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1caaff7d2d4b4b" /></Relationships>
</file>

<file path=xl/workbook.xml><?xml version="1.0" encoding="utf-8"?>
<x:workbook xmlns:x="http://schemas.openxmlformats.org/spreadsheetml/2006/main">
  <x:sheets>
    <x:sheet xmlns:r="http://schemas.openxmlformats.org/officeDocument/2006/relationships" name="Dashboard" sheetId="1" r:id="R2ea6d6c6c79e4706"/>
    <x:sheet xmlns:r="http://schemas.openxmlformats.org/officeDocument/2006/relationships" name="Calculations" sheetId="2" r:id="R0f1d22fa449c4e4d"/>
    <x:sheet xmlns:r="http://schemas.openxmlformats.org/officeDocument/2006/relationships" name="Population detail" sheetId="3" r:id="R47cc7b555d664ed0"/>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2">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16"/>
      <x:color rgb="FF17355F"/>
      <x:name val="Citi Sans Display"/>
    </x:font>
    <x:font>
      <x:b/>
      <x:sz val="10"/>
      <x:color rgb="FF17355F"/>
      <x:name val="Citi Sans Display"/>
    </x:font>
    <x:font>
      <x:sz val="9"/>
      <x:color rgb="FF617083"/>
      <x:name val="Citi Sans Display"/>
    </x:font>
    <x:font>
      <x:b/>
      <x:sz val="18"/>
      <x:color rgb="FF17355F"/>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11"/>
      <x:color rgb="FFFFFFFF"/>
      <x:name val="Citi Sans Display"/>
    </x:font>
    <x:font>
      <x:b/>
      <x:sz val="20"/>
      <x:color rgb="FF17355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12" fillId="3" borderId="0" xfId="0" applyNumberFormat="1" applyFont="1" applyFill="1" applyBorder="1" applyAlignment="1">
      <x:alignment vertical="center"/>
    </x:xf>
    <x:xf numFmtId="0" fontId="12"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3" fillId="4" borderId="0" xfId="0" applyNumberFormat="1" applyFont="1" applyFill="1" applyBorder="1" applyAlignment="1">
      <x:alignment vertical="center"/>
    </x:xf>
    <x:xf numFmtId="0" fontId="13" fillId="4" borderId="0" xfId="0" applyNumberFormat="1" applyFont="1" applyFill="1" applyBorder="1" applyAlignment="1">
      <x:alignment vertical="center" wrapText="1"/>
    </x:xf>
    <x:xf numFmtId="0" fontId="11"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2" fillId="3" borderId="0" xfId="0" applyNumberFormat="1" applyFont="1" applyFill="1" applyBorder="1" applyAlignment="1">
      <x:alignment vertical="center" wrapText="1"/>
    </x:xf>
    <x:xf numFmtId="0" fontId="12" fillId="3" borderId="0" xfId="0" applyNumberFormat="1" applyFont="1" applyFill="1" applyBorder="1" applyAlignment="1">
      <x:alignment horizontal="left" vertical="center" wrapText="1"/>
    </x:xf>
    <x:xf numFmtId="0" fontId="1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2"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4" fillId="2"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0" fillId="5" borderId="0" xfId="0" applyNumberFormat="1" applyFont="1" applyFill="1" applyBorder="1"/>
    <x:xf numFmtId="0" fontId="17" fillId="0" borderId="0" xfId="0" applyNumberFormat="1" applyFont="1" applyFill="1" applyBorder="1"/>
    <x:xf numFmtId="0" fontId="21" fillId="2" borderId="0" xfId="0" applyNumberFormat="1" applyFont="1" applyFill="1" applyBorder="1"/>
    <x:xf numFmtId="0" fontId="17" fillId="0" borderId="0" xfId="0" applyNumberFormat="1" applyFont="1" applyFill="1" applyBorder="1" applyAlignment="1">
      <x:alignment wrapText="1"/>
    </x:xf>
  </x:cellXfs>
  <x:cellStyles count="1">
    <x:cellStyle name="Normal" xfId="0"/>
  </x:cellStyles>
  <x:dxfs count="6">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a886f07f4d4020" /><Relationship Type="http://schemas.openxmlformats.org/officeDocument/2006/relationships/theme" Target="/xl/theme/theme1.xml" Id="R63b31fe3ffd54278" /><Relationship Type="http://schemas.openxmlformats.org/officeDocument/2006/relationships/sharedStrings" Target="/xl/sharedStrings.xml" Id="R8f40c97c0f90439d" /><Relationship Type="http://schemas.openxmlformats.org/officeDocument/2006/relationships/worksheet" Target="/xl/worksheets/sheet1.xml" Id="R2ea6d6c6c79e4706" /><Relationship Type="http://schemas.openxmlformats.org/officeDocument/2006/relationships/worksheet" Target="/xl/worksheets/sheet2.xml" Id="R0f1d22fa449c4e4d" /><Relationship Type="http://schemas.openxmlformats.org/officeDocument/2006/relationships/worksheet" Target="/xl/worksheets/sheet3.xml" Id="R47cc7b555d664ed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f83b24658d4cb2" /><Relationship Type="http://schemas.openxmlformats.org/officeDocument/2006/relationships/chart" Target="/xl/drawings/charts/chart2.xml" Id="R1ca424590c0a4122" /><Relationship Type="http://schemas.openxmlformats.org/officeDocument/2006/relationships/chart" Target="/xl/drawings/charts/chart3.xml" Id="Reb35b98a16234e93" /><Relationship Type="http://schemas.openxmlformats.org/officeDocument/2006/relationships/chart" Target="/xl/drawings/charts/chart4.xml" Id="Re8e0809df7b447c2" /><Relationship Type="http://schemas.openxmlformats.org/officeDocument/2006/relationships/chart" Target="/xl/drawings/charts/chart5.xml" Id="R0edc12f31e824cef"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1"/>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ns2:ln xmlns:ns2="http://schemas.openxmlformats.org/drawingml/2006/main" w="0">
                <ns2:noFill/>
              </ns2:ln>
            </c:spPr>
          </c:dPt>
          <c:dPt>
            <c:idx val="1"/>
            <c:spPr>
              <ns1:solidFill xmlns:ns1="http://schemas.openxmlformats.org/drawingml/2006/main">
                <ns1:srgbClr val="255BE3"/>
              </ns1:solidFill>
              <ns2:ln xmlns:ns2="http://schemas.openxmlformats.org/drawingml/2006/main" w="0">
                <ns2:noFill/>
              </ns2:ln>
            </c:spPr>
          </c:dPt>
          <c:dPt>
            <c:idx val="2"/>
            <c:spPr>
              <ns1:solidFill xmlns:ns1="http://schemas.openxmlformats.org/drawingml/2006/main">
                <ns1:srgbClr val="9BB5DC"/>
              </ns1:solidFill>
              <ns2:ln xmlns:ns2="http://schemas.openxmlformats.org/drawingml/2006/main" w="0">
                <ns2:noFill/>
              </ns2:ln>
            </c:spPr>
          </c:dPt>
          <c:dPt>
            <c:idx val="3"/>
            <c:spPr>
              <ns1:solidFill xmlns:ns1="http://schemas.openxmlformats.org/drawingml/2006/main">
                <ns1:srgbClr val="BE9B57"/>
              </ns1:solidFill>
              <ns2:ln xmlns:ns2="http://schemas.openxmlformats.org/drawingml/2006/main" w="0">
                <ns2:noFill/>
              </ns2:ln>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'Calculations'!$AF$21:$AF$24</c:f>
              <c:strCache>
                <c:ptCount val="4"/>
                <c:pt idx="0">
                  <c:v>High</c:v>
                </c:pt>
                <c:pt idx="1">
                  <c:v>Strong</c:v>
                </c:pt>
                <c:pt idx="2">
                  <c:v>Solid</c:v>
                </c:pt>
                <c:pt idx="3">
                  <c:v>Low</c:v>
                </c:pt>
              </c:strCache>
            </c:strRef>
          </c:cat>
          <c:val>
            <c:numRef>
              <c:f>'Calculations'!$AI$21:$AI$24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1"/>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ns2:ln xmlns:ns2="http://schemas.openxmlformats.org/drawingml/2006/main" w="0">
                <ns2:noFill/>
              </ns2:ln>
            </c:spPr>
          </c:dPt>
          <c:dPt>
            <c:idx val="1"/>
            <c:spPr>
              <ns1:solidFill xmlns:ns1="http://schemas.openxmlformats.org/drawingml/2006/main">
                <ns1:srgbClr val="255BE3"/>
              </ns1:solidFill>
              <ns2:ln xmlns:ns2="http://schemas.openxmlformats.org/drawingml/2006/main" w="0">
                <ns2:noFill/>
              </ns2:ln>
            </c:spPr>
          </c:dPt>
          <c:dPt>
            <c:idx val="2"/>
            <c:spPr>
              <ns1:solidFill xmlns:ns1="http://schemas.openxmlformats.org/drawingml/2006/main">
                <ns1:srgbClr val="9BB5DC"/>
              </ns1:solidFill>
              <ns2:ln xmlns:ns2="http://schemas.openxmlformats.org/drawingml/2006/main" w="0">
                <ns2:noFill/>
              </ns2:ln>
            </c:spPr>
          </c:dPt>
          <c:dPt>
            <c:idx val="3"/>
            <c:spPr>
              <ns1:solidFill xmlns:ns1="http://schemas.openxmlformats.org/drawingml/2006/main">
                <ns1:srgbClr val="BE9B57"/>
              </ns1:solidFill>
              <ns2:ln xmlns:ns2="http://schemas.openxmlformats.org/drawingml/2006/main" w="0">
                <ns2:noFill/>
              </ns2:ln>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'Calculations'!$AF$211:$AF$214</c:f>
              <c:strCache>
                <c:ptCount val="4"/>
                <c:pt idx="0">
                  <c:v>1 Exemplary</c:v>
                </c:pt>
                <c:pt idx="1">
                  <c:v>2 Exceeds</c:v>
                </c:pt>
                <c:pt idx="2">
                  <c:v>3 Valued</c:v>
                </c:pt>
                <c:pt idx="3">
                  <c:v>4 Needs impr.</c:v>
                </c:pt>
              </c:strCache>
            </c:strRef>
          </c:cat>
          <c:val>
            <c:numRef>
              <c:f>'Calculations'!$AI$211:$AI$214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1"/>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ns2:ln xmlns:ns2="http://schemas.openxmlformats.org/drawingml/2006/main" w="0">
                <ns2:noFill/>
              </ns2:ln>
            </c:spPr>
          </c:dPt>
          <c:dPt>
            <c:idx val="1"/>
            <c:spPr>
              <ns1:solidFill xmlns:ns1="http://schemas.openxmlformats.org/drawingml/2006/main">
                <ns1:srgbClr val="255BE3"/>
              </ns1:solidFill>
              <ns2:ln xmlns:ns2="http://schemas.openxmlformats.org/drawingml/2006/main" w="0">
                <ns2:noFill/>
              </ns2:ln>
            </c:spPr>
          </c:dPt>
          <c:dPt>
            <c:idx val="2"/>
            <c:spPr>
              <ns1:solidFill xmlns:ns1="http://schemas.openxmlformats.org/drawingml/2006/main">
                <ns1:srgbClr val="9BB5DC"/>
              </ns1:solidFill>
              <ns2:ln xmlns:ns2="http://schemas.openxmlformats.org/drawingml/2006/main" w="0">
                <ns2:noFill/>
              </ns2:ln>
            </c:spPr>
          </c:dPt>
          <c:dPt>
            <c:idx val="3"/>
            <c:spPr>
              <ns1:solidFill xmlns:ns1="http://schemas.openxmlformats.org/drawingml/2006/main">
                <ns1:srgbClr val="BE9B57"/>
              </ns1:solidFill>
              <ns2:ln xmlns:ns2="http://schemas.openxmlformats.org/drawingml/2006/main" w="0">
                <ns2:noFill/>
              </ns2:ln>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'Calculations'!$AF$261:$AF$264</c:f>
              <c:strCache>
                <c:ptCount val="4"/>
                <c:pt idx="0">
                  <c:v>1 Exemplary</c:v>
                </c:pt>
                <c:pt idx="1">
                  <c:v>2 Exceeds</c:v>
                </c:pt>
                <c:pt idx="2">
                  <c:v>3 Valued</c:v>
                </c:pt>
                <c:pt idx="3">
                  <c:v>4 Needs impr.</c:v>
                </c:pt>
              </c:strCache>
            </c:strRef>
          </c:cat>
          <c:val>
            <c:numRef>
              <c:f>'Calculations'!$AI$261:$AI$264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14</xdr:col>
      <xdr:colOff>295275</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14</xdr:col>
      <xdr:colOff>123825</xdr:colOff>
      <xdr:row>37</xdr:row>
      <xdr:rowOff>95250</xdr:rowOff>
    </xdr:to>
    <xdr:graphicFrame macro="">
      <xdr:nvGraphicFramePr>
        <xdr:cNvPr id="6"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f83b24658d4cb2"/>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7"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a424590c0a4122"/>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8"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b35b98a16234e93"/>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9"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e0809df7b447c2"/>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0"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dc12f31e824cef"/>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1"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2"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3"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4"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16</xdr:col>
      <xdr:colOff>0</xdr:colOff>
      <xdr:row>18</xdr:row>
      <xdr:rowOff>0</xdr:rowOff>
    </xdr:from>
    <xdr:to>
      <xdr:col>29</xdr:col>
      <xdr:colOff>0</xdr:colOff>
      <xdr:row>38</xdr:row>
      <xdr:rowOff>0</xdr:rowOff>
    </xdr:to>
    <xdr:sp>
      <xdr:nvSpPr>
        <xdr:cNvPr id="15" name="Calibration values card"/>
        <xdr:cNvSpPr>
          <a:spLocks xmlns:a="http://schemas.openxmlformats.org/drawingml/2006/main" noGrp="1"/>
        </xdr:cNvSpPr>
      </xdr:nvSpPr>
      <xdr:spPr>
        <a:xfrm xmlns:a="http://schemas.openxmlformats.org/drawingml/2006/main">
          <a:off x="0" y="0"/>
          <a:ext cx="5324475" cy="4572000"/>
        </a:xfrm>
        <a:prstGeom xmlns:a="http://schemas.openxmlformats.org/drawingml/2006/main" prst="roundRect">
          <a:avLst>
            <a:gd name="adj" fmla="val 1667"/>
          </a:avLst>
        </a:prstGeom>
        <ns0:noFill xmlns:ns0="http://schemas.openxmlformats.org/drawingml/2006/main"/>
        <ns4:ln xmlns:ns4="http://schemas.openxmlformats.org/drawingml/2006/main" w="12700">
          <ns4:solidFill>
            <ns4:srgbClr val="DCE4EE"/>
          </ns4:solidFill>
        </ns4:ln>
      </xdr:spPr>
    </xdr:sp>
    <xdr:clientData/>
  </xdr:twoCellAnchor>
  <xdr:twoCellAnchor editAs="absolute">
    <xdr:from>
      <xdr:col>0</xdr:col>
      <xdr:colOff>333375</xdr:colOff>
      <xdr:row>92</xdr:row>
      <xdr:rowOff>0</xdr:rowOff>
    </xdr:from>
    <xdr:to>
      <xdr:col>29</xdr:col>
      <xdr:colOff>76200</xdr:colOff>
      <xdr:row>122</xdr:row>
      <xdr:rowOff>0</xdr:rowOff>
    </xdr:to>
    <xdr:sp>
      <xdr:nvSpPr>
        <xdr:cNvPr id="16"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5:ln xmlns:ns5="http://schemas.openxmlformats.org/drawingml/2006/main" w="12700">
          <ns5:solidFill>
            <ns5:srgbClr val="DCE4EE"/>
          </ns5:solidFill>
        </ns5: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877e77e1f9f420b"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78"/>
      <x:c r="AF1" s="76"/>
      <x:c r="AG1" s="76"/>
      <x:c r="AH1" s="76"/>
      <x:c r="AI1" s="76"/>
      <x:c r="AJ1" s="76"/>
      <x:c r="AK1" s="76"/>
      <x:c r="AL1" s="76"/>
      <x:c r="AM1" s="76"/>
      <x:c r="AN1" s="76"/>
      <x:c r="AO1" s="76"/>
      <x:c r="AP1" s="76"/>
      <x:c r="AQ1" s="76"/>
      <x:c r="AR1" s="76"/>
      <x:c r="AS1" s="76"/>
      <x:c r="AT1" s="76"/>
      <x:c r="AU1" s="76"/>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78"/>
      <x:c r="AF2" s="76"/>
      <x:c r="AG2" s="76"/>
      <x:c r="AH2" s="76"/>
      <x:c r="AI2" s="76"/>
      <x:c r="AJ2" s="76"/>
      <x:c r="AK2" s="76"/>
      <x:c r="AL2" s="76"/>
      <x:c r="AM2" s="76"/>
      <x:c r="AN2" s="76"/>
      <x:c r="AO2" s="76"/>
      <x:c r="AP2" s="76"/>
      <x:c r="AQ2" s="76"/>
      <x:c r="AR2" s="76"/>
      <x:c r="AS2" s="76"/>
      <x:c r="AT2" s="76"/>
      <x:c r="AU2" s="76"/>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78"/>
      <x:c r="AF3" s="76"/>
      <x:c r="AG3" s="76"/>
      <x:c r="AH3" s="76"/>
      <x:c r="AI3" s="76"/>
      <x:c r="AJ3" s="76"/>
      <x:c r="AK3" s="76"/>
      <x:c r="AL3" s="76"/>
      <x:c r="AM3" s="76"/>
      <x:c r="AN3" s="76"/>
      <x:c r="AO3" s="76"/>
      <x:c r="AP3" s="76"/>
      <x:c r="AQ3" s="76"/>
      <x:c r="AR3" s="76"/>
      <x:c r="AS3" s="76"/>
      <x:c r="AT3" s="76"/>
      <x:c r="AU3" s="76"/>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78"/>
      <x:c r="AF4" s="76"/>
      <x:c r="AG4" s="76"/>
      <x:c r="AH4" s="76"/>
      <x:c r="AI4" s="76"/>
      <x:c r="AJ4" s="76"/>
      <x:c r="AK4" s="76"/>
      <x:c r="AL4" s="76"/>
      <x:c r="AM4" s="76"/>
      <x:c r="AN4" s="76"/>
      <x:c r="AO4" s="76"/>
      <x:c r="AP4" s="76"/>
      <x:c r="AQ4" s="76"/>
      <x:c r="AR4" s="76"/>
      <x:c r="AS4" s="76"/>
      <x:c r="AT4" s="76"/>
      <x:c r="AU4" s="76"/>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78"/>
      <x:c r="AF5" s="76"/>
      <x:c r="AG5" s="76"/>
      <x:c r="AH5" s="76"/>
      <x:c r="AI5" s="76"/>
      <x:c r="AJ5" s="76"/>
      <x:c r="AK5" s="76"/>
      <x:c r="AL5" s="76"/>
      <x:c r="AM5" s="76"/>
      <x:c r="AN5" s="76"/>
      <x:c r="AO5" s="76"/>
      <x:c r="AP5" s="76"/>
      <x:c r="AQ5" s="76"/>
      <x:c r="AR5" s="76"/>
      <x:c r="AS5" s="76"/>
      <x:c r="AT5" s="76"/>
      <x:c r="AU5" s="76"/>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3"/>
      <x:c r="J6" s="8" t="str">
        <x:v>Manager · all reporting levels</x:v>
      </x:c>
      <x:c r="K6" s="8" t="str">
        <x:v>Manager · all reporting levels</x:v>
      </x:c>
      <x:c r="L6" s="8" t="str">
        <x:v>Manager · all reporting levels</x:v>
      </x:c>
      <x:c r="M6" s="8" t="str">
        <x:v>Manager · all reporting levels</x:v>
      </x:c>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3"/>
      <x:c r="U6" s="8" t="str">
        <x:v>Below direct / Sub-manager</x:v>
      </x:c>
      <x:c r="V6" s="8" t="str">
        <x:v>Below direct / Sub-manager</x:v>
      </x:c>
      <x:c r="W6" s="8" t="str">
        <x:v>Below direct / Sub-manager</x:v>
      </x:c>
      <x:c r="X6" s="8" t="str">
        <x:v>Below direct / Sub-manager</x:v>
      </x:c>
      <x:c r="Y6" s="8" t="str">
        <x:v>Below direct / Sub-manager</x:v>
      </x:c>
      <x:c r="Z6" s="8" t="str">
        <x:v>Below direct / Sub-manager</x:v>
      </x:c>
      <x:c r="AA6" s="8" t="str">
        <x:v>Below direct / Sub-manager</x:v>
      </x:c>
      <x:c r="AB6" s="8" t="str">
        <x:v>Below direct / Sub-manager</x:v>
      </x:c>
      <x:c r="AC6" s="8" t="str">
        <x:v>Below direct / Sub-manager</x:v>
      </x:c>
      <x:c r="AD6" s="3"/>
      <x:c r="AE6" s="78"/>
      <x:c r="AF6" s="76"/>
      <x:c r="AG6" s="76"/>
      <x:c r="AH6" s="76"/>
      <x:c r="AI6" s="77"/>
      <x:c r="AJ6" s="76"/>
      <x:c r="AK6" s="76"/>
      <x:c r="AL6" s="76"/>
      <x:c r="AM6" s="76"/>
      <x:c r="AN6" s="76"/>
      <x:c r="AO6" s="76"/>
      <x:c r="AP6" s="76"/>
      <x:c r="AQ6" s="76"/>
      <x:c r="AR6" s="76"/>
      <x:c r="AS6" s="76"/>
      <x:c r="AT6" s="76"/>
      <x:c r="AU6" s="76"/>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3"/>
      <x:c r="J7" s="13" t="str">
        <x:v>All</x:v>
      </x:c>
      <x:c r="K7" s="13" t="str">
        <x:v>All</x:v>
      </x:c>
      <x:c r="L7" s="13" t="str">
        <x:v>All</x:v>
      </x:c>
      <x:c r="M7" s="13" t="str">
        <x:v>All</x:v>
      </x:c>
      <x:c r="N7" s="13" t="str">
        <x:v>All</x:v>
      </x:c>
      <x:c r="O7" s="13" t="str">
        <x:v>All</x:v>
      </x:c>
      <x:c r="P7" s="13" t="str">
        <x:v>All</x:v>
      </x:c>
      <x:c r="Q7" s="13" t="str">
        <x:v>All</x:v>
      </x:c>
      <x:c r="R7" s="13" t="str">
        <x:v>All</x:v>
      </x:c>
      <x:c r="S7" s="13" t="str">
        <x:v>All</x:v>
      </x:c>
      <x:c r="T7" s="3"/>
      <x:c r="U7" s="13" t="str">
        <x:v>All</x:v>
      </x:c>
      <x:c r="V7" s="13" t="str">
        <x:v>All</x:v>
      </x:c>
      <x:c r="W7" s="13" t="str">
        <x:v>All</x:v>
      </x:c>
      <x:c r="X7" s="13" t="str">
        <x:v>All</x:v>
      </x:c>
      <x:c r="Y7" s="13" t="str">
        <x:v>All</x:v>
      </x:c>
      <x:c r="Z7" s="13" t="str">
        <x:v>All</x:v>
      </x:c>
      <x:c r="AA7" s="13" t="str">
        <x:v>All</x:v>
      </x:c>
      <x:c r="AB7" s="13" t="str">
        <x:v>All</x:v>
      </x:c>
      <x:c r="AC7" s="13" t="str">
        <x:v>All</x:v>
      </x:c>
      <x:c r="AD7" s="3"/>
      <x:c r="AE7" s="78"/>
      <x:c r="AF7" s="76"/>
      <x:c r="AG7" s="76"/>
      <x:c r="AH7" s="76"/>
      <x:c r="AI7" s="76"/>
      <x:c r="AJ7" s="76"/>
      <x:c r="AK7" s="76"/>
      <x:c r="AL7" s="76"/>
      <x:c r="AM7" s="76"/>
      <x:c r="AN7" s="76"/>
      <x:c r="AO7" s="76"/>
      <x:c r="AP7" s="76"/>
      <x:c r="AQ7" s="76"/>
      <x:c r="AR7" s="76"/>
      <x:c r="AS7" s="76"/>
      <x:c r="AT7" s="76"/>
      <x:c r="AU7" s="76"/>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3"/>
      <x:c r="C8" s="3"/>
      <x:c r="D8" s="3"/>
      <x:c r="E8" s="3"/>
      <x:c r="F8" s="3"/>
      <x:c r="G8" s="3"/>
      <x:c r="H8" s="3"/>
      <x:c r="I8" s="3"/>
      <x:c r="J8" s="3"/>
      <x:c r="K8" s="3"/>
      <x:c r="L8" s="3"/>
      <x:c r="M8" s="3"/>
      <x:c r="N8" s="3"/>
      <x:c r="O8" s="3"/>
      <x:c r="P8" s="3"/>
      <x:c r="Q8" s="3"/>
      <x:c r="R8" s="3"/>
      <x:c r="S8" s="3"/>
      <x:c r="T8" s="3"/>
      <x:c r="U8" s="3"/>
      <x:c r="V8" s="3"/>
      <x:c r="W8" s="3"/>
      <x:c r="X8" s="3"/>
      <x:c r="Y8" s="3"/>
      <x:c r="Z8" s="3"/>
      <x:c r="AA8" s="3"/>
      <x:c r="AB8" s="3"/>
      <x:c r="AC8" s="3"/>
      <x:c r="AD8" s="3"/>
      <x:c r="AE8" s="78"/>
      <x:c r="AF8" s="76"/>
      <x:c r="AG8" s="76"/>
      <x:c r="AH8" s="76"/>
      <x:c r="AI8" s="76"/>
      <x:c r="AJ8" s="76"/>
      <x:c r="AK8" s="76"/>
      <x:c r="AL8" s="76"/>
      <x:c r="AM8" s="76"/>
      <x:c r="AN8" s="76"/>
      <x:c r="AO8" s="76"/>
      <x:c r="AP8" s="76"/>
      <x:c r="AQ8" s="76"/>
      <x:c r="AR8" s="76"/>
      <x:c r="AS8" s="76"/>
      <x:c r="AT8" s="76"/>
      <x:c r="AU8" s="76"/>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78"/>
      <x:c r="AF9" s="76"/>
      <x:c r="AG9" s="76"/>
      <x:c r="AH9" s="76"/>
      <x:c r="AI9" s="76"/>
      <x:c r="AJ9" s="76"/>
      <x:c r="AK9" s="76"/>
      <x:c r="AL9" s="76"/>
      <x:c r="AM9" s="76"/>
      <x:c r="AN9" s="76"/>
      <x:c r="AO9" s="76"/>
      <x:c r="AP9" s="76"/>
      <x:c r="AQ9" s="76"/>
      <x:c r="AR9" s="76"/>
      <x:c r="AS9" s="76"/>
      <x:c r="AT9" s="76"/>
      <x:c r="AU9" s="76"/>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78"/>
      <x:c r="AF10" s="76"/>
      <x:c r="AG10" s="76"/>
      <x:c r="AH10" s="76"/>
      <x:c r="AI10" s="76"/>
      <x:c r="AJ10" s="76"/>
      <x:c r="AK10" s="76"/>
      <x:c r="AL10" s="76"/>
      <x:c r="AM10" s="76"/>
      <x:c r="AN10" s="76"/>
      <x:c r="AO10" s="76"/>
      <x:c r="AP10" s="76"/>
      <x:c r="AQ10" s="76"/>
      <x:c r="AR10" s="76"/>
      <x:c r="AS10" s="76"/>
      <x:c r="AT10" s="76"/>
      <x:c r="AU10" s="76"/>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78"/>
      <x:c r="AF11" s="76"/>
      <x:c r="AG11" s="76"/>
      <x:c r="AH11" s="76"/>
      <x:c r="AI11" s="76"/>
      <x:c r="AJ11" s="76"/>
      <x:c r="AK11" s="76"/>
      <x:c r="AL11" s="76"/>
      <x:c r="AM11" s="76"/>
      <x:c r="AN11" s="76"/>
      <x:c r="AO11" s="76"/>
      <x:c r="AP11" s="76"/>
      <x:c r="AQ11" s="76"/>
      <x:c r="AR11" s="76"/>
      <x:c r="AS11" s="76"/>
      <x:c r="AT11" s="76"/>
      <x:c r="AU11" s="76"/>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78"/>
      <x:c r="AF12" s="76"/>
      <x:c r="AG12" s="76"/>
      <x:c r="AH12" s="76"/>
      <x:c r="AI12" s="76"/>
      <x:c r="AJ12" s="76"/>
      <x:c r="AK12" s="76"/>
      <x:c r="AL12" s="76"/>
      <x:c r="AM12" s="76"/>
      <x:c r="AN12" s="76"/>
      <x:c r="AO12" s="76"/>
      <x:c r="AP12" s="76"/>
      <x:c r="AQ12" s="76"/>
      <x:c r="AR12" s="76"/>
      <x:c r="AS12" s="76"/>
      <x:c r="AT12" s="76"/>
      <x:c r="AU12" s="76"/>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78"/>
      <x:c r="AF13" s="76"/>
      <x:c r="AG13" s="76"/>
      <x:c r="AH13" s="76"/>
      <x:c r="AI13" s="76"/>
      <x:c r="AJ13" s="76"/>
      <x:c r="AK13" s="76"/>
      <x:c r="AL13" s="76"/>
      <x:c r="AM13" s="76"/>
      <x:c r="AN13" s="76"/>
      <x:c r="AO13" s="76"/>
      <x:c r="AP13" s="76"/>
      <x:c r="AQ13" s="76"/>
      <x:c r="AR13" s="76"/>
      <x:c r="AS13" s="76"/>
      <x:c r="AT13" s="76"/>
      <x:c r="AU13" s="76"/>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78"/>
      <x:c r="AF14" s="76"/>
      <x:c r="AG14" s="76"/>
      <x:c r="AH14" s="76"/>
      <x:c r="AI14" s="76"/>
      <x:c r="AJ14" s="76"/>
      <x:c r="AK14" s="76"/>
      <x:c r="AL14" s="76"/>
      <x:c r="AM14" s="76"/>
      <x:c r="AN14" s="76"/>
      <x:c r="AO14" s="76"/>
      <x:c r="AP14" s="76"/>
      <x:c r="AQ14" s="76"/>
      <x:c r="AR14" s="76"/>
      <x:c r="AS14" s="76"/>
      <x:c r="AT14" s="76"/>
      <x:c r="AU14" s="76"/>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78"/>
      <x:c r="AF15" s="76"/>
      <x:c r="AG15" s="76"/>
      <x:c r="AH15" s="76"/>
      <x:c r="AI15" s="76"/>
      <x:c r="AJ15" s="76"/>
      <x:c r="AK15" s="76"/>
      <x:c r="AL15" s="76"/>
      <x:c r="AM15" s="76"/>
      <x:c r="AN15" s="76"/>
      <x:c r="AO15" s="76"/>
      <x:c r="AP15" s="76"/>
      <x:c r="AQ15" s="76"/>
      <x:c r="AR15" s="76"/>
      <x:c r="AS15" s="76"/>
      <x:c r="AT15" s="76"/>
      <x:c r="AU15" s="76"/>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78"/>
      <x:c r="AF16" s="76"/>
      <x:c r="AG16" s="76"/>
      <x:c r="AH16" s="76"/>
      <x:c r="AI16" s="76"/>
      <x:c r="AJ16" s="76"/>
      <x:c r="AK16" s="76"/>
      <x:c r="AL16" s="76"/>
      <x:c r="AM16" s="76"/>
      <x:c r="AN16" s="76"/>
      <x:c r="AO16" s="76"/>
      <x:c r="AP16" s="76"/>
      <x:c r="AQ16" s="76"/>
      <x:c r="AR16" s="76"/>
      <x:c r="AS16" s="76"/>
      <x:c r="AT16" s="76"/>
      <x:c r="AU16" s="76"/>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78"/>
      <x:c r="AF17" s="76"/>
      <x:c r="AG17" s="76"/>
      <x:c r="AH17" s="76"/>
      <x:c r="AI17" s="76"/>
      <x:c r="AJ17" s="76"/>
      <x:c r="AK17" s="76"/>
      <x:c r="AL17" s="76"/>
      <x:c r="AM17" s="76"/>
      <x:c r="AN17" s="76"/>
      <x:c r="AO17" s="76"/>
      <x:c r="AP17" s="76"/>
      <x:c r="AQ17" s="76"/>
      <x:c r="AR17" s="76"/>
      <x:c r="AS17" s="76"/>
      <x:c r="AT17" s="76"/>
      <x:c r="AU17" s="76"/>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78"/>
      <x:c r="AF18" s="76"/>
      <x:c r="AG18" s="76"/>
      <x:c r="AH18" s="76"/>
      <x:c r="AI18" s="76"/>
      <x:c r="AJ18" s="76"/>
      <x:c r="AK18" s="76"/>
      <x:c r="AL18" s="76"/>
      <x:c r="AM18" s="76"/>
      <x:c r="AN18" s="76"/>
      <x:c r="AO18" s="76"/>
      <x:c r="AP18" s="76"/>
      <x:c r="AQ18" s="76"/>
      <x:c r="AR18" s="76"/>
      <x:c r="AS18" s="76"/>
      <x:c r="AT18" s="76"/>
      <x:c r="AU18" s="76"/>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12"/>
      <x:c r="R19" s="12"/>
      <x:c r="S19" s="12"/>
      <x:c r="T19" s="12"/>
      <x:c r="U19" s="12"/>
      <x:c r="V19" s="12"/>
      <x:c r="W19" s="12"/>
      <x:c r="X19" s="12"/>
      <x:c r="Y19" s="12"/>
      <x:c r="Z19" s="12"/>
      <x:c r="AA19" s="12"/>
      <x:c r="AB19" s="12"/>
      <x:c r="AC19" s="12"/>
      <x:c r="AD19" s="3"/>
      <x:c r="AE19" s="78"/>
      <x:c r="AF19" s="76"/>
      <x:c r="AG19" s="76"/>
      <x:c r="AH19" s="76"/>
      <x:c r="AI19" s="76"/>
      <x:c r="AJ19" s="76"/>
      <x:c r="AK19" s="76"/>
      <x:c r="AL19" s="76"/>
      <x:c r="AM19" s="76"/>
      <x:c r="AN19" s="76"/>
      <x:c r="AO19" s="76"/>
      <x:c r="AP19" s="76"/>
      <x:c r="AQ19" s="76"/>
      <x:c r="AR19" s="76"/>
      <x:c r="AS19" s="76"/>
      <x:c r="AT19" s="76"/>
      <x:c r="AU19" s="76"/>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12"/>
      <x:c r="R20" s="22" t="str">
        <x:v>Calibration values</x:v>
      </x:c>
      <x:c r="S20" s="22" t="str">
        <x:v>Calibration values</x:v>
      </x:c>
      <x:c r="T20" s="22" t="str">
        <x:v>Calibration values</x:v>
      </x:c>
      <x:c r="U20" s="22" t="str">
        <x:v>Calibration values</x:v>
      </x:c>
      <x:c r="V20" s="22" t="str">
        <x:v>Calibration values</x:v>
      </x:c>
      <x:c r="W20" s="22" t="str">
        <x:v>Calibration values</x:v>
      </x:c>
      <x:c r="X20" s="22" t="str">
        <x:v>Calibration values</x:v>
      </x:c>
      <x:c r="Y20" s="22" t="str">
        <x:v>Calibration values</x:v>
      </x:c>
      <x:c r="Z20" s="22" t="str">
        <x:v>Calibration values</x:v>
      </x:c>
      <x:c r="AA20" s="22" t="str">
        <x:v>Calibration values</x:v>
      </x:c>
      <x:c r="AB20" s="22" t="str">
        <x:v>Calibration values</x:v>
      </x:c>
      <x:c r="AC20" s="12"/>
      <x:c r="AD20" s="3"/>
      <x:c r="AE20" s="78"/>
      <x:c r="AF20" s="76"/>
      <x:c r="AG20" s="76"/>
      <x:c r="AH20" s="76"/>
      <x:c r="AI20" s="76"/>
      <x:c r="AJ20" s="76"/>
      <x:c r="AK20" s="76"/>
      <x:c r="AL20" s="76"/>
      <x:c r="AM20" s="76"/>
      <x:c r="AN20" s="76"/>
      <x:c r="AO20" s="76"/>
      <x:c r="AP20" s="76"/>
      <x:c r="AQ20" s="76"/>
      <x:c r="AR20" s="76"/>
      <x:c r="AS20" s="76"/>
      <x:c r="AT20" s="76"/>
      <x:c r="AU20" s="76"/>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12"/>
      <x:c r="R21" s="22" t="str">
        <x:v>Calibration values</x:v>
      </x:c>
      <x:c r="S21" s="22" t="str">
        <x:v>Calibration values</x:v>
      </x:c>
      <x:c r="T21" s="22" t="str">
        <x:v>Calibration values</x:v>
      </x:c>
      <x:c r="U21" s="22" t="str">
        <x:v>Calibration values</x:v>
      </x:c>
      <x:c r="V21" s="22" t="str">
        <x:v>Calibration values</x:v>
      </x:c>
      <x:c r="W21" s="22" t="str">
        <x:v>Calibration values</x:v>
      </x:c>
      <x:c r="X21" s="22" t="str">
        <x:v>Calibration values</x:v>
      </x:c>
      <x:c r="Y21" s="22" t="str">
        <x:v>Calibration values</x:v>
      </x:c>
      <x:c r="Z21" s="22" t="str">
        <x:v>Calibration values</x:v>
      </x:c>
      <x:c r="AA21" s="22" t="str">
        <x:v>Calibration values</x:v>
      </x:c>
      <x:c r="AB21" s="22" t="str">
        <x:v>Calibration values</x:v>
      </x:c>
      <x:c r="AC21" s="12"/>
      <x:c r="AD21" s="3"/>
      <x:c r="AE21" s="78"/>
      <x:c r="AF21" s="76"/>
      <x:c r="AG21" s="76"/>
      <x:c r="AH21" s="76"/>
      <x:c r="AI21" s="76"/>
      <x:c r="AJ21" s="76"/>
      <x:c r="AK21" s="76"/>
      <x:c r="AL21" s="76"/>
      <x:c r="AM21" s="76"/>
      <x:c r="AN21" s="76"/>
      <x:c r="AO21" s="76"/>
      <x:c r="AP21" s="76"/>
      <x:c r="AQ21" s="76"/>
      <x:c r="AR21" s="76"/>
      <x:c r="AS21" s="76"/>
      <x:c r="AT21" s="76"/>
      <x:c r="AU21" s="76"/>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12"/>
      <x:c r="R22" s="24" t="str">
        <x:v>Combined categories · entire selected population, across all reporting levels.</x:v>
      </x:c>
      <x:c r="S22" s="24" t="str">
        <x:v>Combined categories · entire selected population, across all reporting levels.</x:v>
      </x:c>
      <x:c r="T22" s="24" t="str">
        <x:v>Combined categories · entire selected population, across all reporting levels.</x:v>
      </x:c>
      <x:c r="U22" s="24" t="str">
        <x:v>Combined categories · entire selected population, across all reporting levels.</x:v>
      </x:c>
      <x:c r="V22" s="24" t="str">
        <x:v>Combined categories · entire selected population, across all reporting levels.</x:v>
      </x:c>
      <x:c r="W22" s="24" t="str">
        <x:v>Combined categories · entire selected population, across all reporting levels.</x:v>
      </x:c>
      <x:c r="X22" s="24" t="str">
        <x:v>Combined categories · entire selected population, across all reporting levels.</x:v>
      </x:c>
      <x:c r="Y22" s="24" t="str">
        <x:v>Combined categories · entire selected population, across all reporting levels.</x:v>
      </x:c>
      <x:c r="Z22" s="24" t="str">
        <x:v>Combined categories · entire selected population, across all reporting levels.</x:v>
      </x:c>
      <x:c r="AA22" s="24" t="str">
        <x:v>Combined categories · entire selected population, across all reporting levels.</x:v>
      </x:c>
      <x:c r="AB22" s="24" t="str">
        <x:v>Combined categories · entire selected population, across all reporting levels.</x:v>
      </x:c>
      <x:c r="AC22" s="12"/>
      <x:c r="AD22" s="3"/>
      <x:c r="AE22" s="78"/>
      <x:c r="AF22" s="76"/>
      <x:c r="AG22" s="76"/>
      <x:c r="AH22" s="76"/>
      <x:c r="AI22" s="76"/>
      <x:c r="AJ22" s="76"/>
      <x:c r="AK22" s="76"/>
      <x:c r="AL22" s="76"/>
      <x:c r="AM22" s="76"/>
      <x:c r="AN22" s="76"/>
      <x:c r="AO22" s="76"/>
      <x:c r="AP22" s="76"/>
      <x:c r="AQ22" s="76"/>
      <x:c r="AR22" s="76"/>
      <x:c r="AS22" s="76"/>
      <x:c r="AT22" s="76"/>
      <x:c r="AU22" s="76"/>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12"/>
      <x:c r="R23" s="24" t="str">
        <x:v>Combined categories · entire selected population, across all reporting levels.</x:v>
      </x:c>
      <x:c r="S23" s="24" t="str">
        <x:v>Combined categories · entire selected population, across all reporting levels.</x:v>
      </x:c>
      <x:c r="T23" s="24" t="str">
        <x:v>Combined categories · entire selected population, across all reporting levels.</x:v>
      </x:c>
      <x:c r="U23" s="24" t="str">
        <x:v>Combined categories · entire selected population, across all reporting levels.</x:v>
      </x:c>
      <x:c r="V23" s="24" t="str">
        <x:v>Combined categories · entire selected population, across all reporting levels.</x:v>
      </x:c>
      <x:c r="W23" s="24" t="str">
        <x:v>Combined categories · entire selected population, across all reporting levels.</x:v>
      </x:c>
      <x:c r="X23" s="24" t="str">
        <x:v>Combined categories · entire selected population, across all reporting levels.</x:v>
      </x:c>
      <x:c r="Y23" s="24" t="str">
        <x:v>Combined categories · entire selected population, across all reporting levels.</x:v>
      </x:c>
      <x:c r="Z23" s="24" t="str">
        <x:v>Combined categories · entire selected population, across all reporting levels.</x:v>
      </x:c>
      <x:c r="AA23" s="24" t="str">
        <x:v>Combined categories · entire selected population, across all reporting levels.</x:v>
      </x:c>
      <x:c r="AB23" s="24" t="str">
        <x:v>Combined categories · entire selected population, across all reporting levels.</x:v>
      </x:c>
      <x:c r="AC23" s="12"/>
      <x:c r="AD23" s="3"/>
      <x:c r="AE23" s="78"/>
      <x:c r="AF23" s="76"/>
      <x:c r="AG23" s="76"/>
      <x:c r="AH23" s="76"/>
      <x:c r="AI23" s="76"/>
      <x:c r="AJ23" s="76"/>
      <x:c r="AK23" s="76"/>
      <x:c r="AL23" s="76"/>
      <x:c r="AM23" s="76"/>
      <x:c r="AN23" s="76"/>
      <x:c r="AO23" s="76"/>
      <x:c r="AP23" s="76"/>
      <x:c r="AQ23" s="76"/>
      <x:c r="AR23" s="76"/>
      <x:c r="AS23" s="76"/>
      <x:c r="AT23" s="76"/>
      <x:c r="AU23" s="76"/>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12"/>
      <x:c r="R24" s="26" t="str">
        <x:v>Category</x:v>
      </x:c>
      <x:c r="S24" s="26" t="str">
        <x:v>Category</x:v>
      </x:c>
      <x:c r="T24" s="26" t="str">
        <x:v>Count</x:v>
      </x:c>
      <x:c r="U24" s="26" t="str">
        <x:v>Count</x:v>
      </x:c>
      <x:c r="V24" s="26" t="str">
        <x:v>Actual</x:v>
      </x:c>
      <x:c r="W24" s="26" t="str">
        <x:v>Actual</x:v>
      </x:c>
      <x:c r="X24" s="26" t="str">
        <x:v>Threshold</x:v>
      </x:c>
      <x:c r="Y24" s="26" t="str">
        <x:v>Threshold</x:v>
      </x:c>
      <x:c r="Z24" s="26" t="str">
        <x:v>Gap pp</x:v>
      </x:c>
      <x:c r="AA24" s="26" t="str">
        <x:v>Gap pp</x:v>
      </x:c>
      <x:c r="AB24" s="26" t="str">
        <x:v>Gap pp</x:v>
      </x:c>
      <x:c r="AC24" s="12"/>
      <x:c r="AD24" s="3"/>
      <x:c r="AE24" s="78"/>
      <x:c r="AF24" s="76"/>
      <x:c r="AG24" s="76"/>
      <x:c r="AH24" s="76"/>
      <x:c r="AI24" s="76"/>
      <x:c r="AJ24" s="76"/>
      <x:c r="AK24" s="76"/>
      <x:c r="AL24" s="76"/>
      <x:c r="AM24" s="76"/>
      <x:c r="AN24" s="76"/>
      <x:c r="AO24" s="76"/>
      <x:c r="AP24" s="76"/>
      <x:c r="AQ24" s="76"/>
      <x:c r="AR24" s="76"/>
      <x:c r="AS24" s="76"/>
      <x:c r="AT24" s="76"/>
      <x:c r="AU24" s="76"/>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12"/>
      <x:c r="R25" s="26" t="str">
        <x:v>Category</x:v>
      </x:c>
      <x:c r="S25" s="26" t="str">
        <x:v>Category</x:v>
      </x:c>
      <x:c r="T25" s="26" t="str">
        <x:v>Count</x:v>
      </x:c>
      <x:c r="U25" s="26" t="str">
        <x:v>Count</x:v>
      </x:c>
      <x:c r="V25" s="26" t="str">
        <x:v>Actual</x:v>
      </x:c>
      <x:c r="W25" s="26" t="str">
        <x:v>Actual</x:v>
      </x:c>
      <x:c r="X25" s="26" t="str">
        <x:v>Threshold</x:v>
      </x:c>
      <x:c r="Y25" s="26" t="str">
        <x:v>Threshold</x:v>
      </x:c>
      <x:c r="Z25" s="26" t="str">
        <x:v>Gap pp</x:v>
      </x:c>
      <x:c r="AA25" s="26" t="str">
        <x:v>Gap pp</x:v>
      </x:c>
      <x:c r="AB25" s="26" t="str">
        <x:v>Gap pp</x:v>
      </x:c>
      <x:c r="AC25" s="12"/>
      <x:c r="AD25" s="3"/>
      <x:c r="AE25" s="78"/>
      <x:c r="AF25" s="76"/>
      <x:c r="AG25" s="76"/>
      <x:c r="AH25" s="76"/>
      <x:c r="AI25" s="76"/>
      <x:c r="AJ25" s="76"/>
      <x:c r="AK25" s="76"/>
      <x:c r="AL25" s="76"/>
      <x:c r="AM25" s="76"/>
      <x:c r="AN25" s="76"/>
      <x:c r="AO25" s="76"/>
      <x:c r="AP25" s="76"/>
      <x:c r="AQ25" s="76"/>
      <x:c r="AR25" s="76"/>
      <x:c r="AS25" s="76"/>
      <x:c r="AT25" s="76"/>
      <x:c r="AU25" s="76"/>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12"/>
      <x:c r="R26" s="27" t="str">
        <x:v>High</x:v>
      </x:c>
      <x:c r="S26" s="27"/>
      <x:c r="T26" s="27" t="n">
        <x:f>'Calculations'!$GT$26</x:f>
        <x:v>0</x:v>
      </x:c>
      <x:c r="U26" s="27"/>
      <x:c r="V26" s="28" t="str">
        <x:f>'Calculations'!$GV$26</x:f>
        <x:v>n.a.</x:v>
      </x:c>
      <x:c r="W26" s="27"/>
      <x:c r="X26" s="28" t="n">
        <x:f>'Calculations'!$GX$26</x:f>
        <x:v>0.1</x:v>
      </x:c>
      <x:c r="Y26" s="27"/>
      <x:c r="Z26" s="29" t="str">
        <x:f>'Calculations'!$GZ$26</x:f>
        <x:v>—</x:v>
      </x:c>
      <x:c r="AA26" s="27"/>
      <x:c r="AB26" s="27"/>
      <x:c r="AC26" s="12"/>
      <x:c r="AD26" s="3"/>
      <x:c r="AE26" s="78"/>
      <x:c r="AF26" s="76"/>
      <x:c r="AG26" s="76"/>
      <x:c r="AH26" s="76"/>
      <x:c r="AI26" s="76"/>
      <x:c r="AJ26" s="76"/>
      <x:c r="AK26" s="76"/>
      <x:c r="AL26" s="76"/>
      <x:c r="AM26" s="76"/>
      <x:c r="AN26" s="76"/>
      <x:c r="AO26" s="76"/>
      <x:c r="AP26" s="76"/>
      <x:c r="AQ26" s="76"/>
      <x:c r="AR26" s="76"/>
      <x:c r="AS26" s="76"/>
      <x:c r="AT26" s="76"/>
      <x:c r="AU26" s="76"/>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12"/>
      <x:c r="R27" s="27"/>
      <x:c r="S27" s="27"/>
      <x:c r="T27" s="27"/>
      <x:c r="U27" s="27"/>
      <x:c r="V27" s="27"/>
      <x:c r="W27" s="27"/>
      <x:c r="X27" s="27"/>
      <x:c r="Y27" s="27"/>
      <x:c r="Z27" s="27"/>
      <x:c r="AA27" s="27"/>
      <x:c r="AB27" s="27"/>
      <x:c r="AC27" s="12"/>
      <x:c r="AD27" s="3"/>
      <x:c r="AE27" s="78"/>
      <x:c r="AF27" s="76"/>
      <x:c r="AG27" s="76"/>
      <x:c r="AH27" s="76"/>
      <x:c r="AI27" s="76"/>
      <x:c r="AJ27" s="76"/>
      <x:c r="AK27" s="76"/>
      <x:c r="AL27" s="76"/>
      <x:c r="AM27" s="76"/>
      <x:c r="AN27" s="76"/>
      <x:c r="AO27" s="76"/>
      <x:c r="AP27" s="76"/>
      <x:c r="AQ27" s="76"/>
      <x:c r="AR27" s="76"/>
      <x:c r="AS27" s="76"/>
      <x:c r="AT27" s="76"/>
      <x:c r="AU27" s="76"/>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12"/>
      <x:c r="R28" s="30" t="str">
        <x:v>Strong</x:v>
      </x:c>
      <x:c r="S28" s="30"/>
      <x:c r="T28" s="30" t="n">
        <x:f>'Calculations'!$GT$28</x:f>
        <x:v>0</x:v>
      </x:c>
      <x:c r="U28" s="30"/>
      <x:c r="V28" s="31" t="str">
        <x:f>'Calculations'!$GV$28</x:f>
        <x:v>n.a.</x:v>
      </x:c>
      <x:c r="W28" s="30"/>
      <x:c r="X28" s="31" t="n">
        <x:f>'Calculations'!$GX$28</x:f>
        <x:v>0.3</x:v>
      </x:c>
      <x:c r="Y28" s="30"/>
      <x:c r="Z28" s="32" t="str">
        <x:f>'Calculations'!$GZ$28</x:f>
        <x:v>—</x:v>
      </x:c>
      <x:c r="AA28" s="30"/>
      <x:c r="AB28" s="30"/>
      <x:c r="AC28" s="12"/>
      <x:c r="AD28" s="3"/>
      <x:c r="AE28" s="78"/>
      <x:c r="AF28" s="76"/>
      <x:c r="AG28" s="76"/>
      <x:c r="AH28" s="76"/>
      <x:c r="AI28" s="76"/>
      <x:c r="AJ28" s="76"/>
      <x:c r="AK28" s="76"/>
      <x:c r="AL28" s="76"/>
      <x:c r="AM28" s="76"/>
      <x:c r="AN28" s="76"/>
      <x:c r="AO28" s="76"/>
      <x:c r="AP28" s="76"/>
      <x:c r="AQ28" s="76"/>
      <x:c r="AR28" s="76"/>
      <x:c r="AS28" s="76"/>
      <x:c r="AT28" s="76"/>
      <x:c r="AU28" s="76"/>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12"/>
      <x:c r="R29" s="30"/>
      <x:c r="S29" s="30"/>
      <x:c r="T29" s="30"/>
      <x:c r="U29" s="30"/>
      <x:c r="V29" s="30"/>
      <x:c r="W29" s="30"/>
      <x:c r="X29" s="30"/>
      <x:c r="Y29" s="30"/>
      <x:c r="Z29" s="30"/>
      <x:c r="AA29" s="30"/>
      <x:c r="AB29" s="30"/>
      <x:c r="AC29" s="12"/>
      <x:c r="AD29" s="3"/>
      <x:c r="AE29" s="78"/>
      <x:c r="AF29" s="76"/>
      <x:c r="AG29" s="76"/>
      <x:c r="AH29" s="76"/>
      <x:c r="AI29" s="76"/>
      <x:c r="AJ29" s="76"/>
      <x:c r="AK29" s="76"/>
      <x:c r="AL29" s="76"/>
      <x:c r="AM29" s="76"/>
      <x:c r="AN29" s="76"/>
      <x:c r="AO29" s="76"/>
      <x:c r="AP29" s="76"/>
      <x:c r="AQ29" s="76"/>
      <x:c r="AR29" s="76"/>
      <x:c r="AS29" s="76"/>
      <x:c r="AT29" s="76"/>
      <x:c r="AU29" s="76"/>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12"/>
      <x:c r="R30" s="27" t="str">
        <x:v>Solid</x:v>
      </x:c>
      <x:c r="S30" s="27"/>
      <x:c r="T30" s="27" t="n">
        <x:f>'Calculations'!$GT$30</x:f>
        <x:v>0</x:v>
      </x:c>
      <x:c r="U30" s="27"/>
      <x:c r="V30" s="28" t="str">
        <x:f>'Calculations'!$GV$30</x:f>
        <x:v>n.a.</x:v>
      </x:c>
      <x:c r="W30" s="27"/>
      <x:c r="X30" s="28" t="n">
        <x:f>'Calculations'!$GX$30</x:f>
        <x:v>0.65</x:v>
      </x:c>
      <x:c r="Y30" s="27"/>
      <x:c r="Z30" s="29" t="str">
        <x:f>'Calculations'!$GZ$30</x:f>
        <x:v>—</x:v>
      </x:c>
      <x:c r="AA30" s="27"/>
      <x:c r="AB30" s="27"/>
      <x:c r="AC30" s="12"/>
      <x:c r="AD30" s="3"/>
      <x:c r="AE30" s="78"/>
      <x:c r="AF30" s="76"/>
      <x:c r="AG30" s="76"/>
      <x:c r="AH30" s="76"/>
      <x:c r="AI30" s="76"/>
      <x:c r="AJ30" s="76"/>
      <x:c r="AK30" s="76"/>
      <x:c r="AL30" s="76"/>
      <x:c r="AM30" s="76"/>
      <x:c r="AN30" s="76"/>
      <x:c r="AO30" s="76"/>
      <x:c r="AP30" s="76"/>
      <x:c r="AQ30" s="76"/>
      <x:c r="AR30" s="76"/>
      <x:c r="AS30" s="76"/>
      <x:c r="AT30" s="76"/>
      <x:c r="AU30" s="76"/>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12"/>
      <x:c r="R31" s="27"/>
      <x:c r="S31" s="27"/>
      <x:c r="T31" s="27"/>
      <x:c r="U31" s="27"/>
      <x:c r="V31" s="27"/>
      <x:c r="W31" s="27"/>
      <x:c r="X31" s="27"/>
      <x:c r="Y31" s="27"/>
      <x:c r="Z31" s="27"/>
      <x:c r="AA31" s="27"/>
      <x:c r="AB31" s="27"/>
      <x:c r="AC31" s="12"/>
      <x:c r="AD31" s="3"/>
      <x:c r="AE31" s="78"/>
      <x:c r="AF31" s="76"/>
      <x:c r="AG31" s="76"/>
      <x:c r="AH31" s="76"/>
      <x:c r="AI31" s="76"/>
      <x:c r="AJ31" s="76"/>
      <x:c r="AK31" s="76"/>
      <x:c r="AL31" s="76"/>
      <x:c r="AM31" s="76"/>
      <x:c r="AN31" s="76"/>
      <x:c r="AO31" s="76"/>
      <x:c r="AP31" s="76"/>
      <x:c r="AQ31" s="76"/>
      <x:c r="AR31" s="76"/>
      <x:c r="AS31" s="76"/>
      <x:c r="AT31" s="76"/>
      <x:c r="AU31" s="76"/>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12"/>
      <x:c r="R32" s="30" t="str">
        <x:v>Low</x:v>
      </x:c>
      <x:c r="S32" s="30"/>
      <x:c r="T32" s="30" t="n">
        <x:f>'Calculations'!$GT$32</x:f>
        <x:v>0</x:v>
      </x:c>
      <x:c r="U32" s="30"/>
      <x:c r="V32" s="31" t="str">
        <x:f>'Calculations'!$GV$32</x:f>
        <x:v>n.a.</x:v>
      </x:c>
      <x:c r="W32" s="30"/>
      <x:c r="X32" s="31" t="n">
        <x:f>'Calculations'!$GX$32</x:f>
        <x:v>0.07</x:v>
      </x:c>
      <x:c r="Y32" s="30"/>
      <x:c r="Z32" s="32" t="str">
        <x:f>'Calculations'!$GZ$32</x:f>
        <x:v>—</x:v>
      </x:c>
      <x:c r="AA32" s="30"/>
      <x:c r="AB32" s="30"/>
      <x:c r="AC32" s="12"/>
      <x:c r="AD32" s="3"/>
      <x:c r="AE32" s="78"/>
      <x:c r="AF32" s="76"/>
      <x:c r="AG32" s="76"/>
      <x:c r="AH32" s="76"/>
      <x:c r="AI32" s="76"/>
      <x:c r="AJ32" s="76"/>
      <x:c r="AK32" s="76"/>
      <x:c r="AL32" s="76"/>
      <x:c r="AM32" s="76"/>
      <x:c r="AN32" s="76"/>
      <x:c r="AO32" s="76"/>
      <x:c r="AP32" s="76"/>
      <x:c r="AQ32" s="76"/>
      <x:c r="AR32" s="76"/>
      <x:c r="AS32" s="76"/>
      <x:c r="AT32" s="76"/>
      <x:c r="AU32" s="76"/>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12"/>
      <x:c r="R33" s="30"/>
      <x:c r="S33" s="30"/>
      <x:c r="T33" s="30"/>
      <x:c r="U33" s="30"/>
      <x:c r="V33" s="30"/>
      <x:c r="W33" s="30"/>
      <x:c r="X33" s="30"/>
      <x:c r="Y33" s="30"/>
      <x:c r="Z33" s="30"/>
      <x:c r="AA33" s="30"/>
      <x:c r="AB33" s="30"/>
      <x:c r="AC33" s="12"/>
      <x:c r="AD33" s="3"/>
      <x:c r="AE33" s="78"/>
      <x:c r="AF33" s="76"/>
      <x:c r="AG33" s="76"/>
      <x:c r="AH33" s="76"/>
      <x:c r="AI33" s="76"/>
      <x:c r="AJ33" s="76"/>
      <x:c r="AK33" s="76"/>
      <x:c r="AL33" s="76"/>
      <x:c r="AM33" s="76"/>
      <x:c r="AN33" s="76"/>
      <x:c r="AO33" s="76"/>
      <x:c r="AP33" s="76"/>
      <x:c r="AQ33" s="76"/>
      <x:c r="AR33" s="76"/>
      <x:c r="AS33" s="76"/>
      <x:c r="AT33" s="76"/>
      <x:c r="AU33" s="76"/>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12"/>
      <x:c r="R34" s="24" t="str">
        <x:f>'Calculations'!$GR$34</x:f>
        <x:v>0 employees · 0 fully rated · 0 pending</x:v>
      </x:c>
      <x:c r="S34" s="24"/>
      <x:c r="T34" s="24"/>
      <x:c r="U34" s="24"/>
      <x:c r="V34" s="24"/>
      <x:c r="W34" s="24"/>
      <x:c r="X34" s="24"/>
      <x:c r="Y34" s="24"/>
      <x:c r="Z34" s="24"/>
      <x:c r="AA34" s="24"/>
      <x:c r="AB34" s="24"/>
      <x:c r="AC34" s="12"/>
      <x:c r="AD34" s="3"/>
      <x:c r="AE34" s="78"/>
      <x:c r="AF34" s="76"/>
      <x:c r="AG34" s="76"/>
      <x:c r="AH34" s="76"/>
      <x:c r="AI34" s="76"/>
      <x:c r="AJ34" s="76"/>
      <x:c r="AK34" s="76"/>
      <x:c r="AL34" s="76"/>
      <x:c r="AM34" s="76"/>
      <x:c r="AN34" s="76"/>
      <x:c r="AO34" s="76"/>
      <x:c r="AP34" s="76"/>
      <x:c r="AQ34" s="76"/>
      <x:c r="AR34" s="76"/>
      <x:c r="AS34" s="76"/>
      <x:c r="AT34" s="76"/>
      <x:c r="AU34" s="76"/>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12"/>
      <x:c r="R35" s="24"/>
      <x:c r="S35" s="24"/>
      <x:c r="T35" s="24"/>
      <x:c r="U35" s="24"/>
      <x:c r="V35" s="24"/>
      <x:c r="W35" s="24"/>
      <x:c r="X35" s="24"/>
      <x:c r="Y35" s="24"/>
      <x:c r="Z35" s="24"/>
      <x:c r="AA35" s="24"/>
      <x:c r="AB35" s="24"/>
      <x:c r="AC35" s="12"/>
      <x:c r="AD35" s="3"/>
      <x:c r="AE35" s="78"/>
      <x:c r="AF35" s="76"/>
      <x:c r="AG35" s="76"/>
      <x:c r="AH35" s="76"/>
      <x:c r="AI35" s="76"/>
      <x:c r="AJ35" s="76"/>
      <x:c r="AK35" s="76"/>
      <x:c r="AL35" s="76"/>
      <x:c r="AM35" s="76"/>
      <x:c r="AN35" s="76"/>
      <x:c r="AO35" s="76"/>
      <x:c r="AP35" s="76"/>
      <x:c r="AQ35" s="76"/>
      <x:c r="AR35" s="76"/>
      <x:c r="AS35" s="76"/>
      <x:c r="AT35" s="76"/>
      <x:c r="AU35" s="76"/>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12"/>
      <x:c r="R36" s="34" t="str">
        <x:v>Actual = share with valid What and How ratings. Gap = actual − threshold, percentage points.</x:v>
      </x:c>
      <x:c r="S36" s="34" t="str">
        <x:v>Actual = share with valid What and How ratings. Gap = actual − threshold, percentage points.</x:v>
      </x:c>
      <x:c r="T36" s="34" t="str">
        <x:v>Actual = share with valid What and How ratings. Gap = actual − threshold, percentage points.</x:v>
      </x:c>
      <x:c r="U36" s="34" t="str">
        <x:v>Actual = share with valid What and How ratings. Gap = actual − threshold, percentage points.</x:v>
      </x:c>
      <x:c r="V36" s="34" t="str">
        <x:v>Actual = share with valid What and How ratings. Gap = actual − threshold, percentage points.</x:v>
      </x:c>
      <x:c r="W36" s="34" t="str">
        <x:v>Actual = share with valid What and How ratings. Gap = actual − threshold, percentage points.</x:v>
      </x:c>
      <x:c r="X36" s="34" t="str">
        <x:v>Actual = share with valid What and How ratings. Gap = actual − threshold, percentage points.</x:v>
      </x:c>
      <x:c r="Y36" s="34" t="str">
        <x:v>Actual = share with valid What and How ratings. Gap = actual − threshold, percentage points.</x:v>
      </x:c>
      <x:c r="Z36" s="34" t="str">
        <x:v>Actual = share with valid What and How ratings. Gap = actual − threshold, percentage points.</x:v>
      </x:c>
      <x:c r="AA36" s="34" t="str">
        <x:v>Actual = share with valid What and How ratings. Gap = actual − threshold, percentage points.</x:v>
      </x:c>
      <x:c r="AB36" s="34" t="str">
        <x:v>Actual = share with valid What and How ratings. Gap = actual − threshold, percentage points.</x:v>
      </x:c>
      <x:c r="AC36" s="12"/>
      <x:c r="AD36" s="3"/>
      <x:c r="AE36" s="78"/>
      <x:c r="AF36" s="76"/>
      <x:c r="AG36" s="76"/>
      <x:c r="AH36" s="76"/>
      <x:c r="AI36" s="76"/>
      <x:c r="AJ36" s="76"/>
      <x:c r="AK36" s="76"/>
      <x:c r="AL36" s="76"/>
      <x:c r="AM36" s="76"/>
      <x:c r="AN36" s="76"/>
      <x:c r="AO36" s="76"/>
      <x:c r="AP36" s="76"/>
      <x:c r="AQ36" s="76"/>
      <x:c r="AR36" s="76"/>
      <x:c r="AS36" s="76"/>
      <x:c r="AT36" s="76"/>
      <x:c r="AU36" s="76"/>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12"/>
      <x:c r="R37" s="34" t="str">
        <x:v>Actual = share with valid What and How ratings. Gap = actual − threshold, percentage points.</x:v>
      </x:c>
      <x:c r="S37" s="34" t="str">
        <x:v>Actual = share with valid What and How ratings. Gap = actual − threshold, percentage points.</x:v>
      </x:c>
      <x:c r="T37" s="34" t="str">
        <x:v>Actual = share with valid What and How ratings. Gap = actual − threshold, percentage points.</x:v>
      </x:c>
      <x:c r="U37" s="34" t="str">
        <x:v>Actual = share with valid What and How ratings. Gap = actual − threshold, percentage points.</x:v>
      </x:c>
      <x:c r="V37" s="34" t="str">
        <x:v>Actual = share with valid What and How ratings. Gap = actual − threshold, percentage points.</x:v>
      </x:c>
      <x:c r="W37" s="34" t="str">
        <x:v>Actual = share with valid What and How ratings. Gap = actual − threshold, percentage points.</x:v>
      </x:c>
      <x:c r="X37" s="34" t="str">
        <x:v>Actual = share with valid What and How ratings. Gap = actual − threshold, percentage points.</x:v>
      </x:c>
      <x:c r="Y37" s="34" t="str">
        <x:v>Actual = share with valid What and How ratings. Gap = actual − threshold, percentage points.</x:v>
      </x:c>
      <x:c r="Z37" s="34" t="str">
        <x:v>Actual = share with valid What and How ratings. Gap = actual − threshold, percentage points.</x:v>
      </x:c>
      <x:c r="AA37" s="34" t="str">
        <x:v>Actual = share with valid What and How ratings. Gap = actual − threshold, percentage points.</x:v>
      </x:c>
      <x:c r="AB37" s="34" t="str">
        <x:v>Actual = share with valid What and How ratings. Gap = actual − threshold, percentage points.</x:v>
      </x:c>
      <x:c r="AC37" s="12"/>
      <x:c r="AD37" s="3"/>
      <x:c r="AE37" s="78"/>
      <x:c r="AF37" s="76"/>
      <x:c r="AG37" s="76"/>
      <x:c r="AH37" s="76"/>
      <x:c r="AI37" s="76"/>
      <x:c r="AJ37" s="76"/>
      <x:c r="AK37" s="76"/>
      <x:c r="AL37" s="76"/>
      <x:c r="AM37" s="76"/>
      <x:c r="AN37" s="76"/>
      <x:c r="AO37" s="76"/>
      <x:c r="AP37" s="76"/>
      <x:c r="AQ37" s="76"/>
      <x:c r="AR37" s="76"/>
      <x:c r="AS37" s="76"/>
      <x:c r="AT37" s="76"/>
      <x:c r="AU37" s="76"/>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12"/>
      <x:c r="R38" s="12"/>
      <x:c r="S38" s="12"/>
      <x:c r="T38" s="12"/>
      <x:c r="U38" s="12"/>
      <x:c r="V38" s="12"/>
      <x:c r="W38" s="12"/>
      <x:c r="X38" s="12"/>
      <x:c r="Y38" s="12"/>
      <x:c r="Z38" s="12"/>
      <x:c r="AA38" s="12"/>
      <x:c r="AB38" s="12"/>
      <x:c r="AC38" s="12"/>
      <x:c r="AD38" s="3"/>
      <x:c r="AE38" s="78"/>
      <x:c r="AF38" s="76"/>
      <x:c r="AG38" s="76"/>
      <x:c r="AH38" s="76"/>
      <x:c r="AI38" s="76"/>
      <x:c r="AJ38" s="76"/>
      <x:c r="AK38" s="76"/>
      <x:c r="AL38" s="76"/>
      <x:c r="AM38" s="76"/>
      <x:c r="AN38" s="76"/>
      <x:c r="AO38" s="76"/>
      <x:c r="AP38" s="76"/>
      <x:c r="AQ38" s="76"/>
      <x:c r="AR38" s="76"/>
      <x:c r="AS38" s="76"/>
      <x:c r="AT38" s="76"/>
      <x:c r="AU38" s="76"/>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78"/>
      <x:c r="AF39" s="76"/>
      <x:c r="AG39" s="76"/>
      <x:c r="AH39" s="76"/>
      <x:c r="AI39" s="76"/>
      <x:c r="AJ39" s="76"/>
      <x:c r="AK39" s="76"/>
      <x:c r="AL39" s="76"/>
      <x:c r="AM39" s="76"/>
      <x:c r="AN39" s="76"/>
      <x:c r="AO39" s="76"/>
      <x:c r="AP39" s="76"/>
      <x:c r="AQ39" s="76"/>
      <x:c r="AR39" s="76"/>
      <x:c r="AS39" s="76"/>
      <x:c r="AT39" s="76"/>
      <x:c r="AU39" s="76"/>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Rating distributions · Diamonds show maximum-share thresholds</x:v>
      </x:c>
      <x:c r="C40" s="21" t="str">
        <x:v>Rating distributions · Diamonds show maximum-share thresholds</x:v>
      </x:c>
      <x:c r="D40" s="21" t="str">
        <x:v>Rating distributions · Diamonds show maximum-share thresholds</x:v>
      </x:c>
      <x:c r="E40" s="21" t="str">
        <x:v>Rating distributions · Diamonds show maximum-share thresholds</x:v>
      </x:c>
      <x:c r="F40" s="21" t="str">
        <x:v>Rating distributions · Diamonds show maximum-share thresholds</x:v>
      </x:c>
      <x:c r="G40" s="21" t="str">
        <x:v>Rating distributions · Diamonds show maximum-share thresholds</x:v>
      </x:c>
      <x:c r="H40" s="21" t="str">
        <x:v>Rating distributions · Diamonds show maximum-share thresholds</x:v>
      </x:c>
      <x:c r="I40" s="21" t="str">
        <x:v>Rating distributions · Diamonds show maximum-share thresholds</x:v>
      </x:c>
      <x:c r="J40" s="21" t="str">
        <x:v>Rating distributions · Diamonds show maximum-share thresholds</x:v>
      </x:c>
      <x:c r="K40" s="21" t="str">
        <x:v>Rating distributions · Diamonds show maximum-share thresholds</x:v>
      </x:c>
      <x:c r="L40" s="21" t="str">
        <x:v>Rating distributions · Diamonds show maximum-share thresholds</x:v>
      </x:c>
      <x:c r="M40" s="21" t="str">
        <x:v>Rating distributions · Diamonds show maximum-share thresholds</x:v>
      </x:c>
      <x:c r="N40" s="21" t="str">
        <x:v>Rating distributions · Diamonds show maximum-share thresholds</x:v>
      </x:c>
      <x:c r="O40" s="21" t="str">
        <x:v>Rating distributions · Diamonds show maximum-share thresholds</x:v>
      </x:c>
      <x:c r="P40" s="21" t="str">
        <x:v>Rating distributions · Diamonds show maximum-share thresholds</x:v>
      </x:c>
      <x:c r="Q40" s="21" t="str">
        <x:v>Rating distributions · Diamonds show maximum-share thresholds</x:v>
      </x:c>
      <x:c r="R40" s="21" t="str">
        <x:v>Rating distributions · Diamonds show maximum-share thresholds</x:v>
      </x:c>
      <x:c r="S40" s="21" t="str">
        <x:v>Rating distributions · Diamonds show maximum-share thresholds</x:v>
      </x:c>
      <x:c r="T40" s="21" t="str">
        <x:v>Rating distributions · Diamonds show maximum-share thresholds</x:v>
      </x:c>
      <x:c r="U40" s="21" t="str">
        <x:v>Rating distributions · Diamonds show maximum-share thresholds</x:v>
      </x:c>
      <x:c r="V40" s="21" t="str">
        <x:v>Rating distributions · Diamonds show maximum-share thresholds</x:v>
      </x:c>
      <x:c r="W40" s="21" t="str">
        <x:v>Rating distributions · Diamonds show maximum-share thresholds</x:v>
      </x:c>
      <x:c r="X40" s="21" t="str">
        <x:v>Rating distributions · Diamonds show maximum-share thresholds</x:v>
      </x:c>
      <x:c r="Y40" s="21" t="str">
        <x:v>Rating distributions · Diamonds show maximum-share thresholds</x:v>
      </x:c>
      <x:c r="Z40" s="21" t="str">
        <x:v>Rating distributions · Diamonds show maximum-share thresholds</x:v>
      </x:c>
      <x:c r="AA40" s="21" t="str">
        <x:v>Rating distributions · Diamonds show maximum-share thresholds</x:v>
      </x:c>
      <x:c r="AB40" s="21" t="str">
        <x:v>Rating distributions · Diamonds show maximum-share thresholds</x:v>
      </x:c>
      <x:c r="AC40" s="21" t="str">
        <x:v>Rating distributions · Diamonds show maximum-share thresholds</x:v>
      </x:c>
      <x:c r="AD40" s="3"/>
      <x:c r="AE40" s="78"/>
      <x:c r="AF40" s="76"/>
      <x:c r="AG40" s="76"/>
      <x:c r="AH40" s="76"/>
      <x:c r="AI40" s="76"/>
      <x:c r="AJ40" s="76"/>
      <x:c r="AK40" s="76"/>
      <x:c r="AL40" s="76"/>
      <x:c r="AM40" s="76"/>
      <x:c r="AN40" s="76"/>
      <x:c r="AO40" s="76"/>
      <x:c r="AP40" s="76"/>
      <x:c r="AQ40" s="76"/>
      <x:c r="AR40" s="76"/>
      <x:c r="AS40" s="76"/>
      <x:c r="AT40" s="76"/>
      <x:c r="AU40" s="76"/>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78"/>
      <x:c r="AF41" s="76"/>
      <x:c r="AG41" s="76"/>
      <x:c r="AH41" s="76"/>
      <x:c r="AI41" s="76"/>
      <x:c r="AJ41" s="76"/>
      <x:c r="AK41" s="76"/>
      <x:c r="AL41" s="76"/>
      <x:c r="AM41" s="76"/>
      <x:c r="AN41" s="76"/>
      <x:c r="AO41" s="76"/>
      <x:c r="AP41" s="76"/>
      <x:c r="AQ41" s="76"/>
      <x:c r="AR41" s="76"/>
      <x:c r="AS41" s="76"/>
      <x:c r="AT41" s="76"/>
      <x:c r="AU41" s="76"/>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78"/>
      <x:c r="AF42" s="76"/>
      <x:c r="AG42" s="76"/>
      <x:c r="AH42" s="76"/>
      <x:c r="AI42" s="76"/>
      <x:c r="AJ42" s="76"/>
      <x:c r="AK42" s="76"/>
      <x:c r="AL42" s="76"/>
      <x:c r="AM42" s="76"/>
      <x:c r="AN42" s="76"/>
      <x:c r="AO42" s="76"/>
      <x:c r="AP42" s="76"/>
      <x:c r="AQ42" s="76"/>
      <x:c r="AR42" s="76"/>
      <x:c r="AS42" s="76"/>
      <x:c r="AT42" s="76"/>
      <x:c r="AU42" s="76"/>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78"/>
      <x:c r="AF43" s="76"/>
      <x:c r="AG43" s="76"/>
      <x:c r="AH43" s="76"/>
      <x:c r="AI43" s="76"/>
      <x:c r="AJ43" s="76"/>
      <x:c r="AK43" s="76"/>
      <x:c r="AL43" s="76"/>
      <x:c r="AM43" s="76"/>
      <x:c r="AN43" s="76"/>
      <x:c r="AO43" s="76"/>
      <x:c r="AP43" s="76"/>
      <x:c r="AQ43" s="76"/>
      <x:c r="AR43" s="76"/>
      <x:c r="AS43" s="76"/>
      <x:c r="AT43" s="76"/>
      <x:c r="AU43" s="76"/>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78"/>
      <x:c r="AF44" s="76"/>
      <x:c r="AG44" s="76"/>
      <x:c r="AH44" s="76"/>
      <x:c r="AI44" s="76"/>
      <x:c r="AJ44" s="76"/>
      <x:c r="AK44" s="76"/>
      <x:c r="AL44" s="76"/>
      <x:c r="AM44" s="76"/>
      <x:c r="AN44" s="76"/>
      <x:c r="AO44" s="76"/>
      <x:c r="AP44" s="76"/>
      <x:c r="AQ44" s="76"/>
      <x:c r="AR44" s="76"/>
      <x:c r="AS44" s="76"/>
      <x:c r="AT44" s="76"/>
      <x:c r="AU44" s="76"/>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78"/>
      <x:c r="AF45" s="76"/>
      <x:c r="AG45" s="76"/>
      <x:c r="AH45" s="76"/>
      <x:c r="AI45" s="76"/>
      <x:c r="AJ45" s="76"/>
      <x:c r="AK45" s="76"/>
      <x:c r="AL45" s="76"/>
      <x:c r="AM45" s="76"/>
      <x:c r="AN45" s="76"/>
      <x:c r="AO45" s="76"/>
      <x:c r="AP45" s="76"/>
      <x:c r="AQ45" s="76"/>
      <x:c r="AR45" s="76"/>
      <x:c r="AS45" s="76"/>
      <x:c r="AT45" s="76"/>
      <x:c r="AU45" s="76"/>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78"/>
      <x:c r="AF46" s="76"/>
      <x:c r="AG46" s="76"/>
      <x:c r="AH46" s="76"/>
      <x:c r="AI46" s="76"/>
      <x:c r="AJ46" s="76"/>
      <x:c r="AK46" s="76"/>
      <x:c r="AL46" s="76"/>
      <x:c r="AM46" s="76"/>
      <x:c r="AN46" s="76"/>
      <x:c r="AO46" s="76"/>
      <x:c r="AP46" s="76"/>
      <x:c r="AQ46" s="76"/>
      <x:c r="AR46" s="76"/>
      <x:c r="AS46" s="76"/>
      <x:c r="AT46" s="76"/>
      <x:c r="AU46" s="76"/>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78"/>
      <x:c r="AF47" s="76"/>
      <x:c r="AG47" s="76"/>
      <x:c r="AH47" s="76"/>
      <x:c r="AI47" s="76"/>
      <x:c r="AJ47" s="76"/>
      <x:c r="AK47" s="76"/>
      <x:c r="AL47" s="76"/>
      <x:c r="AM47" s="76"/>
      <x:c r="AN47" s="76"/>
      <x:c r="AO47" s="76"/>
      <x:c r="AP47" s="76"/>
      <x:c r="AQ47" s="76"/>
      <x:c r="AR47" s="76"/>
      <x:c r="AS47" s="76"/>
      <x:c r="AT47" s="76"/>
      <x:c r="AU47" s="76"/>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78"/>
      <x:c r="AF48" s="76"/>
      <x:c r="AG48" s="76"/>
      <x:c r="AH48" s="76"/>
      <x:c r="AI48" s="76"/>
      <x:c r="AJ48" s="76"/>
      <x:c r="AK48" s="76"/>
      <x:c r="AL48" s="76"/>
      <x:c r="AM48" s="76"/>
      <x:c r="AN48" s="76"/>
      <x:c r="AO48" s="76"/>
      <x:c r="AP48" s="76"/>
      <x:c r="AQ48" s="76"/>
      <x:c r="AR48" s="76"/>
      <x:c r="AS48" s="76"/>
      <x:c r="AT48" s="76"/>
      <x:c r="AU48" s="76"/>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78"/>
      <x:c r="AF49" s="76"/>
      <x:c r="AG49" s="76"/>
      <x:c r="AH49" s="76"/>
      <x:c r="AI49" s="76"/>
      <x:c r="AJ49" s="76"/>
      <x:c r="AK49" s="76"/>
      <x:c r="AL49" s="76"/>
      <x:c r="AM49" s="76"/>
      <x:c r="AN49" s="76"/>
      <x:c r="AO49" s="76"/>
      <x:c r="AP49" s="76"/>
      <x:c r="AQ49" s="76"/>
      <x:c r="AR49" s="76"/>
      <x:c r="AS49" s="76"/>
      <x:c r="AT49" s="76"/>
      <x:c r="AU49" s="76"/>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78"/>
      <x:c r="AF50" s="76"/>
      <x:c r="AG50" s="76"/>
      <x:c r="AH50" s="76"/>
      <x:c r="AI50" s="76"/>
      <x:c r="AJ50" s="76"/>
      <x:c r="AK50" s="76"/>
      <x:c r="AL50" s="76"/>
      <x:c r="AM50" s="76"/>
      <x:c r="AN50" s="76"/>
      <x:c r="AO50" s="76"/>
      <x:c r="AP50" s="76"/>
      <x:c r="AQ50" s="76"/>
      <x:c r="AR50" s="76"/>
      <x:c r="AS50" s="76"/>
      <x:c r="AT50" s="76"/>
      <x:c r="AU50" s="76"/>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78"/>
      <x:c r="AF51" s="76"/>
      <x:c r="AG51" s="76"/>
      <x:c r="AH51" s="76"/>
      <x:c r="AI51" s="76"/>
      <x:c r="AJ51" s="76"/>
      <x:c r="AK51" s="76"/>
      <x:c r="AL51" s="76"/>
      <x:c r="AM51" s="76"/>
      <x:c r="AN51" s="76"/>
      <x:c r="AO51" s="76"/>
      <x:c r="AP51" s="76"/>
      <x:c r="AQ51" s="76"/>
      <x:c r="AR51" s="76"/>
      <x:c r="AS51" s="76"/>
      <x:c r="AT51" s="76"/>
      <x:c r="AU51" s="76"/>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78"/>
      <x:c r="AF52" s="76"/>
      <x:c r="AG52" s="76"/>
      <x:c r="AH52" s="76"/>
      <x:c r="AI52" s="76"/>
      <x:c r="AJ52" s="76"/>
      <x:c r="AK52" s="76"/>
      <x:c r="AL52" s="76"/>
      <x:c r="AM52" s="76"/>
      <x:c r="AN52" s="76"/>
      <x:c r="AO52" s="76"/>
      <x:c r="AP52" s="76"/>
      <x:c r="AQ52" s="76"/>
      <x:c r="AR52" s="76"/>
      <x:c r="AS52" s="76"/>
      <x:c r="AT52" s="76"/>
      <x:c r="AU52" s="76"/>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78"/>
      <x:c r="AF53" s="76"/>
      <x:c r="AG53" s="76"/>
      <x:c r="AH53" s="76"/>
      <x:c r="AI53" s="76"/>
      <x:c r="AJ53" s="76"/>
      <x:c r="AK53" s="76"/>
      <x:c r="AL53" s="76"/>
      <x:c r="AM53" s="76"/>
      <x:c r="AN53" s="76"/>
      <x:c r="AO53" s="76"/>
      <x:c r="AP53" s="76"/>
      <x:c r="AQ53" s="76"/>
      <x:c r="AR53" s="76"/>
      <x:c r="AS53" s="76"/>
      <x:c r="AT53" s="76"/>
      <x:c r="AU53" s="76"/>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78"/>
      <x:c r="AF54" s="76"/>
      <x:c r="AG54" s="76"/>
      <x:c r="AH54" s="76"/>
      <x:c r="AI54" s="76"/>
      <x:c r="AJ54" s="76"/>
      <x:c r="AK54" s="76"/>
      <x:c r="AL54" s="76"/>
      <x:c r="AM54" s="76"/>
      <x:c r="AN54" s="76"/>
      <x:c r="AO54" s="76"/>
      <x:c r="AP54" s="76"/>
      <x:c r="AQ54" s="76"/>
      <x:c r="AR54" s="76"/>
      <x:c r="AS54" s="76"/>
      <x:c r="AT54" s="76"/>
      <x:c r="AU54" s="76"/>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78"/>
      <x:c r="AF55" s="76"/>
      <x:c r="AG55" s="76"/>
      <x:c r="AH55" s="76"/>
      <x:c r="AI55" s="76"/>
      <x:c r="AJ55" s="76"/>
      <x:c r="AK55" s="76"/>
      <x:c r="AL55" s="76"/>
      <x:c r="AM55" s="76"/>
      <x:c r="AN55" s="76"/>
      <x:c r="AO55" s="76"/>
      <x:c r="AP55" s="76"/>
      <x:c r="AQ55" s="76"/>
      <x:c r="AR55" s="76"/>
      <x:c r="AS55" s="76"/>
      <x:c r="AT55" s="76"/>
      <x:c r="AU55" s="76"/>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78"/>
      <x:c r="AF56" s="76"/>
      <x:c r="AG56" s="76"/>
      <x:c r="AH56" s="76"/>
      <x:c r="AI56" s="76"/>
      <x:c r="AJ56" s="76"/>
      <x:c r="AK56" s="76"/>
      <x:c r="AL56" s="76"/>
      <x:c r="AM56" s="76"/>
      <x:c r="AN56" s="76"/>
      <x:c r="AO56" s="76"/>
      <x:c r="AP56" s="76"/>
      <x:c r="AQ56" s="76"/>
      <x:c r="AR56" s="76"/>
      <x:c r="AS56" s="76"/>
      <x:c r="AT56" s="76"/>
      <x:c r="AU56" s="76"/>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78"/>
      <x:c r="AF57" s="76"/>
      <x:c r="AG57" s="76"/>
      <x:c r="AH57" s="76"/>
      <x:c r="AI57" s="76"/>
      <x:c r="AJ57" s="76"/>
      <x:c r="AK57" s="76"/>
      <x:c r="AL57" s="76"/>
      <x:c r="AM57" s="76"/>
      <x:c r="AN57" s="76"/>
      <x:c r="AO57" s="76"/>
      <x:c r="AP57" s="76"/>
      <x:c r="AQ57" s="76"/>
      <x:c r="AR57" s="76"/>
      <x:c r="AS57" s="76"/>
      <x:c r="AT57" s="76"/>
      <x:c r="AU57" s="76"/>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78"/>
      <x:c r="AF58" s="76"/>
      <x:c r="AG58" s="76"/>
      <x:c r="AH58" s="76"/>
      <x:c r="AI58" s="76"/>
      <x:c r="AJ58" s="76"/>
      <x:c r="AK58" s="76"/>
      <x:c r="AL58" s="76"/>
      <x:c r="AM58" s="76"/>
      <x:c r="AN58" s="76"/>
      <x:c r="AO58" s="76"/>
      <x:c r="AP58" s="76"/>
      <x:c r="AQ58" s="76"/>
      <x:c r="AR58" s="76"/>
      <x:c r="AS58" s="76"/>
      <x:c r="AT58" s="76"/>
      <x:c r="AU58" s="76"/>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78"/>
      <x:c r="AF59" s="76"/>
      <x:c r="AG59" s="76"/>
      <x:c r="AH59" s="76"/>
      <x:c r="AI59" s="76"/>
      <x:c r="AJ59" s="76"/>
      <x:c r="AK59" s="76"/>
      <x:c r="AL59" s="76"/>
      <x:c r="AM59" s="76"/>
      <x:c r="AN59" s="76"/>
      <x:c r="AO59" s="76"/>
      <x:c r="AP59" s="76"/>
      <x:c r="AQ59" s="76"/>
      <x:c r="AR59" s="76"/>
      <x:c r="AS59" s="76"/>
      <x:c r="AT59" s="76"/>
      <x:c r="AU59" s="76"/>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78"/>
      <x:c r="AF60" s="76"/>
      <x:c r="AG60" s="76"/>
      <x:c r="AH60" s="76"/>
      <x:c r="AI60" s="76"/>
      <x:c r="AJ60" s="76"/>
      <x:c r="AK60" s="76"/>
      <x:c r="AL60" s="76"/>
      <x:c r="AM60" s="76"/>
      <x:c r="AN60" s="76"/>
      <x:c r="AO60" s="76"/>
      <x:c r="AP60" s="76"/>
      <x:c r="AQ60" s="76"/>
      <x:c r="AR60" s="76"/>
      <x:c r="AS60" s="76"/>
      <x:c r="AT60" s="76"/>
      <x:c r="AU60" s="76"/>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78"/>
      <x:c r="AF61" s="76"/>
      <x:c r="AG61" s="76"/>
      <x:c r="AH61" s="76"/>
      <x:c r="AI61" s="76"/>
      <x:c r="AJ61" s="76"/>
      <x:c r="AK61" s="76"/>
      <x:c r="AL61" s="76"/>
      <x:c r="AM61" s="76"/>
      <x:c r="AN61" s="76"/>
      <x:c r="AO61" s="76"/>
      <x:c r="AP61" s="76"/>
      <x:c r="AQ61" s="76"/>
      <x:c r="AR61" s="76"/>
      <x:c r="AS61" s="76"/>
      <x:c r="AT61" s="76"/>
      <x:c r="AU61" s="76"/>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78"/>
      <x:c r="AF62" s="76"/>
      <x:c r="AG62" s="76"/>
      <x:c r="AH62" s="76"/>
      <x:c r="AI62" s="76"/>
      <x:c r="AJ62" s="76"/>
      <x:c r="AK62" s="76"/>
      <x:c r="AL62" s="76"/>
      <x:c r="AM62" s="76"/>
      <x:c r="AN62" s="76"/>
      <x:c r="AO62" s="76"/>
      <x:c r="AP62" s="76"/>
      <x:c r="AQ62" s="76"/>
      <x:c r="AR62" s="76"/>
      <x:c r="AS62" s="76"/>
      <x:c r="AT62" s="76"/>
      <x:c r="AU62" s="76"/>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78"/>
      <x:c r="AF63" s="76"/>
      <x:c r="AG63" s="76"/>
      <x:c r="AH63" s="76"/>
      <x:c r="AI63" s="76"/>
      <x:c r="AJ63" s="76"/>
      <x:c r="AK63" s="76"/>
      <x:c r="AL63" s="76"/>
      <x:c r="AM63" s="76"/>
      <x:c r="AN63" s="76"/>
      <x:c r="AO63" s="76"/>
      <x:c r="AP63" s="76"/>
      <x:c r="AQ63" s="76"/>
      <x:c r="AR63" s="76"/>
      <x:c r="AS63" s="76"/>
      <x:c r="AT63" s="76"/>
      <x:c r="AU63" s="76"/>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customHeight="1" hidden="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c r="AA64" s="3"/>
      <x:c r="AB64" s="3"/>
      <x:c r="AC64" s="3"/>
      <x:c r="AD64" s="3"/>
      <x:c r="AE64" s="78"/>
      <x:c r="AF64" s="76"/>
      <x:c r="AG64" s="76"/>
      <x:c r="AH64" s="76"/>
      <x:c r="AI64" s="76"/>
      <x:c r="AJ64" s="76"/>
      <x:c r="AK64" s="76"/>
      <x:c r="AL64" s="76"/>
      <x:c r="AM64" s="76"/>
      <x:c r="AN64" s="76"/>
      <x:c r="AO64" s="76"/>
      <x:c r="AP64" s="76"/>
      <x:c r="AQ64" s="76"/>
      <x:c r="AR64" s="76"/>
      <x:c r="AS64" s="76"/>
      <x:c r="AT64" s="76"/>
      <x:c r="AU64" s="76"/>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customHeight="1" hidden="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c r="AA65" s="3"/>
      <x:c r="AB65" s="3"/>
      <x:c r="AC65" s="3"/>
      <x:c r="AD65" s="3"/>
      <x:c r="AE65" s="78"/>
      <x:c r="AF65" s="76"/>
      <x:c r="AG65" s="76"/>
      <x:c r="AH65" s="76"/>
      <x:c r="AI65" s="76"/>
      <x:c r="AJ65" s="76"/>
      <x:c r="AK65" s="76"/>
      <x:c r="AL65" s="76"/>
      <x:c r="AM65" s="76"/>
      <x:c r="AN65" s="76"/>
      <x:c r="AO65" s="76"/>
      <x:c r="AP65" s="76"/>
      <x:c r="AQ65" s="76"/>
      <x:c r="AR65" s="76"/>
      <x:c r="AS65" s="76"/>
      <x:c r="AT65" s="76"/>
      <x:c r="AU65" s="76"/>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customHeight="1" hidden="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c r="AA66" s="3"/>
      <x:c r="AB66" s="3"/>
      <x:c r="AC66" s="3"/>
      <x:c r="AD66" s="3"/>
      <x:c r="AE66" s="78"/>
      <x:c r="AF66" s="76"/>
      <x:c r="AG66" s="76"/>
      <x:c r="AH66" s="76"/>
      <x:c r="AI66" s="76"/>
      <x:c r="AJ66" s="76"/>
      <x:c r="AK66" s="76"/>
      <x:c r="AL66" s="76"/>
      <x:c r="AM66" s="76"/>
      <x:c r="AN66" s="76"/>
      <x:c r="AO66" s="76"/>
      <x:c r="AP66" s="76"/>
      <x:c r="AQ66" s="76"/>
      <x:c r="AR66" s="76"/>
      <x:c r="AS66" s="76"/>
      <x:c r="AT66" s="76"/>
      <x:c r="AU66" s="76"/>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customHeight="1" hidden="1">
      <x:c r="A67" s="3"/>
      <x:c r="B67" s="3"/>
      <x:c r="C67" s="3"/>
      <x:c r="D67" s="3"/>
      <x:c r="E67" s="3" t="str">
        <x:v>What</x:v>
      </x:c>
      <x:c r="F67" s="3"/>
      <x:c r="G67" s="3"/>
      <x:c r="H67" s="3"/>
      <x:c r="I67" s="3"/>
      <x:c r="J67" s="3"/>
      <x:c r="K67" s="3"/>
      <x:c r="L67" s="3"/>
      <x:c r="M67" s="3"/>
      <x:c r="N67" s="3" t="str">
        <x:v>All categories</x:v>
      </x:c>
      <x:c r="O67" s="3"/>
      <x:c r="P67" s="3"/>
      <x:c r="Q67" s="3"/>
      <x:c r="R67" s="3"/>
      <x:c r="S67" s="3"/>
      <x:c r="T67" s="3"/>
      <x:c r="U67" s="3"/>
      <x:c r="V67" s="3"/>
      <x:c r="W67" s="3"/>
      <x:c r="X67" s="3"/>
      <x:c r="Y67" s="3"/>
      <x:c r="Z67" s="3"/>
      <x:c r="AA67" s="3"/>
      <x:c r="AB67" s="3"/>
      <x:c r="AC67" s="3"/>
      <x:c r="AD67" s="3"/>
      <x:c r="AE67" s="78"/>
      <x:c r="AF67" s="76"/>
      <x:c r="AG67" s="76"/>
      <x:c r="AH67" s="76"/>
      <x:c r="AI67" s="76"/>
      <x:c r="AJ67" s="76"/>
      <x:c r="AK67" s="76"/>
      <x:c r="AL67" s="76"/>
      <x:c r="AM67" s="76"/>
      <x:c r="AN67" s="76"/>
      <x:c r="AO67" s="76"/>
      <x:c r="AP67" s="76"/>
      <x:c r="AQ67" s="76"/>
      <x:c r="AR67" s="76"/>
      <x:c r="AS67" s="76"/>
      <x:c r="AT67" s="76"/>
      <x:c r="AU67" s="76"/>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customHeight="1" hidden="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c r="AA68" s="3"/>
      <x:c r="AB68" s="3"/>
      <x:c r="AC68" s="3"/>
      <x:c r="AD68" s="3"/>
      <x:c r="AE68" s="78"/>
      <x:c r="AF68" s="76"/>
      <x:c r="AG68" s="76"/>
      <x:c r="AH68" s="76"/>
      <x:c r="AI68" s="76"/>
      <x:c r="AJ68" s="76"/>
      <x:c r="AK68" s="76"/>
      <x:c r="AL68" s="76"/>
      <x:c r="AM68" s="76"/>
      <x:c r="AN68" s="76"/>
      <x:c r="AO68" s="76"/>
      <x:c r="AP68" s="76"/>
      <x:c r="AQ68" s="76"/>
      <x:c r="AR68" s="76"/>
      <x:c r="AS68" s="76"/>
      <x:c r="AT68" s="76"/>
      <x:c r="AU68" s="76"/>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customHeight="1" hidden="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c r="AA69" s="3"/>
      <x:c r="AB69" s="3"/>
      <x:c r="AC69" s="3"/>
      <x:c r="AD69" s="3"/>
      <x:c r="AE69" s="78"/>
      <x:c r="AF69" s="76"/>
      <x:c r="AG69" s="76"/>
      <x:c r="AH69" s="76"/>
      <x:c r="AI69" s="76"/>
      <x:c r="AJ69" s="76"/>
      <x:c r="AK69" s="76"/>
      <x:c r="AL69" s="76"/>
      <x:c r="AM69" s="76"/>
      <x:c r="AN69" s="76"/>
      <x:c r="AO69" s="76"/>
      <x:c r="AP69" s="76"/>
      <x:c r="AQ69" s="76"/>
      <x:c r="AR69" s="76"/>
      <x:c r="AS69" s="76"/>
      <x:c r="AT69" s="76"/>
      <x:c r="AU69" s="76"/>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customHeight="1" hidden="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78"/>
      <x:c r="AF70" s="76"/>
      <x:c r="AG70" s="76"/>
      <x:c r="AH70" s="76"/>
      <x:c r="AI70" s="76"/>
      <x:c r="AJ70" s="76"/>
      <x:c r="AK70" s="76"/>
      <x:c r="AL70" s="76"/>
      <x:c r="AM70" s="76"/>
      <x:c r="AN70" s="76"/>
      <x:c r="AO70" s="76"/>
      <x:c r="AP70" s="76"/>
      <x:c r="AQ70" s="76"/>
      <x:c r="AR70" s="76"/>
      <x:c r="AS70" s="76"/>
      <x:c r="AT70" s="76"/>
      <x:c r="AU70" s="76"/>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customHeight="1" hidden="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78"/>
      <x:c r="AF71" s="76"/>
      <x:c r="AG71" s="76"/>
      <x:c r="AH71" s="76"/>
      <x:c r="AI71" s="76"/>
      <x:c r="AJ71" s="76"/>
      <x:c r="AK71" s="76"/>
      <x:c r="AL71" s="76"/>
      <x:c r="AM71" s="76"/>
      <x:c r="AN71" s="76"/>
      <x:c r="AO71" s="76"/>
      <x:c r="AP71" s="76"/>
      <x:c r="AQ71" s="76"/>
      <x:c r="AR71" s="76"/>
      <x:c r="AS71" s="76"/>
      <x:c r="AT71" s="76"/>
      <x:c r="AU71" s="76"/>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customHeight="1" hidden="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c r="AA72" s="3"/>
      <x:c r="AB72" s="3"/>
      <x:c r="AC72" s="3"/>
      <x:c r="AD72" s="3"/>
      <x:c r="AE72" s="78"/>
      <x:c r="AF72" s="76"/>
      <x:c r="AG72" s="76"/>
      <x:c r="AH72" s="76"/>
      <x:c r="AI72" s="76"/>
      <x:c r="AJ72" s="76"/>
      <x:c r="AK72" s="76"/>
      <x:c r="AL72" s="76"/>
      <x:c r="AM72" s="76"/>
      <x:c r="AN72" s="76"/>
      <x:c r="AO72" s="76"/>
      <x:c r="AP72" s="76"/>
      <x:c r="AQ72" s="76"/>
      <x:c r="AR72" s="76"/>
      <x:c r="AS72" s="76"/>
      <x:c r="AT72" s="76"/>
      <x:c r="AU72" s="76"/>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customHeight="1" hidden="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c r="AA73" s="3"/>
      <x:c r="AB73" s="3"/>
      <x:c r="AC73" s="3"/>
      <x:c r="AD73" s="3"/>
      <x:c r="AE73" s="78"/>
      <x:c r="AF73" s="76"/>
      <x:c r="AG73" s="76"/>
      <x:c r="AH73" s="76"/>
      <x:c r="AI73" s="76"/>
      <x:c r="AJ73" s="76"/>
      <x:c r="AK73" s="76"/>
      <x:c r="AL73" s="76"/>
      <x:c r="AM73" s="76"/>
      <x:c r="AN73" s="76"/>
      <x:c r="AO73" s="76"/>
      <x:c r="AP73" s="76"/>
      <x:c r="AQ73" s="76"/>
      <x:c r="AR73" s="76"/>
      <x:c r="AS73" s="76"/>
      <x:c r="AT73" s="76"/>
      <x:c r="AU73" s="76"/>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customHeight="1" hidden="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c r="AA74" s="3"/>
      <x:c r="AB74" s="3"/>
      <x:c r="AC74" s="3"/>
      <x:c r="AD74" s="3"/>
      <x:c r="AE74" s="78"/>
      <x:c r="AF74" s="76"/>
      <x:c r="AG74" s="76"/>
      <x:c r="AH74" s="76"/>
      <x:c r="AI74" s="76"/>
      <x:c r="AJ74" s="76"/>
      <x:c r="AK74" s="76"/>
      <x:c r="AL74" s="76"/>
      <x:c r="AM74" s="76"/>
      <x:c r="AN74" s="76"/>
      <x:c r="AO74" s="76"/>
      <x:c r="AP74" s="76"/>
      <x:c r="AQ74" s="76"/>
      <x:c r="AR74" s="76"/>
      <x:c r="AS74" s="76"/>
      <x:c r="AT74" s="76"/>
      <x:c r="AU74" s="76"/>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customHeight="1" hidden="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c r="AA75" s="3"/>
      <x:c r="AB75" s="3"/>
      <x:c r="AC75" s="3"/>
      <x:c r="AD75" s="3"/>
      <x:c r="AE75" s="78"/>
      <x:c r="AF75" s="76"/>
      <x:c r="AG75" s="76"/>
      <x:c r="AH75" s="76"/>
      <x:c r="AI75" s="76"/>
      <x:c r="AJ75" s="76"/>
      <x:c r="AK75" s="76"/>
      <x:c r="AL75" s="76"/>
      <x:c r="AM75" s="76"/>
      <x:c r="AN75" s="76"/>
      <x:c r="AO75" s="76"/>
      <x:c r="AP75" s="76"/>
      <x:c r="AQ75" s="76"/>
      <x:c r="AR75" s="76"/>
      <x:c r="AS75" s="76"/>
      <x:c r="AT75" s="76"/>
      <x:c r="AU75" s="76"/>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customHeight="1" hidden="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c r="AA76" s="3"/>
      <x:c r="AB76" s="3"/>
      <x:c r="AC76" s="3"/>
      <x:c r="AD76" s="3"/>
      <x:c r="AE76" s="78"/>
      <x:c r="AF76" s="76"/>
      <x:c r="AG76" s="76"/>
      <x:c r="AH76" s="76"/>
      <x:c r="AI76" s="76"/>
      <x:c r="AJ76" s="76"/>
      <x:c r="AK76" s="76"/>
      <x:c r="AL76" s="76"/>
      <x:c r="AM76" s="76"/>
      <x:c r="AN76" s="76"/>
      <x:c r="AO76" s="76"/>
      <x:c r="AP76" s="76"/>
      <x:c r="AQ76" s="76"/>
      <x:c r="AR76" s="76"/>
      <x:c r="AS76" s="76"/>
      <x:c r="AT76" s="76"/>
      <x:c r="AU76" s="76"/>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customHeight="1" hidden="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c r="AA77" s="3"/>
      <x:c r="AB77" s="3"/>
      <x:c r="AC77" s="3"/>
      <x:c r="AD77" s="3"/>
      <x:c r="AE77" s="78"/>
      <x:c r="AF77" s="76"/>
      <x:c r="AG77" s="76"/>
      <x:c r="AH77" s="76"/>
      <x:c r="AI77" s="76"/>
      <x:c r="AJ77" s="76"/>
      <x:c r="AK77" s="76"/>
      <x:c r="AL77" s="76"/>
      <x:c r="AM77" s="76"/>
      <x:c r="AN77" s="76"/>
      <x:c r="AO77" s="76"/>
      <x:c r="AP77" s="76"/>
      <x:c r="AQ77" s="76"/>
      <x:c r="AR77" s="76"/>
      <x:c r="AS77" s="76"/>
      <x:c r="AT77" s="76"/>
      <x:c r="AU77" s="76"/>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customHeight="1" hidden="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c r="AA78" s="3"/>
      <x:c r="AB78" s="3"/>
      <x:c r="AC78" s="3"/>
      <x:c r="AD78" s="3"/>
      <x:c r="AE78" s="78"/>
      <x:c r="AF78" s="76"/>
      <x:c r="AG78" s="76"/>
      <x:c r="AH78" s="76"/>
      <x:c r="AI78" s="76"/>
      <x:c r="AJ78" s="76"/>
      <x:c r="AK78" s="76"/>
      <x:c r="AL78" s="76"/>
      <x:c r="AM78" s="76"/>
      <x:c r="AN78" s="76"/>
      <x:c r="AO78" s="76"/>
      <x:c r="AP78" s="76"/>
      <x:c r="AQ78" s="76"/>
      <x:c r="AR78" s="76"/>
      <x:c r="AS78" s="76"/>
      <x:c r="AT78" s="76"/>
      <x:c r="AU78" s="76"/>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customHeight="1" hidden="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c r="AA79" s="3"/>
      <x:c r="AB79" s="3"/>
      <x:c r="AC79" s="3"/>
      <x:c r="AD79" s="3"/>
      <x:c r="AE79" s="78"/>
      <x:c r="AF79" s="76"/>
      <x:c r="AG79" s="76"/>
      <x:c r="AH79" s="76"/>
      <x:c r="AI79" s="76"/>
      <x:c r="AJ79" s="76"/>
      <x:c r="AK79" s="76"/>
      <x:c r="AL79" s="76"/>
      <x:c r="AM79" s="76"/>
      <x:c r="AN79" s="76"/>
      <x:c r="AO79" s="76"/>
      <x:c r="AP79" s="76"/>
      <x:c r="AQ79" s="76"/>
      <x:c r="AR79" s="76"/>
      <x:c r="AS79" s="76"/>
      <x:c r="AT79" s="76"/>
      <x:c r="AU79" s="76"/>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customHeight="1" hidden="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c r="AA80" s="3"/>
      <x:c r="AB80" s="3"/>
      <x:c r="AC80" s="3"/>
      <x:c r="AD80" s="3"/>
      <x:c r="AE80" s="78"/>
      <x:c r="AF80" s="76"/>
      <x:c r="AG80" s="76"/>
      <x:c r="AH80" s="76"/>
      <x:c r="AI80" s="76"/>
      <x:c r="AJ80" s="76"/>
      <x:c r="AK80" s="76"/>
      <x:c r="AL80" s="76"/>
      <x:c r="AM80" s="76"/>
      <x:c r="AN80" s="76"/>
      <x:c r="AO80" s="76"/>
      <x:c r="AP80" s="76"/>
      <x:c r="AQ80" s="76"/>
      <x:c r="AR80" s="76"/>
      <x:c r="AS80" s="76"/>
      <x:c r="AT80" s="76"/>
      <x:c r="AU80" s="76"/>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customHeight="1" hidden="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c r="AA81" s="3"/>
      <x:c r="AB81" s="3"/>
      <x:c r="AC81" s="3"/>
      <x:c r="AD81" s="3"/>
      <x:c r="AE81" s="78"/>
      <x:c r="AF81" s="76"/>
      <x:c r="AG81" s="76"/>
      <x:c r="AH81" s="76"/>
      <x:c r="AI81" s="76"/>
      <x:c r="AJ81" s="76"/>
      <x:c r="AK81" s="76"/>
      <x:c r="AL81" s="76"/>
      <x:c r="AM81" s="76"/>
      <x:c r="AN81" s="76"/>
      <x:c r="AO81" s="76"/>
      <x:c r="AP81" s="76"/>
      <x:c r="AQ81" s="76"/>
      <x:c r="AR81" s="76"/>
      <x:c r="AS81" s="76"/>
      <x:c r="AT81" s="76"/>
      <x:c r="AU81" s="76"/>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customHeight="1" hidden="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c r="AA82" s="3"/>
      <x:c r="AB82" s="3"/>
      <x:c r="AC82" s="3"/>
      <x:c r="AD82" s="3"/>
      <x:c r="AE82" s="78"/>
      <x:c r="AF82" s="76"/>
      <x:c r="AG82" s="76"/>
      <x:c r="AH82" s="76"/>
      <x:c r="AI82" s="76"/>
      <x:c r="AJ82" s="76"/>
      <x:c r="AK82" s="76"/>
      <x:c r="AL82" s="76"/>
      <x:c r="AM82" s="76"/>
      <x:c r="AN82" s="76"/>
      <x:c r="AO82" s="76"/>
      <x:c r="AP82" s="76"/>
      <x:c r="AQ82" s="76"/>
      <x:c r="AR82" s="76"/>
      <x:c r="AS82" s="76"/>
      <x:c r="AT82" s="76"/>
      <x:c r="AU82" s="76"/>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customHeight="1" hidden="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c r="AA83" s="3"/>
      <x:c r="AB83" s="3"/>
      <x:c r="AC83" s="3"/>
      <x:c r="AD83" s="3"/>
      <x:c r="AE83" s="78"/>
      <x:c r="AF83" s="76"/>
      <x:c r="AG83" s="76"/>
      <x:c r="AH83" s="76"/>
      <x:c r="AI83" s="76"/>
      <x:c r="AJ83" s="76"/>
      <x:c r="AK83" s="76"/>
      <x:c r="AL83" s="76"/>
      <x:c r="AM83" s="76"/>
      <x:c r="AN83" s="76"/>
      <x:c r="AO83" s="76"/>
      <x:c r="AP83" s="76"/>
      <x:c r="AQ83" s="76"/>
      <x:c r="AR83" s="76"/>
      <x:c r="AS83" s="76"/>
      <x:c r="AT83" s="76"/>
      <x:c r="AU83" s="76"/>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customHeight="1" hidden="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c r="AA84" s="3"/>
      <x:c r="AB84" s="3"/>
      <x:c r="AC84" s="3"/>
      <x:c r="AD84" s="3"/>
      <x:c r="AE84" s="78"/>
      <x:c r="AF84" s="76"/>
      <x:c r="AG84" s="76"/>
      <x:c r="AH84" s="76"/>
      <x:c r="AI84" s="76"/>
      <x:c r="AJ84" s="76"/>
      <x:c r="AK84" s="76"/>
      <x:c r="AL84" s="76"/>
      <x:c r="AM84" s="76"/>
      <x:c r="AN84" s="76"/>
      <x:c r="AO84" s="76"/>
      <x:c r="AP84" s="76"/>
      <x:c r="AQ84" s="76"/>
      <x:c r="AR84" s="76"/>
      <x:c r="AS84" s="76"/>
      <x:c r="AT84" s="76"/>
      <x:c r="AU84" s="76"/>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customHeight="1" hidden="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c r="AA85" s="3"/>
      <x:c r="AB85" s="3"/>
      <x:c r="AC85" s="3"/>
      <x:c r="AD85" s="3"/>
      <x:c r="AE85" s="78"/>
      <x:c r="AF85" s="76"/>
      <x:c r="AG85" s="76"/>
      <x:c r="AH85" s="76"/>
      <x:c r="AI85" s="76"/>
      <x:c r="AJ85" s="76"/>
      <x:c r="AK85" s="76"/>
      <x:c r="AL85" s="76"/>
      <x:c r="AM85" s="76"/>
      <x:c r="AN85" s="76"/>
      <x:c r="AO85" s="76"/>
      <x:c r="AP85" s="76"/>
      <x:c r="AQ85" s="76"/>
      <x:c r="AR85" s="76"/>
      <x:c r="AS85" s="76"/>
      <x:c r="AT85" s="76"/>
      <x:c r="AU85" s="76"/>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customHeight="1" hidden="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c r="AA86" s="3"/>
      <x:c r="AB86" s="3"/>
      <x:c r="AC86" s="3"/>
      <x:c r="AD86" s="3"/>
      <x:c r="AE86" s="78"/>
      <x:c r="AF86" s="76"/>
      <x:c r="AG86" s="76"/>
      <x:c r="AH86" s="76"/>
      <x:c r="AI86" s="76"/>
      <x:c r="AJ86" s="76"/>
      <x:c r="AK86" s="76"/>
      <x:c r="AL86" s="76"/>
      <x:c r="AM86" s="76"/>
      <x:c r="AN86" s="76"/>
      <x:c r="AO86" s="76"/>
      <x:c r="AP86" s="76"/>
      <x:c r="AQ86" s="76"/>
      <x:c r="AR86" s="76"/>
      <x:c r="AS86" s="76"/>
      <x:c r="AT86" s="76"/>
      <x:c r="AU86" s="76"/>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customHeight="1" hidden="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c r="AA87" s="3"/>
      <x:c r="AB87" s="3"/>
      <x:c r="AC87" s="3"/>
      <x:c r="AD87" s="3"/>
      <x:c r="AE87" s="78"/>
      <x:c r="AF87" s="76"/>
      <x:c r="AG87" s="76"/>
      <x:c r="AH87" s="76"/>
      <x:c r="AI87" s="76"/>
      <x:c r="AJ87" s="76"/>
      <x:c r="AK87" s="76"/>
      <x:c r="AL87" s="76"/>
      <x:c r="AM87" s="76"/>
      <x:c r="AN87" s="76"/>
      <x:c r="AO87" s="76"/>
      <x:c r="AP87" s="76"/>
      <x:c r="AQ87" s="76"/>
      <x:c r="AR87" s="76"/>
      <x:c r="AS87" s="76"/>
      <x:c r="AT87" s="76"/>
      <x:c r="AU87" s="76"/>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customHeight="1" hidden="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c r="AA88" s="3"/>
      <x:c r="AB88" s="3"/>
      <x:c r="AC88" s="3"/>
      <x:c r="AD88" s="3"/>
      <x:c r="AE88" s="78"/>
      <x:c r="AF88" s="76"/>
      <x:c r="AG88" s="76"/>
      <x:c r="AH88" s="76"/>
      <x:c r="AI88" s="76"/>
      <x:c r="AJ88" s="76"/>
      <x:c r="AK88" s="76"/>
      <x:c r="AL88" s="76"/>
      <x:c r="AM88" s="76"/>
      <x:c r="AN88" s="76"/>
      <x:c r="AO88" s="76"/>
      <x:c r="AP88" s="76"/>
      <x:c r="AQ88" s="76"/>
      <x:c r="AR88" s="76"/>
      <x:c r="AS88" s="76"/>
      <x:c r="AT88" s="76"/>
      <x:c r="AU88" s="76"/>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customHeight="1" hidden="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c r="AA89" s="3"/>
      <x:c r="AB89" s="3"/>
      <x:c r="AC89" s="3"/>
      <x:c r="AD89" s="3"/>
      <x:c r="AE89" s="78"/>
      <x:c r="AF89" s="76"/>
      <x:c r="AG89" s="76"/>
      <x:c r="AH89" s="76"/>
      <x:c r="AI89" s="76"/>
      <x:c r="AJ89" s="76"/>
      <x:c r="AK89" s="76"/>
      <x:c r="AL89" s="76"/>
      <x:c r="AM89" s="76"/>
      <x:c r="AN89" s="76"/>
      <x:c r="AO89" s="76"/>
      <x:c r="AP89" s="76"/>
      <x:c r="AQ89" s="76"/>
      <x:c r="AR89" s="76"/>
      <x:c r="AS89" s="76"/>
      <x:c r="AT89" s="76"/>
      <x:c r="AU89" s="76"/>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customHeight="1" hidden="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78"/>
      <x:c r="AF90" s="76"/>
      <x:c r="AG90" s="76"/>
      <x:c r="AH90" s="76"/>
      <x:c r="AI90" s="76"/>
      <x:c r="AJ90" s="76"/>
      <x:c r="AK90" s="76"/>
      <x:c r="AL90" s="76"/>
      <x:c r="AM90" s="76"/>
      <x:c r="AN90" s="76"/>
      <x:c r="AO90" s="76"/>
      <x:c r="AP90" s="76"/>
      <x:c r="AQ90" s="76"/>
      <x:c r="AR90" s="76"/>
      <x:c r="AS90" s="76"/>
      <x:c r="AT90" s="76"/>
      <x:c r="AU90" s="76"/>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customHeight="1" hidden="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78"/>
      <x:c r="AF91" s="76"/>
      <x:c r="AG91" s="76"/>
      <x:c r="AH91" s="76"/>
      <x:c r="AI91" s="76"/>
      <x:c r="AJ91" s="76"/>
      <x:c r="AK91" s="76"/>
      <x:c r="AL91" s="76"/>
      <x:c r="AM91" s="76"/>
      <x:c r="AN91" s="76"/>
      <x:c r="AO91" s="76"/>
      <x:c r="AP91" s="76"/>
      <x:c r="AQ91" s="76"/>
      <x:c r="AR91" s="76"/>
      <x:c r="AS91" s="76"/>
      <x:c r="AT91" s="76"/>
      <x:c r="AU91" s="76"/>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78"/>
      <x:c r="AF92" s="76"/>
      <x:c r="AG92" s="76"/>
      <x:c r="AH92" s="76"/>
      <x:c r="AI92" s="76"/>
      <x:c r="AJ92" s="76"/>
      <x:c r="AK92" s="76"/>
      <x:c r="AL92" s="76"/>
      <x:c r="AM92" s="76"/>
      <x:c r="AN92" s="76"/>
      <x:c r="AO92" s="76"/>
      <x:c r="AP92" s="76"/>
      <x:c r="AQ92" s="76"/>
      <x:c r="AR92" s="76"/>
      <x:c r="AS92" s="76"/>
      <x:c r="AT92" s="76"/>
      <x:c r="AU92" s="76"/>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78"/>
      <x:c r="AF93" s="76"/>
      <x:c r="AG93" s="76"/>
      <x:c r="AH93" s="76"/>
      <x:c r="AI93" s="76"/>
      <x:c r="AJ93" s="76"/>
      <x:c r="AK93" s="76"/>
      <x:c r="AL93" s="76"/>
      <x:c r="AM93" s="76"/>
      <x:c r="AN93" s="76"/>
      <x:c r="AO93" s="76"/>
      <x:c r="AP93" s="76"/>
      <x:c r="AQ93" s="76"/>
      <x:c r="AR93" s="76"/>
      <x:c r="AS93" s="76"/>
      <x:c r="AT93" s="76"/>
      <x:c r="AU93" s="76"/>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78"/>
      <x:c r="AF94" s="76"/>
      <x:c r="AG94" s="76"/>
      <x:c r="AH94" s="76"/>
      <x:c r="AI94" s="76"/>
      <x:c r="AJ94" s="76"/>
      <x:c r="AK94" s="76"/>
      <x:c r="AL94" s="76"/>
      <x:c r="AM94" s="76"/>
      <x:c r="AN94" s="76"/>
      <x:c r="AO94" s="76"/>
      <x:c r="AP94" s="76"/>
      <x:c r="AQ94" s="76"/>
      <x:c r="AR94" s="76"/>
      <x:c r="AS94" s="76"/>
      <x:c r="AT94" s="76"/>
      <x:c r="AU94" s="76"/>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78"/>
      <x:c r="AF95" s="76"/>
      <x:c r="AG95" s="76"/>
      <x:c r="AH95" s="76"/>
      <x:c r="AI95" s="76"/>
      <x:c r="AJ95" s="76"/>
      <x:c r="AK95" s="76"/>
      <x:c r="AL95" s="76"/>
      <x:c r="AM95" s="76"/>
      <x:c r="AN95" s="76"/>
      <x:c r="AO95" s="76"/>
      <x:c r="AP95" s="76"/>
      <x:c r="AQ95" s="76"/>
      <x:c r="AR95" s="76"/>
      <x:c r="AS95" s="76"/>
      <x:c r="AT95" s="76"/>
      <x:c r="AU95" s="76"/>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78"/>
      <x:c r="AF96" s="76"/>
      <x:c r="AG96" s="76"/>
      <x:c r="AH96" s="76"/>
      <x:c r="AI96" s="76"/>
      <x:c r="AJ96" s="76"/>
      <x:c r="AK96" s="76"/>
      <x:c r="AL96" s="76"/>
      <x:c r="AM96" s="76"/>
      <x:c r="AN96" s="76"/>
      <x:c r="AO96" s="76"/>
      <x:c r="AP96" s="76"/>
      <x:c r="AQ96" s="76"/>
      <x:c r="AR96" s="76"/>
      <x:c r="AS96" s="76"/>
      <x:c r="AT96" s="76"/>
      <x:c r="AU96" s="76"/>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78"/>
      <x:c r="AF97" s="76"/>
      <x:c r="AG97" s="76"/>
      <x:c r="AH97" s="76"/>
      <x:c r="AI97" s="76"/>
      <x:c r="AJ97" s="76"/>
      <x:c r="AK97" s="76"/>
      <x:c r="AL97" s="76"/>
      <x:c r="AM97" s="76"/>
      <x:c r="AN97" s="76"/>
      <x:c r="AO97" s="76"/>
      <x:c r="AP97" s="76"/>
      <x:c r="AQ97" s="76"/>
      <x:c r="AR97" s="76"/>
      <x:c r="AS97" s="76"/>
      <x:c r="AT97" s="76"/>
      <x:c r="AU97" s="76"/>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78"/>
      <x:c r="AF98" s="76"/>
      <x:c r="AG98" s="76"/>
      <x:c r="AH98" s="76"/>
      <x:c r="AI98" s="76"/>
      <x:c r="AJ98" s="76"/>
      <x:c r="AK98" s="76"/>
      <x:c r="AL98" s="76"/>
      <x:c r="AM98" s="76"/>
      <x:c r="AN98" s="76"/>
      <x:c r="AO98" s="76"/>
      <x:c r="AP98" s="76"/>
      <x:c r="AQ98" s="76"/>
      <x:c r="AR98" s="76"/>
      <x:c r="AS98" s="76"/>
      <x:c r="AT98" s="76"/>
      <x:c r="AU98" s="76"/>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78"/>
      <x:c r="AF99" s="76"/>
      <x:c r="AG99" s="76"/>
      <x:c r="AH99" s="76"/>
      <x:c r="AI99" s="76"/>
      <x:c r="AJ99" s="76"/>
      <x:c r="AK99" s="76"/>
      <x:c r="AL99" s="76"/>
      <x:c r="AM99" s="76"/>
      <x:c r="AN99" s="76"/>
      <x:c r="AO99" s="76"/>
      <x:c r="AP99" s="76"/>
      <x:c r="AQ99" s="76"/>
      <x:c r="AR99" s="76"/>
      <x:c r="AS99" s="76"/>
      <x:c r="AT99" s="76"/>
      <x:c r="AU99" s="76"/>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78"/>
      <x:c r="AF100" s="76"/>
      <x:c r="AG100" s="76"/>
      <x:c r="AH100" s="76"/>
      <x:c r="AI100" s="76"/>
      <x:c r="AJ100" s="76"/>
      <x:c r="AK100" s="76"/>
      <x:c r="AL100" s="76"/>
      <x:c r="AM100" s="76"/>
      <x:c r="AN100" s="76"/>
      <x:c r="AO100" s="76"/>
      <x:c r="AP100" s="76"/>
      <x:c r="AQ100" s="76"/>
      <x:c r="AR100" s="76"/>
      <x:c r="AS100" s="76"/>
      <x:c r="AT100" s="76"/>
      <x:c r="AU100" s="76"/>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78"/>
      <x:c r="AF101" s="76"/>
      <x:c r="AG101" s="76"/>
      <x:c r="AH101" s="76"/>
      <x:c r="AI101" s="76"/>
      <x:c r="AJ101" s="76"/>
      <x:c r="AK101" s="76"/>
      <x:c r="AL101" s="76"/>
      <x:c r="AM101" s="76"/>
      <x:c r="AN101" s="76"/>
      <x:c r="AO101" s="76"/>
      <x:c r="AP101" s="76"/>
      <x:c r="AQ101" s="76"/>
      <x:c r="AR101" s="76"/>
      <x:c r="AS101" s="76"/>
      <x:c r="AT101" s="76"/>
      <x:c r="AU101" s="76"/>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78"/>
      <x:c r="AF102" s="76"/>
      <x:c r="AG102" s="76"/>
      <x:c r="AH102" s="76"/>
      <x:c r="AI102" s="76"/>
      <x:c r="AJ102" s="76"/>
      <x:c r="AK102" s="76"/>
      <x:c r="AL102" s="76"/>
      <x:c r="AM102" s="76"/>
      <x:c r="AN102" s="76"/>
      <x:c r="AO102" s="76"/>
      <x:c r="AP102" s="76"/>
      <x:c r="AQ102" s="76"/>
      <x:c r="AR102" s="76"/>
      <x:c r="AS102" s="76"/>
      <x:c r="AT102" s="76"/>
      <x:c r="AU102" s="76"/>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78"/>
      <x:c r="AF103" s="76"/>
      <x:c r="AG103" s="76"/>
      <x:c r="AH103" s="76"/>
      <x:c r="AI103" s="76"/>
      <x:c r="AJ103" s="76"/>
      <x:c r="AK103" s="76"/>
      <x:c r="AL103" s="76"/>
      <x:c r="AM103" s="76"/>
      <x:c r="AN103" s="76"/>
      <x:c r="AO103" s="76"/>
      <x:c r="AP103" s="76"/>
      <x:c r="AQ103" s="76"/>
      <x:c r="AR103" s="76"/>
      <x:c r="AS103" s="76"/>
      <x:c r="AT103" s="76"/>
      <x:c r="AU103" s="76"/>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78"/>
      <x:c r="AF104" s="76"/>
      <x:c r="AG104" s="76"/>
      <x:c r="AH104" s="76"/>
      <x:c r="AI104" s="76"/>
      <x:c r="AJ104" s="76"/>
      <x:c r="AK104" s="76"/>
      <x:c r="AL104" s="76"/>
      <x:c r="AM104" s="76"/>
      <x:c r="AN104" s="76"/>
      <x:c r="AO104" s="76"/>
      <x:c r="AP104" s="76"/>
      <x:c r="AQ104" s="76"/>
      <x:c r="AR104" s="76"/>
      <x:c r="AS104" s="76"/>
      <x:c r="AT104" s="76"/>
      <x:c r="AU104" s="76"/>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78"/>
      <x:c r="AF105" s="76"/>
      <x:c r="AG105" s="76"/>
      <x:c r="AH105" s="76"/>
      <x:c r="AI105" s="76"/>
      <x:c r="AJ105" s="76"/>
      <x:c r="AK105" s="76"/>
      <x:c r="AL105" s="76"/>
      <x:c r="AM105" s="76"/>
      <x:c r="AN105" s="76"/>
      <x:c r="AO105" s="76"/>
      <x:c r="AP105" s="76"/>
      <x:c r="AQ105" s="76"/>
      <x:c r="AR105" s="76"/>
      <x:c r="AS105" s="76"/>
      <x:c r="AT105" s="76"/>
      <x:c r="AU105" s="76"/>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78"/>
      <x:c r="AF106" s="76"/>
      <x:c r="AG106" s="76"/>
      <x:c r="AH106" s="76"/>
      <x:c r="AI106" s="76"/>
      <x:c r="AJ106" s="76"/>
      <x:c r="AK106" s="76"/>
      <x:c r="AL106" s="76"/>
      <x:c r="AM106" s="76"/>
      <x:c r="AN106" s="76"/>
      <x:c r="AO106" s="76"/>
      <x:c r="AP106" s="76"/>
      <x:c r="AQ106" s="76"/>
      <x:c r="AR106" s="76"/>
      <x:c r="AS106" s="76"/>
      <x:c r="AT106" s="76"/>
      <x:c r="AU106" s="76"/>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78"/>
      <x:c r="AF107" s="76"/>
      <x:c r="AG107" s="76"/>
      <x:c r="AH107" s="76"/>
      <x:c r="AI107" s="76"/>
      <x:c r="AJ107" s="76"/>
      <x:c r="AK107" s="76"/>
      <x:c r="AL107" s="76"/>
      <x:c r="AM107" s="76"/>
      <x:c r="AN107" s="76"/>
      <x:c r="AO107" s="76"/>
      <x:c r="AP107" s="76"/>
      <x:c r="AQ107" s="76"/>
      <x:c r="AR107" s="76"/>
      <x:c r="AS107" s="76"/>
      <x:c r="AT107" s="76"/>
      <x:c r="AU107" s="76"/>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78"/>
      <x:c r="AF108" s="76"/>
      <x:c r="AG108" s="76"/>
      <x:c r="AH108" s="76"/>
      <x:c r="AI108" s="76"/>
      <x:c r="AJ108" s="76"/>
      <x:c r="AK108" s="76"/>
      <x:c r="AL108" s="76"/>
      <x:c r="AM108" s="76"/>
      <x:c r="AN108" s="76"/>
      <x:c r="AO108" s="76"/>
      <x:c r="AP108" s="76"/>
      <x:c r="AQ108" s="76"/>
      <x:c r="AR108" s="76"/>
      <x:c r="AS108" s="76"/>
      <x:c r="AT108" s="76"/>
      <x:c r="AU108" s="76"/>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78"/>
      <x:c r="AF109" s="76"/>
      <x:c r="AG109" s="76"/>
      <x:c r="AH109" s="76"/>
      <x:c r="AI109" s="76"/>
      <x:c r="AJ109" s="76"/>
      <x:c r="AK109" s="76"/>
      <x:c r="AL109" s="76"/>
      <x:c r="AM109" s="76"/>
      <x:c r="AN109" s="76"/>
      <x:c r="AO109" s="76"/>
      <x:c r="AP109" s="76"/>
      <x:c r="AQ109" s="76"/>
      <x:c r="AR109" s="76"/>
      <x:c r="AS109" s="76"/>
      <x:c r="AT109" s="76"/>
      <x:c r="AU109" s="76"/>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78"/>
      <x:c r="AF110" s="76"/>
      <x:c r="AG110" s="76"/>
      <x:c r="AH110" s="76"/>
      <x:c r="AI110" s="76"/>
      <x:c r="AJ110" s="76"/>
      <x:c r="AK110" s="76"/>
      <x:c r="AL110" s="76"/>
      <x:c r="AM110" s="76"/>
      <x:c r="AN110" s="76"/>
      <x:c r="AO110" s="76"/>
      <x:c r="AP110" s="76"/>
      <x:c r="AQ110" s="76"/>
      <x:c r="AR110" s="76"/>
      <x:c r="AS110" s="76"/>
      <x:c r="AT110" s="76"/>
      <x:c r="AU110" s="76"/>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78"/>
      <x:c r="AF111" s="76"/>
      <x:c r="AG111" s="76"/>
      <x:c r="AH111" s="76"/>
      <x:c r="AI111" s="76"/>
      <x:c r="AJ111" s="76"/>
      <x:c r="AK111" s="76"/>
      <x:c r="AL111" s="76"/>
      <x:c r="AM111" s="76"/>
      <x:c r="AN111" s="76"/>
      <x:c r="AO111" s="76"/>
      <x:c r="AP111" s="76"/>
      <x:c r="AQ111" s="76"/>
      <x:c r="AR111" s="76"/>
      <x:c r="AS111" s="76"/>
      <x:c r="AT111" s="76"/>
      <x:c r="AU111" s="76"/>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78"/>
      <x:c r="AF112" s="76"/>
      <x:c r="AG112" s="76"/>
      <x:c r="AH112" s="76"/>
      <x:c r="AI112" s="76"/>
      <x:c r="AJ112" s="76"/>
      <x:c r="AK112" s="76"/>
      <x:c r="AL112" s="76"/>
      <x:c r="AM112" s="76"/>
      <x:c r="AN112" s="76"/>
      <x:c r="AO112" s="76"/>
      <x:c r="AP112" s="76"/>
      <x:c r="AQ112" s="76"/>
      <x:c r="AR112" s="76"/>
      <x:c r="AS112" s="76"/>
      <x:c r="AT112" s="76"/>
      <x:c r="AU112" s="76"/>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78"/>
      <x:c r="AF113" s="76"/>
      <x:c r="AG113" s="76"/>
      <x:c r="AH113" s="76"/>
      <x:c r="AI113" s="76"/>
      <x:c r="AJ113" s="76"/>
      <x:c r="AK113" s="76"/>
      <x:c r="AL113" s="76"/>
      <x:c r="AM113" s="76"/>
      <x:c r="AN113" s="76"/>
      <x:c r="AO113" s="76"/>
      <x:c r="AP113" s="76"/>
      <x:c r="AQ113" s="76"/>
      <x:c r="AR113" s="76"/>
      <x:c r="AS113" s="76"/>
      <x:c r="AT113" s="76"/>
      <x:c r="AU113" s="76"/>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78"/>
      <x:c r="AF114" s="76"/>
      <x:c r="AG114" s="76"/>
      <x:c r="AH114" s="76"/>
      <x:c r="AI114" s="76"/>
      <x:c r="AJ114" s="76"/>
      <x:c r="AK114" s="76"/>
      <x:c r="AL114" s="76"/>
      <x:c r="AM114" s="76"/>
      <x:c r="AN114" s="76"/>
      <x:c r="AO114" s="76"/>
      <x:c r="AP114" s="76"/>
      <x:c r="AQ114" s="76"/>
      <x:c r="AR114" s="76"/>
      <x:c r="AS114" s="76"/>
      <x:c r="AT114" s="76"/>
      <x:c r="AU114" s="76"/>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78"/>
      <x:c r="AF115" s="76"/>
      <x:c r="AG115" s="76"/>
      <x:c r="AH115" s="76"/>
      <x:c r="AI115" s="76"/>
      <x:c r="AJ115" s="76"/>
      <x:c r="AK115" s="76"/>
      <x:c r="AL115" s="76"/>
      <x:c r="AM115" s="76"/>
      <x:c r="AN115" s="76"/>
      <x:c r="AO115" s="76"/>
      <x:c r="AP115" s="76"/>
      <x:c r="AQ115" s="76"/>
      <x:c r="AR115" s="76"/>
      <x:c r="AS115" s="76"/>
      <x:c r="AT115" s="76"/>
      <x:c r="AU115" s="76"/>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78"/>
      <x:c r="AF116" s="76"/>
      <x:c r="AG116" s="76"/>
      <x:c r="AH116" s="76"/>
      <x:c r="AI116" s="76"/>
      <x:c r="AJ116" s="76"/>
      <x:c r="AK116" s="76"/>
      <x:c r="AL116" s="76"/>
      <x:c r="AM116" s="76"/>
      <x:c r="AN116" s="76"/>
      <x:c r="AO116" s="76"/>
      <x:c r="AP116" s="76"/>
      <x:c r="AQ116" s="76"/>
      <x:c r="AR116" s="76"/>
      <x:c r="AS116" s="76"/>
      <x:c r="AT116" s="76"/>
      <x:c r="AU116" s="76"/>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78"/>
      <x:c r="AF117" s="76"/>
      <x:c r="AG117" s="76"/>
      <x:c r="AH117" s="76"/>
      <x:c r="AI117" s="76"/>
      <x:c r="AJ117" s="76"/>
      <x:c r="AK117" s="76"/>
      <x:c r="AL117" s="76"/>
      <x:c r="AM117" s="76"/>
      <x:c r="AN117" s="76"/>
      <x:c r="AO117" s="76"/>
      <x:c r="AP117" s="76"/>
      <x:c r="AQ117" s="76"/>
      <x:c r="AR117" s="76"/>
      <x:c r="AS117" s="76"/>
      <x:c r="AT117" s="76"/>
      <x:c r="AU117" s="76"/>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78"/>
      <x:c r="AF118" s="76"/>
      <x:c r="AG118" s="76"/>
      <x:c r="AH118" s="76"/>
      <x:c r="AI118" s="76"/>
      <x:c r="AJ118" s="76"/>
      <x:c r="AK118" s="76"/>
      <x:c r="AL118" s="76"/>
      <x:c r="AM118" s="76"/>
      <x:c r="AN118" s="76"/>
      <x:c r="AO118" s="76"/>
      <x:c r="AP118" s="76"/>
      <x:c r="AQ118" s="76"/>
      <x:c r="AR118" s="76"/>
      <x:c r="AS118" s="76"/>
      <x:c r="AT118" s="76"/>
      <x:c r="AU118" s="76"/>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78"/>
      <x:c r="AF119" s="76"/>
      <x:c r="AG119" s="76"/>
      <x:c r="AH119" s="76"/>
      <x:c r="AI119" s="76"/>
      <x:c r="AJ119" s="76"/>
      <x:c r="AK119" s="76"/>
      <x:c r="AL119" s="76"/>
      <x:c r="AM119" s="76"/>
      <x:c r="AN119" s="76"/>
      <x:c r="AO119" s="76"/>
      <x:c r="AP119" s="76"/>
      <x:c r="AQ119" s="76"/>
      <x:c r="AR119" s="76"/>
      <x:c r="AS119" s="76"/>
      <x:c r="AT119" s="76"/>
      <x:c r="AU119" s="76"/>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78"/>
      <x:c r="AF120" s="76"/>
      <x:c r="AG120" s="76"/>
      <x:c r="AH120" s="76"/>
      <x:c r="AI120" s="76"/>
      <x:c r="AJ120" s="76"/>
      <x:c r="AK120" s="76"/>
      <x:c r="AL120" s="76"/>
      <x:c r="AM120" s="76"/>
      <x:c r="AN120" s="76"/>
      <x:c r="AO120" s="76"/>
      <x:c r="AP120" s="76"/>
      <x:c r="AQ120" s="76"/>
      <x:c r="AR120" s="76"/>
      <x:c r="AS120" s="76"/>
      <x:c r="AT120" s="76"/>
      <x:c r="AU120" s="76"/>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Each row represents an immediate report and their reporting branch. Manager and Below direct selections exclude the selected people from all population counts, ratings and totals. All managers includes the full roster and groups by top reporting root.</x:v>
      </x:c>
      <x:c r="C121" s="51" t="str">
        <x:v>Each row represents an immediate report and their reporting branch. Manager and Below direct selections exclude the selected people from all population counts, ratings and totals. All managers includes the full roster and groups by top reporting root.</x:v>
      </x:c>
      <x:c r="D121" s="51" t="str">
        <x:v>Each row represents an immediate report and their reporting branch. Manager and Below direct selections exclude the selected people from all population counts, ratings and totals. All managers includes the full roster and groups by top reporting root.</x:v>
      </x:c>
      <x:c r="E121" s="51" t="str">
        <x:v>Each row represents an immediate report and their reporting branch. Manager and Below direct selections exclude the selected people from all population counts, ratings and totals. All managers includes the full roster and groups by top reporting root.</x:v>
      </x:c>
      <x:c r="F121" s="51" t="str">
        <x:v>Each row represents an immediate report and their reporting branch. Manager and Below direct selections exclude the selected people from all population counts, ratings and totals. All managers includes the full roster and groups by top reporting root.</x:v>
      </x:c>
      <x:c r="G121" s="51" t="str">
        <x:v>Each row represents an immediate report and their reporting branch. Manager and Below direct selections exclude the selected people from all population counts, ratings and totals. All managers includes the full roster and groups by top reporting root.</x:v>
      </x:c>
      <x:c r="H121" s="51" t="str">
        <x:v>Each row represents an immediate report and their reporting branch. Manager and Below direct selections exclude the selected people from all population counts, ratings and totals. All managers includes the full roster and groups by top reporting root.</x:v>
      </x:c>
      <x:c r="I121" s="51" t="str">
        <x:v>Each row represents an immediate report and their reporting branch. Manager and Below direct selections exclude the selected people from all population counts, ratings and totals. All managers includes the full roster and groups by top reporting root.</x:v>
      </x:c>
      <x:c r="J121" s="51" t="str">
        <x:v>Each row represents an immediate report and their reporting branch. Manager and Below direct selections exclude the selected people from all population counts, ratings and totals. All managers includes the full roster and groups by top reporting root.</x:v>
      </x:c>
      <x:c r="K121" s="51" t="str">
        <x:v>Each row represents an immediate report and their reporting branch. Manager and Below direct selections exclude the selected people from all population counts, ratings and totals. All managers includes the full roster and groups by top reporting root.</x:v>
      </x:c>
      <x:c r="L121" s="51" t="str">
        <x:v>Each row represents an immediate report and their reporting branch. Manager and Below direct selections exclude the selected people from all population counts, ratings and totals. All managers includes the full roster and groups by top reporting root.</x:v>
      </x:c>
      <x:c r="M121" s="51" t="str">
        <x:v>Each row represents an immediate report and their reporting branch. Manager and Below direct selections exclude the selected people from all population counts, ratings and totals. All managers includes the full roster and groups by top reporting root.</x:v>
      </x:c>
      <x:c r="N121" s="51" t="str">
        <x:v>Each row represents an immediate report and their reporting branch. Manager and Below direct selections exclude the selected people from all population counts, ratings and totals. All managers includes the full roster and groups by top reporting root.</x:v>
      </x:c>
      <x:c r="O121" s="51" t="str">
        <x:v>Each row represents an immediate report and their reporting branch. Manager and Below direct selections exclude the selected people from all population counts, ratings and totals. All managers includes the full roster and groups by top reporting root.</x:v>
      </x:c>
      <x:c r="P121" s="51" t="str">
        <x:v>Each row represents an immediate report and their reporting branch. Manager and Below direct selections exclude the selected people from all population counts, ratings and totals. All managers includes the full roster and groups by top reporting root.</x:v>
      </x:c>
      <x:c r="Q121" s="51" t="str">
        <x:v>Each row represents an immediate report and their reporting branch. Manager and Below direct selections exclude the selected people from all population counts, ratings and totals. All managers includes the full roster and groups by top reporting root.</x:v>
      </x:c>
      <x:c r="R121" s="51" t="str">
        <x:v>Each row represents an immediate report and their reporting branch. Manager and Below direct selections exclude the selected people from all population counts, ratings and totals. All managers includes the full roster and groups by top reporting root.</x:v>
      </x:c>
      <x:c r="S121" s="51" t="str">
        <x:v>Each row represents an immediate report and their reporting branch. Manager and Below direct selections exclude the selected people from all population counts, ratings and totals. All managers includes the full roster and groups by top reporting root.</x:v>
      </x:c>
      <x:c r="T121" s="51" t="str">
        <x:v>Each row represents an immediate report and their reporting branch. Manager and Below direct selections exclude the selected people from all population counts, ratings and totals. All managers includes the full roster and groups by top reporting root.</x:v>
      </x:c>
      <x:c r="U121" s="51" t="str">
        <x:v>Each row represents an immediate report and their reporting branch. Manager and Below direct selections exclude the selected people from all population counts, ratings and totals. All managers includes the full roster and groups by top reporting root.</x:v>
      </x:c>
      <x:c r="V121" s="51" t="str">
        <x:v>Each row represents an immediate report and their reporting branch. Manager and Below direct selections exclude the selected people from all population counts, ratings and totals. All managers includes the full roster and groups by top reporting root.</x:v>
      </x:c>
      <x:c r="W121" s="51" t="str">
        <x:v>Each row represents an immediate report and their reporting branch. Manager and Below direct selections exclude the selected people from all population counts, ratings and totals. All managers includes the full roster and groups by top reporting root.</x:v>
      </x:c>
      <x:c r="X121" s="51" t="str">
        <x:v>Each row represents an immediate report and their reporting branch. Manager and Below direct selections exclude the selected people from all population counts, ratings and totals. All managers includes the full roster and groups by top reporting root.</x:v>
      </x:c>
      <x:c r="Y121" s="51" t="str">
        <x:v>Each row represents an immediate report and their reporting branch. Manager and Below direct selections exclude the selected people from all population counts, ratings and totals. All managers includes the full roster and groups by top reporting root.</x:v>
      </x:c>
      <x:c r="Z121" s="51" t="str">
        <x:v>Each row represents an immediate report and their reporting branch. Manager and Below direct selections exclude the selected people from all population counts, ratings and totals. All managers includes the full roster and groups by top reporting root.</x:v>
      </x:c>
      <x:c r="AA121" s="51" t="str">
        <x:v>Each row represents an immediate report and their reporting branch. Manager and Below direct selections exclude the selected people from all population counts, ratings and totals. All managers includes the full roster and groups by top reporting root.</x:v>
      </x:c>
      <x:c r="AB121" s="51" t="str">
        <x:v>Each row represents an immediate report and their reporting branch. Manager and Below direct selections exclude the selected people from all population counts, ratings and totals. All managers includes the full roster and groups by top reporting root.</x:v>
      </x:c>
      <x:c r="AC121" s="51" t="str">
        <x:v>Each row represents an immediate report and their reporting branch. Manager and Below direct selections exclude the selected people from all population counts, ratings and totals. All managers includes the full roster and groups by top reporting root.</x:v>
      </x:c>
      <x:c r="AD121" s="3"/>
      <x:c r="AE121" s="78"/>
      <x:c r="AF121" s="76"/>
      <x:c r="AG121" s="76"/>
      <x:c r="AH121" s="76"/>
      <x:c r="AI121" s="76"/>
      <x:c r="AJ121" s="76"/>
      <x:c r="AK121" s="76"/>
      <x:c r="AL121" s="76"/>
      <x:c r="AM121" s="76"/>
      <x:c r="AN121" s="76"/>
      <x:c r="AO121" s="76"/>
      <x:c r="AP121" s="76"/>
      <x:c r="AQ121" s="76"/>
      <x:c r="AR121" s="76"/>
      <x:c r="AS121" s="76"/>
      <x:c r="AT121" s="76"/>
      <x:c r="AU121" s="76"/>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Each row represents an immediate report and their reporting branch. Manager and Below direct selections exclude the selected people from all population counts, ratings and totals. All managers includes the full roster and groups by top reporting root.</x:v>
      </x:c>
      <x:c r="C122" s="51" t="str">
        <x:v>Each row represents an immediate report and their reporting branch. Manager and Below direct selections exclude the selected people from all population counts, ratings and totals. All managers includes the full roster and groups by top reporting root.</x:v>
      </x:c>
      <x:c r="D122" s="51" t="str">
        <x:v>Each row represents an immediate report and their reporting branch. Manager and Below direct selections exclude the selected people from all population counts, ratings and totals. All managers includes the full roster and groups by top reporting root.</x:v>
      </x:c>
      <x:c r="E122" s="51" t="str">
        <x:v>Each row represents an immediate report and their reporting branch. Manager and Below direct selections exclude the selected people from all population counts, ratings and totals. All managers includes the full roster and groups by top reporting root.</x:v>
      </x:c>
      <x:c r="F122" s="51" t="str">
        <x:v>Each row represents an immediate report and their reporting branch. Manager and Below direct selections exclude the selected people from all population counts, ratings and totals. All managers includes the full roster and groups by top reporting root.</x:v>
      </x:c>
      <x:c r="G122" s="51" t="str">
        <x:v>Each row represents an immediate report and their reporting branch. Manager and Below direct selections exclude the selected people from all population counts, ratings and totals. All managers includes the full roster and groups by top reporting root.</x:v>
      </x:c>
      <x:c r="H122" s="51" t="str">
        <x:v>Each row represents an immediate report and their reporting branch. Manager and Below direct selections exclude the selected people from all population counts, ratings and totals. All managers includes the full roster and groups by top reporting root.</x:v>
      </x:c>
      <x:c r="I122" s="51" t="str">
        <x:v>Each row represents an immediate report and their reporting branch. Manager and Below direct selections exclude the selected people from all population counts, ratings and totals. All managers includes the full roster and groups by top reporting root.</x:v>
      </x:c>
      <x:c r="J122" s="51" t="str">
        <x:v>Each row represents an immediate report and their reporting branch. Manager and Below direct selections exclude the selected people from all population counts, ratings and totals. All managers includes the full roster and groups by top reporting root.</x:v>
      </x:c>
      <x:c r="K122" s="51" t="str">
        <x:v>Each row represents an immediate report and their reporting branch. Manager and Below direct selections exclude the selected people from all population counts, ratings and totals. All managers includes the full roster and groups by top reporting root.</x:v>
      </x:c>
      <x:c r="L122" s="51" t="str">
        <x:v>Each row represents an immediate report and their reporting branch. Manager and Below direct selections exclude the selected people from all population counts, ratings and totals. All managers includes the full roster and groups by top reporting root.</x:v>
      </x:c>
      <x:c r="M122" s="51" t="str">
        <x:v>Each row represents an immediate report and their reporting branch. Manager and Below direct selections exclude the selected people from all population counts, ratings and totals. All managers includes the full roster and groups by top reporting root.</x:v>
      </x:c>
      <x:c r="N122" s="51" t="str">
        <x:v>Each row represents an immediate report and their reporting branch. Manager and Below direct selections exclude the selected people from all population counts, ratings and totals. All managers includes the full roster and groups by top reporting root.</x:v>
      </x:c>
      <x:c r="O122" s="51" t="str">
        <x:v>Each row represents an immediate report and their reporting branch. Manager and Below direct selections exclude the selected people from all population counts, ratings and totals. All managers includes the full roster and groups by top reporting root.</x:v>
      </x:c>
      <x:c r="P122" s="51" t="str">
        <x:v>Each row represents an immediate report and their reporting branch. Manager and Below direct selections exclude the selected people from all population counts, ratings and totals. All managers includes the full roster and groups by top reporting root.</x:v>
      </x:c>
      <x:c r="Q122" s="51" t="str">
        <x:v>Each row represents an immediate report and their reporting branch. Manager and Below direct selections exclude the selected people from all population counts, ratings and totals. All managers includes the full roster and groups by top reporting root.</x:v>
      </x:c>
      <x:c r="R122" s="51" t="str">
        <x:v>Each row represents an immediate report and their reporting branch. Manager and Below direct selections exclude the selected people from all population counts, ratings and totals. All managers includes the full roster and groups by top reporting root.</x:v>
      </x:c>
      <x:c r="S122" s="51" t="str">
        <x:v>Each row represents an immediate report and their reporting branch. Manager and Below direct selections exclude the selected people from all population counts, ratings and totals. All managers includes the full roster and groups by top reporting root.</x:v>
      </x:c>
      <x:c r="T122" s="51" t="str">
        <x:v>Each row represents an immediate report and their reporting branch. Manager and Below direct selections exclude the selected people from all population counts, ratings and totals. All managers includes the full roster and groups by top reporting root.</x:v>
      </x:c>
      <x:c r="U122" s="51" t="str">
        <x:v>Each row represents an immediate report and their reporting branch. Manager and Below direct selections exclude the selected people from all population counts, ratings and totals. All managers includes the full roster and groups by top reporting root.</x:v>
      </x:c>
      <x:c r="V122" s="51" t="str">
        <x:v>Each row represents an immediate report and their reporting branch. Manager and Below direct selections exclude the selected people from all population counts, ratings and totals. All managers includes the full roster and groups by top reporting root.</x:v>
      </x:c>
      <x:c r="W122" s="51" t="str">
        <x:v>Each row represents an immediate report and their reporting branch. Manager and Below direct selections exclude the selected people from all population counts, ratings and totals. All managers includes the full roster and groups by top reporting root.</x:v>
      </x:c>
      <x:c r="X122" s="51" t="str">
        <x:v>Each row represents an immediate report and their reporting branch. Manager and Below direct selections exclude the selected people from all population counts, ratings and totals. All managers includes the full roster and groups by top reporting root.</x:v>
      </x:c>
      <x:c r="Y122" s="51" t="str">
        <x:v>Each row represents an immediate report and their reporting branch. Manager and Below direct selections exclude the selected people from all population counts, ratings and totals. All managers includes the full roster and groups by top reporting root.</x:v>
      </x:c>
      <x:c r="Z122" s="51" t="str">
        <x:v>Each row represents an immediate report and their reporting branch. Manager and Below direct selections exclude the selected people from all population counts, ratings and totals. All managers includes the full roster and groups by top reporting root.</x:v>
      </x:c>
      <x:c r="AA122" s="51" t="str">
        <x:v>Each row represents an immediate report and their reporting branch. Manager and Below direct selections exclude the selected people from all population counts, ratings and totals. All managers includes the full roster and groups by top reporting root.</x:v>
      </x:c>
      <x:c r="AB122" s="51" t="str">
        <x:v>Each row represents an immediate report and their reporting branch. Manager and Below direct selections exclude the selected people from all population counts, ratings and totals. All managers includes the full roster and groups by top reporting root.</x:v>
      </x:c>
      <x:c r="AC122" s="51" t="str">
        <x:v>Each row represents an immediate report and their reporting branch. Manager and Below direct selections exclude the selected people from all population counts, ratings and totals. All managers includes the full roster and groups by top reporting root.</x:v>
      </x:c>
      <x:c r="AD122" s="3"/>
      <x:c r="AE122" s="78"/>
      <x:c r="AF122" s="76"/>
      <x:c r="AG122" s="76"/>
      <x:c r="AH122" s="76"/>
      <x:c r="AI122" s="76"/>
      <x:c r="AJ122" s="76"/>
      <x:c r="AK122" s="76"/>
      <x:c r="AL122" s="76"/>
      <x:c r="AM122" s="76"/>
      <x:c r="AN122" s="76"/>
      <x:c r="AO122" s="76"/>
      <x:c r="AP122" s="76"/>
      <x:c r="AQ122" s="76"/>
      <x:c r="AR122" s="76"/>
      <x:c r="AS122" s="76"/>
      <x:c r="AT122" s="76"/>
      <x:c r="AU122" s="76"/>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78"/>
      <x:c r="AF123" s="76"/>
      <x:c r="AG123" s="76"/>
      <x:c r="AH123" s="76"/>
      <x:c r="AI123" s="76"/>
      <x:c r="AJ123" s="76"/>
      <x:c r="AK123" s="76"/>
      <x:c r="AL123" s="76"/>
      <x:c r="AM123" s="76"/>
      <x:c r="AN123" s="76"/>
      <x:c r="AO123" s="76"/>
      <x:c r="AP123" s="76"/>
      <x:c r="AQ123" s="76"/>
      <x:c r="AR123" s="76"/>
      <x:c r="AS123" s="76"/>
      <x:c r="AT123" s="76"/>
      <x:c r="AU123" s="76"/>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78"/>
      <x:c r="AF124" s="76"/>
      <x:c r="AG124" s="76"/>
      <x:c r="AH124" s="76"/>
      <x:c r="AI124" s="76"/>
      <x:c r="AJ124" s="76"/>
      <x:c r="AK124" s="76"/>
      <x:c r="AL124" s="76"/>
      <x:c r="AM124" s="76"/>
      <x:c r="AN124" s="76"/>
      <x:c r="AO124" s="76"/>
      <x:c r="AP124" s="76"/>
      <x:c r="AQ124" s="76"/>
      <x:c r="AR124" s="76"/>
      <x:c r="AS124" s="76"/>
      <x:c r="AT124" s="76"/>
      <x:c r="AU124" s="76"/>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52" t="str">
        <x:v>Calibration thresholds · maximum percentages</x:v>
      </x:c>
      <x:c r="C125" s="52" t="str">
        <x:v>Calibration thresholds · maximum percentages</x:v>
      </x:c>
      <x:c r="D125" s="52" t="str">
        <x:v>Calibration thresholds · maximum percentages</x:v>
      </x:c>
      <x:c r="E125" s="52" t="str">
        <x:v>Calibration thresholds · maximum percentages</x:v>
      </x:c>
      <x:c r="F125" s="52" t="str">
        <x:v>Calibration thresholds · maximum percentages</x:v>
      </x:c>
      <x:c r="G125" s="52" t="str">
        <x:v>Calibration thresholds · maximum percentages</x:v>
      </x:c>
      <x:c r="H125" s="52" t="str">
        <x:v>Calibration thresholds · maximum percentages</x:v>
      </x:c>
      <x:c r="I125" s="52" t="str">
        <x:v>Calibration thresholds · maximum percentages</x:v>
      </x:c>
      <x:c r="J125" s="52" t="str">
        <x:v>Calibration thresholds · maximum percentages</x:v>
      </x:c>
      <x:c r="K125" s="52" t="str">
        <x:v>Calibration thresholds · maximum percentages</x:v>
      </x:c>
      <x:c r="L125" s="52" t="str">
        <x:v>Calibration thresholds · maximum percentages</x:v>
      </x:c>
      <x:c r="M125" s="52" t="str">
        <x:v>Calibration thresholds · maximum percentages</x:v>
      </x:c>
      <x:c r="N125" s="52" t="str">
        <x:v>Calibration thresholds · maximum percentages</x:v>
      </x:c>
      <x:c r="O125" s="52" t="str">
        <x:v>Calibration thresholds · maximum percentages</x:v>
      </x:c>
      <x:c r="P125" s="52" t="str">
        <x:v>Calibration thresholds · maximum percentages</x:v>
      </x:c>
      <x:c r="Q125" s="52" t="str">
        <x:v>Calibration thresholds · maximum percentages</x:v>
      </x:c>
      <x:c r="R125" s="52" t="str">
        <x:v>Calibration thresholds · maximum percentages</x:v>
      </x:c>
      <x:c r="S125" s="52" t="str">
        <x:v>Calibration thresholds · maximum percentages</x:v>
      </x:c>
      <x:c r="T125" s="52" t="str">
        <x:v>Calibration thresholds · maximum percentages</x:v>
      </x:c>
      <x:c r="U125" s="52" t="str">
        <x:v>Calibration thresholds · maximum percentages</x:v>
      </x:c>
      <x:c r="V125" s="52" t="str">
        <x:v>Calibration thresholds · maximum percentages</x:v>
      </x:c>
      <x:c r="W125" s="52" t="str">
        <x:v>Calibration thresholds · maximum percentages</x:v>
      </x:c>
      <x:c r="X125" s="52" t="str">
        <x:v>Calibration thresholds · maximum percentages</x:v>
      </x:c>
      <x:c r="Y125" s="52" t="str">
        <x:v>Calibration thresholds · maximum percentages</x:v>
      </x:c>
      <x:c r="Z125" s="52" t="str">
        <x:v>Calibration thresholds · maximum percentages</x:v>
      </x:c>
      <x:c r="AA125" s="52" t="str">
        <x:v>Calibration thresholds · maximum percentages</x:v>
      </x:c>
      <x:c r="AB125" s="52" t="str">
        <x:v>Calibration thresholds · maximum percentages</x:v>
      </x:c>
      <x:c r="AC125" s="52" t="str">
        <x:v>Calibration thresholds · maximum percentages</x:v>
      </x:c>
      <x:c r="AD125" s="3"/>
      <x:c r="AE125" s="78"/>
      <x:c r="AF125" s="76"/>
      <x:c r="AG125" s="76"/>
      <x:c r="AH125" s="76"/>
      <x:c r="AI125" s="76"/>
      <x:c r="AJ125" s="76"/>
      <x:c r="AK125" s="76"/>
      <x:c r="AL125" s="76"/>
      <x:c r="AM125" s="76"/>
      <x:c r="AN125" s="76"/>
      <x:c r="AO125" s="76"/>
      <x:c r="AP125" s="76"/>
      <x:c r="AQ125" s="76"/>
      <x:c r="AR125" s="76"/>
      <x:c r="AS125" s="76"/>
      <x:c r="AT125" s="76"/>
      <x:c r="AU125" s="76"/>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52" t="str">
        <x:v>Calibration thresholds · maximum percentages</x:v>
      </x:c>
      <x:c r="C126" s="52" t="str">
        <x:v>Calibration thresholds · maximum percentages</x:v>
      </x:c>
      <x:c r="D126" s="52" t="str">
        <x:v>Calibration thresholds · maximum percentages</x:v>
      </x:c>
      <x:c r="E126" s="52" t="str">
        <x:v>Calibration thresholds · maximum percentages</x:v>
      </x:c>
      <x:c r="F126" s="52" t="str">
        <x:v>Calibration thresholds · maximum percentages</x:v>
      </x:c>
      <x:c r="G126" s="52" t="str">
        <x:v>Calibration thresholds · maximum percentages</x:v>
      </x:c>
      <x:c r="H126" s="52" t="str">
        <x:v>Calibration thresholds · maximum percentages</x:v>
      </x:c>
      <x:c r="I126" s="52" t="str">
        <x:v>Calibration thresholds · maximum percentages</x:v>
      </x:c>
      <x:c r="J126" s="52" t="str">
        <x:v>Calibration thresholds · maximum percentages</x:v>
      </x:c>
      <x:c r="K126" s="52" t="str">
        <x:v>Calibration thresholds · maximum percentages</x:v>
      </x:c>
      <x:c r="L126" s="52" t="str">
        <x:v>Calibration thresholds · maximum percentages</x:v>
      </x:c>
      <x:c r="M126" s="52" t="str">
        <x:v>Calibration thresholds · maximum percentages</x:v>
      </x:c>
      <x:c r="N126" s="52" t="str">
        <x:v>Calibration thresholds · maximum percentages</x:v>
      </x:c>
      <x:c r="O126" s="52" t="str">
        <x:v>Calibration thresholds · maximum percentages</x:v>
      </x:c>
      <x:c r="P126" s="52" t="str">
        <x:v>Calibration thresholds · maximum percentages</x:v>
      </x:c>
      <x:c r="Q126" s="52" t="str">
        <x:v>Calibration thresholds · maximum percentages</x:v>
      </x:c>
      <x:c r="R126" s="52" t="str">
        <x:v>Calibration thresholds · maximum percentages</x:v>
      </x:c>
      <x:c r="S126" s="52" t="str">
        <x:v>Calibration thresholds · maximum percentages</x:v>
      </x:c>
      <x:c r="T126" s="52" t="str">
        <x:v>Calibration thresholds · maximum percentages</x:v>
      </x:c>
      <x:c r="U126" s="52" t="str">
        <x:v>Calibration thresholds · maximum percentages</x:v>
      </x:c>
      <x:c r="V126" s="52" t="str">
        <x:v>Calibration thresholds · maximum percentages</x:v>
      </x:c>
      <x:c r="W126" s="52" t="str">
        <x:v>Calibration thresholds · maximum percentages</x:v>
      </x:c>
      <x:c r="X126" s="52" t="str">
        <x:v>Calibration thresholds · maximum percentages</x:v>
      </x:c>
      <x:c r="Y126" s="52" t="str">
        <x:v>Calibration thresholds · maximum percentages</x:v>
      </x:c>
      <x:c r="Z126" s="52" t="str">
        <x:v>Calibration thresholds · maximum percentages</x:v>
      </x:c>
      <x:c r="AA126" s="52" t="str">
        <x:v>Calibration thresholds · maximum percentages</x:v>
      </x:c>
      <x:c r="AB126" s="52" t="str">
        <x:v>Calibration thresholds · maximum percentages</x:v>
      </x:c>
      <x:c r="AC126" s="52" t="str">
        <x:v>Calibration thresholds · maximum percentages</x:v>
      </x:c>
      <x:c r="AD126" s="3"/>
      <x:c r="AE126" s="78"/>
      <x:c r="AF126" s="76"/>
      <x:c r="AG126" s="76"/>
      <x:c r="AH126" s="76"/>
      <x:c r="AI126" s="76"/>
      <x:c r="AJ126" s="76"/>
      <x:c r="AK126" s="76"/>
      <x:c r="AL126" s="76"/>
      <x:c r="AM126" s="76"/>
      <x:c r="AN126" s="76"/>
      <x:c r="AO126" s="76"/>
      <x:c r="AP126" s="76"/>
      <x:c r="AQ126" s="76"/>
      <x:c r="AR126" s="76"/>
      <x:c r="AS126" s="76"/>
      <x:c r="AT126" s="76"/>
      <x:c r="AU126" s="76"/>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78"/>
      <x:c r="AF127" s="76"/>
      <x:c r="AG127" s="76"/>
      <x:c r="AH127" s="76"/>
      <x:c r="AI127" s="76"/>
      <x:c r="AJ127" s="76"/>
      <x:c r="AK127" s="76"/>
      <x:c r="AL127" s="76"/>
      <x:c r="AM127" s="76"/>
      <x:c r="AN127" s="76"/>
      <x:c r="AO127" s="76"/>
      <x:c r="AP127" s="76"/>
      <x:c r="AQ127" s="76"/>
      <x:c r="AR127" s="76"/>
      <x:c r="AS127" s="76"/>
      <x:c r="AT127" s="76"/>
      <x:c r="AU127" s="76"/>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5" t="str">
        <x:v>Dimension</x:v>
      </x:c>
      <x:c r="C128" s="55" t="str">
        <x:v>Dimension</x:v>
      </x:c>
      <x:c r="D128" s="55" t="str">
        <x:v>Dimension</x:v>
      </x:c>
      <x:c r="E128" s="55" t="str">
        <x:v>Dimension</x:v>
      </x:c>
      <x:c r="F128" s="55" t="str">
        <x:v>Officer category</x:v>
      </x:c>
      <x:c r="G128" s="55" t="str">
        <x:v>Officer category</x:v>
      </x:c>
      <x:c r="H128" s="55" t="str">
        <x:v>Officer category</x:v>
      </x:c>
      <x:c r="I128" s="55" t="str">
        <x:v>Officer category</x:v>
      </x:c>
      <x:c r="J128" s="55" t="str">
        <x:v>Officer category</x:v>
      </x:c>
      <x:c r="K128" s="55" t="str">
        <x:v>Officer category</x:v>
      </x:c>
      <x:c r="L128" s="55" t="str">
        <x:v>Officer category</x:v>
      </x:c>
      <x:c r="M128" s="55" t="str">
        <x:v>Officer category</x:v>
      </x:c>
      <x:c r="N128" s="55" t="str">
        <x:v>1</x:v>
      </x:c>
      <x:c r="O128" s="55" t="str">
        <x:v>1</x:v>
      </x:c>
      <x:c r="P128" s="55" t="str">
        <x:v>2</x:v>
      </x:c>
      <x:c r="Q128" s="55" t="str">
        <x:v>2</x:v>
      </x:c>
      <x:c r="R128" s="55" t="str">
        <x:v>3</x:v>
      </x:c>
      <x:c r="S128" s="55" t="str">
        <x:v>3</x:v>
      </x:c>
      <x:c r="T128" s="55" t="str">
        <x:v>4</x:v>
      </x:c>
      <x:c r="U128" s="55" t="str">
        <x:v>4</x:v>
      </x:c>
      <x:c r="V128" s="3"/>
      <x:c r="W128" s="3"/>
      <x:c r="X128" s="55" t="str">
        <x:v>Sum of caps</x:v>
      </x:c>
      <x:c r="Y128" s="55" t="str">
        <x:v>Sum of caps</x:v>
      </x:c>
      <x:c r="Z128" s="55" t="str">
        <x:v>Sum of caps</x:v>
      </x:c>
      <x:c r="AA128" s="55" t="str">
        <x:v>Sum of caps</x:v>
      </x:c>
      <x:c r="AB128" s="55" t="str">
        <x:v>Sum of caps</x:v>
      </x:c>
      <x:c r="AC128" s="55" t="str">
        <x:v>Sum of caps</x:v>
      </x:c>
      <x:c r="AD128" s="3"/>
      <x:c r="AE128" s="78"/>
      <x:c r="AF128" s="76"/>
      <x:c r="AG128" s="76"/>
      <x:c r="AH128" s="76"/>
      <x:c r="AI128" s="76"/>
      <x:c r="AJ128" s="76"/>
      <x:c r="AK128" s="76"/>
      <x:c r="AL128" s="76"/>
      <x:c r="AM128" s="76"/>
      <x:c r="AN128" s="76"/>
      <x:c r="AO128" s="76"/>
      <x:c r="AP128" s="76"/>
      <x:c r="AQ128" s="76"/>
      <x:c r="AR128" s="76"/>
      <x:c r="AS128" s="76"/>
      <x:c r="AT128" s="76"/>
      <x:c r="AU128" s="76"/>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8" t="n">
        <x:v>0.1</x:v>
      </x:c>
      <x:c r="O129" s="41"/>
      <x:c r="P129" s="58" t="n">
        <x:v>0.3</x:v>
      </x:c>
      <x:c r="Q129" s="41"/>
      <x:c r="R129" s="58" t="n">
        <x:v>0.65</x:v>
      </x:c>
      <x:c r="S129" s="41"/>
      <x:c r="T129" s="58" t="n">
        <x:v>0.07</x:v>
      </x:c>
      <x:c r="U129" s="41"/>
      <x:c r="V129" s="3"/>
      <x:c r="W129" s="3"/>
      <x:c r="X129" s="41" t="str">
        <x:f>'Calculations'!$GX$129</x:f>
        <x:v>112% - separate caps</x:v>
      </x:c>
      <x:c r="Y129" s="41"/>
      <x:c r="Z129" s="41"/>
      <x:c r="AA129" s="41"/>
      <x:c r="AB129" s="41"/>
      <x:c r="AC129" s="41"/>
      <x:c r="AD129" s="3"/>
      <x:c r="AE129" s="78"/>
      <x:c r="AF129" s="76"/>
      <x:c r="AG129" s="76"/>
      <x:c r="AH129" s="76"/>
      <x:c r="AI129" s="76"/>
      <x:c r="AJ129" s="76"/>
      <x:c r="AK129" s="76"/>
      <x:c r="AL129" s="76"/>
      <x:c r="AM129" s="76"/>
      <x:c r="AN129" s="76"/>
      <x:c r="AO129" s="76"/>
      <x:c r="AP129" s="76"/>
      <x:c r="AQ129" s="76"/>
      <x:c r="AR129" s="76"/>
      <x:c r="AS129" s="76"/>
      <x:c r="AT129" s="76"/>
      <x:c r="AU129" s="76"/>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8" t="n">
        <x:v>0.1</x:v>
      </x:c>
      <x:c r="O130" s="46"/>
      <x:c r="P130" s="58" t="n">
        <x:v>0.3</x:v>
      </x:c>
      <x:c r="Q130" s="46"/>
      <x:c r="R130" s="58" t="n">
        <x:v>0.65</x:v>
      </x:c>
      <x:c r="S130" s="46"/>
      <x:c r="T130" s="58" t="n">
        <x:v>0.07</x:v>
      </x:c>
      <x:c r="U130" s="46"/>
      <x:c r="V130" s="3"/>
      <x:c r="W130" s="3"/>
      <x:c r="X130" s="46" t="str">
        <x:f>'Calculations'!$GX$130</x:f>
        <x:v>112% - separate caps</x:v>
      </x:c>
      <x:c r="Y130" s="46"/>
      <x:c r="Z130" s="46"/>
      <x:c r="AA130" s="46"/>
      <x:c r="AB130" s="46"/>
      <x:c r="AC130" s="46"/>
      <x:c r="AD130" s="3"/>
      <x:c r="AE130" s="78"/>
      <x:c r="AF130" s="76"/>
      <x:c r="AG130" s="76"/>
      <x:c r="AH130" s="76"/>
      <x:c r="AI130" s="76"/>
      <x:c r="AJ130" s="76"/>
      <x:c r="AK130" s="76"/>
      <x:c r="AL130" s="76"/>
      <x:c r="AM130" s="76"/>
      <x:c r="AN130" s="76"/>
      <x:c r="AO130" s="76"/>
      <x:c r="AP130" s="76"/>
      <x:c r="AQ130" s="76"/>
      <x:c r="AR130" s="76"/>
      <x:c r="AS130" s="76"/>
      <x:c r="AT130" s="76"/>
      <x:c r="AU130" s="76"/>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8" t="n">
        <x:v>0.1</x:v>
      </x:c>
      <x:c r="O131" s="41"/>
      <x:c r="P131" s="58" t="n">
        <x:v>0.3</x:v>
      </x:c>
      <x:c r="Q131" s="41"/>
      <x:c r="R131" s="58" t="n">
        <x:v>0.65</x:v>
      </x:c>
      <x:c r="S131" s="41"/>
      <x:c r="T131" s="58" t="n">
        <x:v>0.07</x:v>
      </x:c>
      <x:c r="U131" s="41"/>
      <x:c r="V131" s="3"/>
      <x:c r="W131" s="3"/>
      <x:c r="X131" s="41" t="str">
        <x:f>'Calculations'!$GX$131</x:f>
        <x:v>112% - separate caps</x:v>
      </x:c>
      <x:c r="Y131" s="41"/>
      <x:c r="Z131" s="41"/>
      <x:c r="AA131" s="41"/>
      <x:c r="AB131" s="41"/>
      <x:c r="AC131" s="41"/>
      <x:c r="AD131" s="3"/>
      <x:c r="AE131" s="78"/>
      <x:c r="AF131" s="76"/>
      <x:c r="AG131" s="76"/>
      <x:c r="AH131" s="76"/>
      <x:c r="AI131" s="76"/>
      <x:c r="AJ131" s="76"/>
      <x:c r="AK131" s="76"/>
      <x:c r="AL131" s="76"/>
      <x:c r="AM131" s="76"/>
      <x:c r="AN131" s="76"/>
      <x:c r="AO131" s="76"/>
      <x:c r="AP131" s="76"/>
      <x:c r="AQ131" s="76"/>
      <x:c r="AR131" s="76"/>
      <x:c r="AS131" s="76"/>
      <x:c r="AT131" s="76"/>
      <x:c r="AU131" s="76"/>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8" t="n">
        <x:v>0.1</x:v>
      </x:c>
      <x:c r="O132" s="46"/>
      <x:c r="P132" s="58" t="n">
        <x:v>0.3</x:v>
      </x:c>
      <x:c r="Q132" s="46"/>
      <x:c r="R132" s="58" t="n">
        <x:v>0.65</x:v>
      </x:c>
      <x:c r="S132" s="46"/>
      <x:c r="T132" s="58" t="n">
        <x:v>0.07</x:v>
      </x:c>
      <x:c r="U132" s="46"/>
      <x:c r="V132" s="3"/>
      <x:c r="W132" s="3"/>
      <x:c r="X132" s="46" t="str">
        <x:f>'Calculations'!$GX$132</x:f>
        <x:v>112% - separate caps</x:v>
      </x:c>
      <x:c r="Y132" s="46"/>
      <x:c r="Z132" s="46"/>
      <x:c r="AA132" s="46"/>
      <x:c r="AB132" s="46"/>
      <x:c r="AC132" s="46"/>
      <x:c r="AD132" s="3"/>
      <x:c r="AE132" s="78"/>
      <x:c r="AF132" s="76"/>
      <x:c r="AG132" s="76"/>
      <x:c r="AH132" s="76"/>
      <x:c r="AI132" s="76"/>
      <x:c r="AJ132" s="76"/>
      <x:c r="AK132" s="76"/>
      <x:c r="AL132" s="76"/>
      <x:c r="AM132" s="76"/>
      <x:c r="AN132" s="76"/>
      <x:c r="AO132" s="76"/>
      <x:c r="AP132" s="76"/>
      <x:c r="AQ132" s="76"/>
      <x:c r="AR132" s="76"/>
      <x:c r="AS132" s="76"/>
      <x:c r="AT132" s="76"/>
      <x:c r="AU132" s="76"/>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8" t="n">
        <x:v>0.1</x:v>
      </x:c>
      <x:c r="O133" s="41"/>
      <x:c r="P133" s="58" t="n">
        <x:v>0.3</x:v>
      </x:c>
      <x:c r="Q133" s="41"/>
      <x:c r="R133" s="58" t="n">
        <x:v>0.65</x:v>
      </x:c>
      <x:c r="S133" s="41"/>
      <x:c r="T133" s="58" t="n">
        <x:v>0.07</x:v>
      </x:c>
      <x:c r="U133" s="41"/>
      <x:c r="V133" s="3"/>
      <x:c r="W133" s="3"/>
      <x:c r="X133" s="41" t="str">
        <x:f>'Calculations'!$GX$133</x:f>
        <x:v>112% - separate caps</x:v>
      </x:c>
      <x:c r="Y133" s="41"/>
      <x:c r="Z133" s="41"/>
      <x:c r="AA133" s="41"/>
      <x:c r="AB133" s="41"/>
      <x:c r="AC133" s="41"/>
      <x:c r="AD133" s="3"/>
      <x:c r="AE133" s="78"/>
      <x:c r="AF133" s="76"/>
      <x:c r="AG133" s="76"/>
      <x:c r="AH133" s="76"/>
      <x:c r="AI133" s="76"/>
      <x:c r="AJ133" s="76"/>
      <x:c r="AK133" s="76"/>
      <x:c r="AL133" s="76"/>
      <x:c r="AM133" s="76"/>
      <x:c r="AN133" s="76"/>
      <x:c r="AO133" s="76"/>
      <x:c r="AP133" s="76"/>
      <x:c r="AQ133" s="76"/>
      <x:c r="AR133" s="76"/>
      <x:c r="AS133" s="76"/>
      <x:c r="AT133" s="76"/>
      <x:c r="AU133" s="76"/>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8" t="n">
        <x:v>0.1</x:v>
      </x:c>
      <x:c r="O134" s="46"/>
      <x:c r="P134" s="58" t="n">
        <x:v>0.3</x:v>
      </x:c>
      <x:c r="Q134" s="46"/>
      <x:c r="R134" s="58" t="n">
        <x:v>0.65</x:v>
      </x:c>
      <x:c r="S134" s="46"/>
      <x:c r="T134" s="58" t="n">
        <x:v>0.07</x:v>
      </x:c>
      <x:c r="U134" s="46"/>
      <x:c r="V134" s="3"/>
      <x:c r="W134" s="3"/>
      <x:c r="X134" s="46" t="str">
        <x:f>'Calculations'!$GX$134</x:f>
        <x:v>112% - separate caps</x:v>
      </x:c>
      <x:c r="Y134" s="46"/>
      <x:c r="Z134" s="46"/>
      <x:c r="AA134" s="46"/>
      <x:c r="AB134" s="46"/>
      <x:c r="AC134" s="46"/>
      <x:c r="AD134" s="3"/>
      <x:c r="AE134" s="78"/>
      <x:c r="AF134" s="76"/>
      <x:c r="AG134" s="76"/>
      <x:c r="AH134" s="76"/>
      <x:c r="AI134" s="76"/>
      <x:c r="AJ134" s="76"/>
      <x:c r="AK134" s="76"/>
      <x:c r="AL134" s="76"/>
      <x:c r="AM134" s="76"/>
      <x:c r="AN134" s="76"/>
      <x:c r="AO134" s="76"/>
      <x:c r="AP134" s="76"/>
      <x:c r="AQ134" s="76"/>
      <x:c r="AR134" s="76"/>
      <x:c r="AS134" s="76"/>
      <x:c r="AT134" s="76"/>
      <x:c r="AU134" s="76"/>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8" t="n">
        <x:v>0.1</x:v>
      </x:c>
      <x:c r="O135" s="41"/>
      <x:c r="P135" s="58" t="n">
        <x:v>0.3</x:v>
      </x:c>
      <x:c r="Q135" s="41"/>
      <x:c r="R135" s="58" t="n">
        <x:v>0.65</x:v>
      </x:c>
      <x:c r="S135" s="41"/>
      <x:c r="T135" s="58" t="n">
        <x:v>0.07</x:v>
      </x:c>
      <x:c r="U135" s="41"/>
      <x:c r="V135" s="3"/>
      <x:c r="W135" s="3"/>
      <x:c r="X135" s="41" t="str">
        <x:f>'Calculations'!$GX$135</x:f>
        <x:v>112% - separate caps</x:v>
      </x:c>
      <x:c r="Y135" s="41"/>
      <x:c r="Z135" s="41"/>
      <x:c r="AA135" s="41"/>
      <x:c r="AB135" s="41"/>
      <x:c r="AC135" s="41"/>
      <x:c r="AD135" s="3"/>
      <x:c r="AE135" s="78"/>
      <x:c r="AF135" s="76"/>
      <x:c r="AG135" s="76"/>
      <x:c r="AH135" s="76"/>
      <x:c r="AI135" s="76"/>
      <x:c r="AJ135" s="76"/>
      <x:c r="AK135" s="76"/>
      <x:c r="AL135" s="76"/>
      <x:c r="AM135" s="76"/>
      <x:c r="AN135" s="76"/>
      <x:c r="AO135" s="76"/>
      <x:c r="AP135" s="76"/>
      <x:c r="AQ135" s="76"/>
      <x:c r="AR135" s="76"/>
      <x:c r="AS135" s="76"/>
      <x:c r="AT135" s="76"/>
      <x:c r="AU135" s="76"/>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8" t="n">
        <x:v>0.1</x:v>
      </x:c>
      <x:c r="O136" s="46"/>
      <x:c r="P136" s="58" t="n">
        <x:v>0.3</x:v>
      </x:c>
      <x:c r="Q136" s="46"/>
      <x:c r="R136" s="58" t="n">
        <x:v>0.65</x:v>
      </x:c>
      <x:c r="S136" s="46"/>
      <x:c r="T136" s="58" t="n">
        <x:v>0.07</x:v>
      </x:c>
      <x:c r="U136" s="46"/>
      <x:c r="V136" s="3"/>
      <x:c r="W136" s="3"/>
      <x:c r="X136" s="46" t="str">
        <x:f>'Calculations'!$GX$136</x:f>
        <x:v>112% - separate caps</x:v>
      </x:c>
      <x:c r="Y136" s="46"/>
      <x:c r="Z136" s="46"/>
      <x:c r="AA136" s="46"/>
      <x:c r="AB136" s="46"/>
      <x:c r="AC136" s="46"/>
      <x:c r="AD136" s="3"/>
      <x:c r="AE136" s="78"/>
      <x:c r="AF136" s="76"/>
      <x:c r="AG136" s="76"/>
      <x:c r="AH136" s="76"/>
      <x:c r="AI136" s="76"/>
      <x:c r="AJ136" s="76"/>
      <x:c r="AK136" s="76"/>
      <x:c r="AL136" s="76"/>
      <x:c r="AM136" s="76"/>
      <x:c r="AN136" s="76"/>
      <x:c r="AO136" s="76"/>
      <x:c r="AP136" s="76"/>
      <x:c r="AQ136" s="76"/>
      <x:c r="AR136" s="76"/>
      <x:c r="AS136" s="76"/>
      <x:c r="AT136" s="76"/>
      <x:c r="AU136" s="76"/>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8" t="n">
        <x:v>0.1</x:v>
      </x:c>
      <x:c r="O137" s="41"/>
      <x:c r="P137" s="58" t="n">
        <x:v>0.3</x:v>
      </x:c>
      <x:c r="Q137" s="41"/>
      <x:c r="R137" s="58" t="n">
        <x:v>0.65</x:v>
      </x:c>
      <x:c r="S137" s="41"/>
      <x:c r="T137" s="58" t="n">
        <x:v>0.07</x:v>
      </x:c>
      <x:c r="U137" s="41"/>
      <x:c r="V137" s="3"/>
      <x:c r="W137" s="3"/>
      <x:c r="X137" s="41" t="str">
        <x:f>'Calculations'!$GX$137</x:f>
        <x:v>112% - separate caps</x:v>
      </x:c>
      <x:c r="Y137" s="41"/>
      <x:c r="Z137" s="41"/>
      <x:c r="AA137" s="41"/>
      <x:c r="AB137" s="41"/>
      <x:c r="AC137" s="41"/>
      <x:c r="AD137" s="3"/>
      <x:c r="AE137" s="78"/>
      <x:c r="AF137" s="76"/>
      <x:c r="AG137" s="76"/>
      <x:c r="AH137" s="76"/>
      <x:c r="AI137" s="76"/>
      <x:c r="AJ137" s="76"/>
      <x:c r="AK137" s="76"/>
      <x:c r="AL137" s="76"/>
      <x:c r="AM137" s="76"/>
      <x:c r="AN137" s="76"/>
      <x:c r="AO137" s="76"/>
      <x:c r="AP137" s="76"/>
      <x:c r="AQ137" s="76"/>
      <x:c r="AR137" s="76"/>
      <x:c r="AS137" s="76"/>
      <x:c r="AT137" s="76"/>
      <x:c r="AU137" s="76"/>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8" t="n">
        <x:v>0.1</x:v>
      </x:c>
      <x:c r="O138" s="46"/>
      <x:c r="P138" s="58" t="n">
        <x:v>0.3</x:v>
      </x:c>
      <x:c r="Q138" s="46"/>
      <x:c r="R138" s="58" t="n">
        <x:v>0.65</x:v>
      </x:c>
      <x:c r="S138" s="46"/>
      <x:c r="T138" s="58" t="n">
        <x:v>0.07</x:v>
      </x:c>
      <x:c r="U138" s="46"/>
      <x:c r="V138" s="3"/>
      <x:c r="W138" s="3"/>
      <x:c r="X138" s="46" t="str">
        <x:f>'Calculations'!$GX$138</x:f>
        <x:v>112% - separate caps</x:v>
      </x:c>
      <x:c r="Y138" s="46"/>
      <x:c r="Z138" s="46"/>
      <x:c r="AA138" s="46"/>
      <x:c r="AB138" s="46"/>
      <x:c r="AC138" s="46"/>
      <x:c r="AD138" s="3"/>
      <x:c r="AE138" s="78"/>
      <x:c r="AF138" s="76"/>
      <x:c r="AG138" s="76"/>
      <x:c r="AH138" s="76"/>
      <x:c r="AI138" s="76"/>
      <x:c r="AJ138" s="76"/>
      <x:c r="AK138" s="76"/>
      <x:c r="AL138" s="76"/>
      <x:c r="AM138" s="76"/>
      <x:c r="AN138" s="76"/>
      <x:c r="AO138" s="76"/>
      <x:c r="AP138" s="76"/>
      <x:c r="AQ138" s="76"/>
      <x:c r="AR138" s="76"/>
      <x:c r="AS138" s="76"/>
      <x:c r="AT138" s="76"/>
      <x:c r="AU138" s="76"/>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8" t="n">
        <x:v>0.1</x:v>
      </x:c>
      <x:c r="O139" s="41"/>
      <x:c r="P139" s="58" t="n">
        <x:v>0.3</x:v>
      </x:c>
      <x:c r="Q139" s="41"/>
      <x:c r="R139" s="58" t="n">
        <x:v>0.65</x:v>
      </x:c>
      <x:c r="S139" s="41"/>
      <x:c r="T139" s="58" t="n">
        <x:v>0.07</x:v>
      </x:c>
      <x:c r="U139" s="41"/>
      <x:c r="V139" s="3"/>
      <x:c r="W139" s="3"/>
      <x:c r="X139" s="41" t="str">
        <x:f>'Calculations'!$GX$139</x:f>
        <x:v>112% - separate caps</x:v>
      </x:c>
      <x:c r="Y139" s="41"/>
      <x:c r="Z139" s="41"/>
      <x:c r="AA139" s="41"/>
      <x:c r="AB139" s="41"/>
      <x:c r="AC139" s="41"/>
      <x:c r="AD139" s="3"/>
      <x:c r="AE139" s="78"/>
      <x:c r="AF139" s="76"/>
      <x:c r="AG139" s="76"/>
      <x:c r="AH139" s="76"/>
      <x:c r="AI139" s="76"/>
      <x:c r="AJ139" s="76"/>
      <x:c r="AK139" s="76"/>
      <x:c r="AL139" s="76"/>
      <x:c r="AM139" s="76"/>
      <x:c r="AN139" s="76"/>
      <x:c r="AO139" s="76"/>
      <x:c r="AP139" s="76"/>
      <x:c r="AQ139" s="76"/>
      <x:c r="AR139" s="76"/>
      <x:c r="AS139" s="76"/>
      <x:c r="AT139" s="76"/>
      <x:c r="AU139" s="76"/>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8" t="n">
        <x:v>0.1</x:v>
      </x:c>
      <x:c r="O140" s="46"/>
      <x:c r="P140" s="58" t="n">
        <x:v>0.3</x:v>
      </x:c>
      <x:c r="Q140" s="46"/>
      <x:c r="R140" s="58" t="n">
        <x:v>0.65</x:v>
      </x:c>
      <x:c r="S140" s="46"/>
      <x:c r="T140" s="58" t="n">
        <x:v>0.07</x:v>
      </x:c>
      <x:c r="U140" s="46"/>
      <x:c r="V140" s="3"/>
      <x:c r="W140" s="3"/>
      <x:c r="X140" s="46" t="str">
        <x:f>'Calculations'!$GX$140</x:f>
        <x:v>112% - separate caps</x:v>
      </x:c>
      <x:c r="Y140" s="46"/>
      <x:c r="Z140" s="46"/>
      <x:c r="AA140" s="46"/>
      <x:c r="AB140" s="46"/>
      <x:c r="AC140" s="46"/>
      <x:c r="AD140" s="3"/>
      <x:c r="AE140" s="78"/>
      <x:c r="AF140" s="76"/>
      <x:c r="AG140" s="76"/>
      <x:c r="AH140" s="76"/>
      <x:c r="AI140" s="76"/>
      <x:c r="AJ140" s="76"/>
      <x:c r="AK140" s="76"/>
      <x:c r="AL140" s="76"/>
      <x:c r="AM140" s="76"/>
      <x:c r="AN140" s="76"/>
      <x:c r="AO140" s="76"/>
      <x:c r="AP140" s="76"/>
      <x:c r="AQ140" s="76"/>
      <x:c r="AR140" s="76"/>
      <x:c r="AS140" s="76"/>
      <x:c r="AT140" s="76"/>
      <x:c r="AU140" s="76"/>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8" t="n">
        <x:v>0.1</x:v>
      </x:c>
      <x:c r="O141" s="41"/>
      <x:c r="P141" s="58" t="n">
        <x:v>0.3</x:v>
      </x:c>
      <x:c r="Q141" s="41"/>
      <x:c r="R141" s="58" t="n">
        <x:v>0.65</x:v>
      </x:c>
      <x:c r="S141" s="41"/>
      <x:c r="T141" s="58" t="n">
        <x:v>0.07</x:v>
      </x:c>
      <x:c r="U141" s="41"/>
      <x:c r="V141" s="3"/>
      <x:c r="W141" s="3"/>
      <x:c r="X141" s="41" t="str">
        <x:f>'Calculations'!$GX$141</x:f>
        <x:v>112% - separate caps</x:v>
      </x:c>
      <x:c r="Y141" s="41"/>
      <x:c r="Z141" s="41"/>
      <x:c r="AA141" s="41"/>
      <x:c r="AB141" s="41"/>
      <x:c r="AC141" s="41"/>
      <x:c r="AD141" s="3"/>
      <x:c r="AE141" s="78"/>
      <x:c r="AF141" s="76"/>
      <x:c r="AG141" s="76"/>
      <x:c r="AH141" s="76"/>
      <x:c r="AI141" s="76"/>
      <x:c r="AJ141" s="76"/>
      <x:c r="AK141" s="76"/>
      <x:c r="AL141" s="76"/>
      <x:c r="AM141" s="76"/>
      <x:c r="AN141" s="76"/>
      <x:c r="AO141" s="76"/>
      <x:c r="AP141" s="76"/>
      <x:c r="AQ141" s="76"/>
      <x:c r="AR141" s="76"/>
      <x:c r="AS141" s="76"/>
      <x:c r="AT141" s="76"/>
      <x:c r="AU141" s="76"/>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8" t="n">
        <x:v>0.1</x:v>
      </x:c>
      <x:c r="O142" s="46"/>
      <x:c r="P142" s="58" t="n">
        <x:v>0.3</x:v>
      </x:c>
      <x:c r="Q142" s="46"/>
      <x:c r="R142" s="58" t="n">
        <x:v>0.65</x:v>
      </x:c>
      <x:c r="S142" s="46"/>
      <x:c r="T142" s="58" t="n">
        <x:v>0.07</x:v>
      </x:c>
      <x:c r="U142" s="46"/>
      <x:c r="V142" s="3"/>
      <x:c r="W142" s="3"/>
      <x:c r="X142" s="46" t="str">
        <x:f>'Calculations'!$GX$142</x:f>
        <x:v>112% - separate caps</x:v>
      </x:c>
      <x:c r="Y142" s="46"/>
      <x:c r="Z142" s="46"/>
      <x:c r="AA142" s="46"/>
      <x:c r="AB142" s="46"/>
      <x:c r="AC142" s="46"/>
      <x:c r="AD142" s="3"/>
      <x:c r="AE142" s="78"/>
      <x:c r="AF142" s="76"/>
      <x:c r="AG142" s="76"/>
      <x:c r="AH142" s="76"/>
      <x:c r="AI142" s="76"/>
      <x:c r="AJ142" s="76"/>
      <x:c r="AK142" s="76"/>
      <x:c r="AL142" s="76"/>
      <x:c r="AM142" s="76"/>
      <x:c r="AN142" s="76"/>
      <x:c r="AO142" s="76"/>
      <x:c r="AP142" s="76"/>
      <x:c r="AQ142" s="76"/>
      <x:c r="AR142" s="76"/>
      <x:c r="AS142" s="76"/>
      <x:c r="AT142" s="76"/>
      <x:c r="AU142" s="76"/>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8" t="n">
        <x:v>0.1</x:v>
      </x:c>
      <x:c r="O143" s="41"/>
      <x:c r="P143" s="58" t="n">
        <x:v>0.3</x:v>
      </x:c>
      <x:c r="Q143" s="41"/>
      <x:c r="R143" s="58" t="n">
        <x:v>0.65</x:v>
      </x:c>
      <x:c r="S143" s="41"/>
      <x:c r="T143" s="58" t="n">
        <x:v>0.07</x:v>
      </x:c>
      <x:c r="U143" s="41"/>
      <x:c r="V143" s="3"/>
      <x:c r="W143" s="3"/>
      <x:c r="X143" s="41" t="str">
        <x:f>'Calculations'!$GX$143</x:f>
        <x:v>112% - separate caps</x:v>
      </x:c>
      <x:c r="Y143" s="41"/>
      <x:c r="Z143" s="41"/>
      <x:c r="AA143" s="41"/>
      <x:c r="AB143" s="41"/>
      <x:c r="AC143" s="41"/>
      <x:c r="AD143" s="3"/>
      <x:c r="AE143" s="78"/>
      <x:c r="AF143" s="76"/>
      <x:c r="AG143" s="76"/>
      <x:c r="AH143" s="76"/>
      <x:c r="AI143" s="76"/>
      <x:c r="AJ143" s="76"/>
      <x:c r="AK143" s="76"/>
      <x:c r="AL143" s="76"/>
      <x:c r="AM143" s="76"/>
      <x:c r="AN143" s="76"/>
      <x:c r="AO143" s="76"/>
      <x:c r="AP143" s="76"/>
      <x:c r="AQ143" s="76"/>
      <x:c r="AR143" s="76"/>
      <x:c r="AS143" s="76"/>
      <x:c r="AT143" s="76"/>
      <x:c r="AU143" s="76"/>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8" t="n">
        <x:v>0.1</x:v>
      </x:c>
      <x:c r="O144" s="46"/>
      <x:c r="P144" s="58" t="n">
        <x:v>0.3</x:v>
      </x:c>
      <x:c r="Q144" s="46"/>
      <x:c r="R144" s="58" t="n">
        <x:v>0.65</x:v>
      </x:c>
      <x:c r="S144" s="46"/>
      <x:c r="T144" s="58" t="n">
        <x:v>0.07</x:v>
      </x:c>
      <x:c r="U144" s="46"/>
      <x:c r="V144" s="3"/>
      <x:c r="W144" s="3"/>
      <x:c r="X144" s="46" t="str">
        <x:f>'Calculations'!$GX$144</x:f>
        <x:v>112% - separate caps</x:v>
      </x:c>
      <x:c r="Y144" s="46"/>
      <x:c r="Z144" s="46"/>
      <x:c r="AA144" s="46"/>
      <x:c r="AB144" s="46"/>
      <x:c r="AC144" s="46"/>
      <x:c r="AD144" s="3"/>
      <x:c r="AE144" s="78"/>
      <x:c r="AF144" s="76"/>
      <x:c r="AG144" s="76"/>
      <x:c r="AH144" s="76"/>
      <x:c r="AI144" s="76"/>
      <x:c r="AJ144" s="76"/>
      <x:c r="AK144" s="76"/>
      <x:c r="AL144" s="76"/>
      <x:c r="AM144" s="76"/>
      <x:c r="AN144" s="76"/>
      <x:c r="AO144" s="76"/>
      <x:c r="AP144" s="76"/>
      <x:c r="AQ144" s="76"/>
      <x:c r="AR144" s="76"/>
      <x:c r="AS144" s="76"/>
      <x:c r="AT144" s="76"/>
      <x:c r="AU144" s="76"/>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78"/>
      <x:c r="AF145" s="76"/>
      <x:c r="AG145" s="76"/>
      <x:c r="AH145" s="76"/>
      <x:c r="AI145" s="76"/>
      <x:c r="AJ145" s="76"/>
      <x:c r="AK145" s="76"/>
      <x:c r="AL145" s="76"/>
      <x:c r="AM145" s="76"/>
      <x:c r="AN145" s="76"/>
      <x:c r="AO145" s="76"/>
      <x:c r="AP145" s="76"/>
      <x:c r="AQ145" s="76"/>
      <x:c r="AR145" s="76"/>
      <x:c r="AS145" s="76"/>
      <x:c r="AT145" s="76"/>
      <x:c r="AU145" s="76"/>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4" t="str">
        <x:v>Dimension</x:v>
      </x:c>
      <x:c r="C146" s="54" t="str">
        <x:v>Dimension</x:v>
      </x:c>
      <x:c r="D146" s="54" t="str">
        <x:v>Dimension</x:v>
      </x:c>
      <x:c r="E146" s="54" t="str">
        <x:v>Dimension</x:v>
      </x:c>
      <x:c r="F146" s="54" t="str">
        <x:v>Population</x:v>
      </x:c>
      <x:c r="G146" s="54" t="str">
        <x:v>Population</x:v>
      </x:c>
      <x:c r="H146" s="54" t="str">
        <x:v>Population</x:v>
      </x:c>
      <x:c r="I146" s="54" t="str">
        <x:v>Population</x:v>
      </x:c>
      <x:c r="J146" s="54" t="str">
        <x:v>Population</x:v>
      </x:c>
      <x:c r="K146" s="54" t="str">
        <x:v>Population</x:v>
      </x:c>
      <x:c r="L146" s="54" t="str">
        <x:v>Population</x:v>
      </x:c>
      <x:c r="M146" s="54" t="str">
        <x:v>Population</x:v>
      </x:c>
      <x:c r="N146" s="54" t="str">
        <x:v>High</x:v>
      </x:c>
      <x:c r="O146" s="54" t="str">
        <x:v>High</x:v>
      </x:c>
      <x:c r="P146" s="54" t="str">
        <x:v>Strong</x:v>
      </x:c>
      <x:c r="Q146" s="54" t="str">
        <x:v>Strong</x:v>
      </x:c>
      <x:c r="R146" s="54" t="str">
        <x:v>Solid</x:v>
      </x:c>
      <x:c r="S146" s="54" t="str">
        <x:v>Solid</x:v>
      </x:c>
      <x:c r="T146" s="54" t="str">
        <x:v>Low</x:v>
      </x:c>
      <x:c r="U146" s="54" t="str">
        <x:v>Low</x:v>
      </x:c>
      <x:c r="V146" s="3"/>
      <x:c r="W146" s="3"/>
      <x:c r="X146" s="54" t="str">
        <x:v>Sum of caps</x:v>
      </x:c>
      <x:c r="Y146" s="54" t="str">
        <x:v>Sum of caps</x:v>
      </x:c>
      <x:c r="Z146" s="54" t="str">
        <x:v>Sum of caps</x:v>
      </x:c>
      <x:c r="AA146" s="54" t="str">
        <x:v>Sum of caps</x:v>
      </x:c>
      <x:c r="AB146" s="54" t="str">
        <x:v>Sum of caps</x:v>
      </x:c>
      <x:c r="AC146" s="54" t="str">
        <x:v>Sum of caps</x:v>
      </x:c>
      <x:c r="AD146" s="3"/>
      <x:c r="AE146" s="78"/>
      <x:c r="AF146" s="76"/>
      <x:c r="AG146" s="76"/>
      <x:c r="AH146" s="76"/>
      <x:c r="AI146" s="76"/>
      <x:c r="AJ146" s="76"/>
      <x:c r="AK146" s="76"/>
      <x:c r="AL146" s="76"/>
      <x:c r="AM146" s="76"/>
      <x:c r="AN146" s="76"/>
      <x:c r="AO146" s="76"/>
      <x:c r="AP146" s="76"/>
      <x:c r="AQ146" s="76"/>
      <x:c r="AR146" s="76"/>
      <x:c r="AS146" s="76"/>
      <x:c r="AT146" s="76"/>
      <x:c r="AU146" s="76"/>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1" t="str">
        <x:v>Combined</x:v>
      </x:c>
      <x:c r="C147" s="41"/>
      <x:c r="D147" s="41"/>
      <x:c r="E147" s="41"/>
      <x:c r="F147" s="41" t="str">
        <x:v>Fully rated employees</x:v>
      </x:c>
      <x:c r="G147" s="41"/>
      <x:c r="H147" s="41"/>
      <x:c r="I147" s="41"/>
      <x:c r="J147" s="41"/>
      <x:c r="K147" s="41"/>
      <x:c r="L147" s="41"/>
      <x:c r="M147" s="41"/>
      <x:c r="N147" s="58" t="n">
        <x:v>0.1</x:v>
      </x:c>
      <x:c r="O147" s="41"/>
      <x:c r="P147" s="58" t="n">
        <x:v>0.3</x:v>
      </x:c>
      <x:c r="Q147" s="41"/>
      <x:c r="R147" s="58" t="n">
        <x:v>0.65</x:v>
      </x:c>
      <x:c r="S147" s="41"/>
      <x:c r="T147" s="58" t="n">
        <x:v>0.07</x:v>
      </x:c>
      <x:c r="U147" s="41"/>
      <x:c r="V147" s="3"/>
      <x:c r="W147" s="3"/>
      <x:c r="X147" s="41" t="str">
        <x:f>'Calculations'!$GX$147</x:f>
        <x:v>112% - separate caps</x:v>
      </x:c>
      <x:c r="Y147" s="41"/>
      <x:c r="Z147" s="41"/>
      <x:c r="AA147" s="41"/>
      <x:c r="AB147" s="41"/>
      <x:c r="AC147" s="41"/>
      <x:c r="AD147" s="3"/>
      <x:c r="AE147" s="78"/>
      <x:c r="AF147" s="76"/>
      <x:c r="AG147" s="76"/>
      <x:c r="AH147" s="76"/>
      <x:c r="AI147" s="76"/>
      <x:c r="AJ147" s="76"/>
      <x:c r="AK147" s="76"/>
      <x:c r="AL147" s="76"/>
      <x:c r="AM147" s="76"/>
      <x:c r="AN147" s="76"/>
      <x:c r="AO147" s="76"/>
      <x:c r="AP147" s="76"/>
      <x:c r="AQ147" s="76"/>
      <x:c r="AR147" s="76"/>
      <x:c r="AS147" s="76"/>
      <x:c r="AT147" s="76"/>
      <x:c r="AU147" s="76"/>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78"/>
      <x:c r="AF148" s="76"/>
      <x:c r="AG148" s="76"/>
      <x:c r="AH148" s="76"/>
      <x:c r="AI148" s="76"/>
      <x:c r="AJ148" s="76"/>
      <x:c r="AK148" s="76"/>
      <x:c r="AL148" s="76"/>
      <x:c r="AM148" s="76"/>
      <x:c r="AN148" s="76"/>
      <x:c r="AO148" s="76"/>
      <x:c r="AP148" s="76"/>
      <x:c r="AQ148" s="76"/>
      <x:c r="AR148" s="76"/>
      <x:c r="AS148" s="76"/>
      <x:c r="AT148" s="76"/>
      <x:c r="AU148" s="76"/>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78"/>
      <x:c r="AF149" s="76"/>
      <x:c r="AG149" s="76"/>
      <x:c r="AH149" s="76"/>
      <x:c r="AI149" s="76"/>
      <x:c r="AJ149" s="76"/>
      <x:c r="AK149" s="76"/>
      <x:c r="AL149" s="76"/>
      <x:c r="AM149" s="76"/>
      <x:c r="AN149" s="76"/>
      <x:c r="AO149" s="76"/>
      <x:c r="AP149" s="76"/>
      <x:c r="AQ149" s="76"/>
      <x:c r="AR149" s="76"/>
      <x:c r="AS149" s="76"/>
      <x:c r="AT149" s="76"/>
      <x:c r="AU149" s="76"/>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78"/>
      <x:c r="AF150" s="76"/>
      <x:c r="AG150" s="76"/>
      <x:c r="AH150" s="76"/>
      <x:c r="AI150" s="76"/>
      <x:c r="AJ150" s="76"/>
      <x:c r="AK150" s="76"/>
      <x:c r="AL150" s="76"/>
      <x:c r="AM150" s="76"/>
      <x:c r="AN150" s="76"/>
      <x:c r="AO150" s="76"/>
      <x:c r="AP150" s="76"/>
      <x:c r="AQ150" s="76"/>
      <x:c r="AR150" s="76"/>
      <x:c r="AS150" s="76"/>
      <x:c r="AT150" s="76"/>
      <x:c r="AU150" s="76"/>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52" t="str">
        <x:v>Assessment against thresholds · Combined, What and How</x:v>
      </x:c>
      <x:c r="C151" s="52" t="str">
        <x:v>Assessment against thresholds · Combined, What and How</x:v>
      </x:c>
      <x:c r="D151" s="52" t="str">
        <x:v>Assessment against thresholds · Combined, What and How</x:v>
      </x:c>
      <x:c r="E151" s="52" t="str">
        <x:v>Assessment against thresholds · Combined, What and How</x:v>
      </x:c>
      <x:c r="F151" s="52" t="str">
        <x:v>Assessment against thresholds · Combined, What and How</x:v>
      </x:c>
      <x:c r="G151" s="52" t="str">
        <x:v>Assessment against thresholds · Combined, What and How</x:v>
      </x:c>
      <x:c r="H151" s="52" t="str">
        <x:v>Assessment against thresholds · Combined, What and How</x:v>
      </x:c>
      <x:c r="I151" s="52" t="str">
        <x:v>Assessment against thresholds · Combined, What and How</x:v>
      </x:c>
      <x:c r="J151" s="52" t="str">
        <x:v>Assessment against thresholds · Combined, What and How</x:v>
      </x:c>
      <x:c r="K151" s="52" t="str">
        <x:v>Assessment against thresholds · Combined, What and How</x:v>
      </x:c>
      <x:c r="L151" s="52" t="str">
        <x:v>Assessment against thresholds · Combined, What and How</x:v>
      </x:c>
      <x:c r="M151" s="52" t="str">
        <x:v>Assessment against thresholds · Combined, What and How</x:v>
      </x:c>
      <x:c r="N151" s="52" t="str">
        <x:v>Assessment against thresholds · Combined, What and How</x:v>
      </x:c>
      <x:c r="O151" s="52" t="str">
        <x:v>Assessment against thresholds · Combined, What and How</x:v>
      </x:c>
      <x:c r="P151" s="52" t="str">
        <x:v>Assessment against thresholds · Combined, What and How</x:v>
      </x:c>
      <x:c r="Q151" s="52" t="str">
        <x:v>Assessment against thresholds · Combined, What and How</x:v>
      </x:c>
      <x:c r="R151" s="52" t="str">
        <x:v>Assessment against thresholds · Combined, What and How</x:v>
      </x:c>
      <x:c r="S151" s="52" t="str">
        <x:v>Assessment against thresholds · Combined, What and How</x:v>
      </x:c>
      <x:c r="T151" s="52" t="str">
        <x:v>Assessment against thresholds · Combined, What and How</x:v>
      </x:c>
      <x:c r="U151" s="52" t="str">
        <x:v>Assessment against thresholds · Combined, What and How</x:v>
      </x:c>
      <x:c r="V151" s="52" t="str">
        <x:v>Assessment against thresholds · Combined, What and How</x:v>
      </x:c>
      <x:c r="W151" s="52" t="str">
        <x:v>Assessment against thresholds · Combined, What and How</x:v>
      </x:c>
      <x:c r="X151" s="52" t="str">
        <x:v>Assessment against thresholds · Combined, What and How</x:v>
      </x:c>
      <x:c r="Y151" s="52" t="str">
        <x:v>Assessment against thresholds · Combined, What and How</x:v>
      </x:c>
      <x:c r="Z151" s="52" t="str">
        <x:v>Assessment against thresholds · Combined, What and How</x:v>
      </x:c>
      <x:c r="AA151" s="52" t="str">
        <x:v>Assessment against thresholds · Combined, What and How</x:v>
      </x:c>
      <x:c r="AB151" s="52" t="str">
        <x:v>Assessment against thresholds · Combined, What and How</x:v>
      </x:c>
      <x:c r="AC151" s="52" t="str">
        <x:v>Assessment against thresholds · Combined, What and How</x:v>
      </x:c>
      <x:c r="AD151" s="3"/>
      <x:c r="AE151" s="78"/>
      <x:c r="AF151" s="76"/>
      <x:c r="AG151" s="76"/>
      <x:c r="AH151" s="76"/>
      <x:c r="AI151" s="76"/>
      <x:c r="AJ151" s="76"/>
      <x:c r="AK151" s="76"/>
      <x:c r="AL151" s="76"/>
      <x:c r="AM151" s="76"/>
      <x:c r="AN151" s="76"/>
      <x:c r="AO151" s="76"/>
      <x:c r="AP151" s="76"/>
      <x:c r="AQ151" s="76"/>
      <x:c r="AR151" s="76"/>
      <x:c r="AS151" s="76"/>
      <x:c r="AT151" s="76"/>
      <x:c r="AU151" s="76"/>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52" t="str">
        <x:v>Assessment against thresholds · Combined, What and How</x:v>
      </x:c>
      <x:c r="C152" s="52" t="str">
        <x:v>Assessment against thresholds · Combined, What and How</x:v>
      </x:c>
      <x:c r="D152" s="52" t="str">
        <x:v>Assessment against thresholds · Combined, What and How</x:v>
      </x:c>
      <x:c r="E152" s="52" t="str">
        <x:v>Assessment against thresholds · Combined, What and How</x:v>
      </x:c>
      <x:c r="F152" s="52" t="str">
        <x:v>Assessment against thresholds · Combined, What and How</x:v>
      </x:c>
      <x:c r="G152" s="52" t="str">
        <x:v>Assessment against thresholds · Combined, What and How</x:v>
      </x:c>
      <x:c r="H152" s="52" t="str">
        <x:v>Assessment against thresholds · Combined, What and How</x:v>
      </x:c>
      <x:c r="I152" s="52" t="str">
        <x:v>Assessment against thresholds · Combined, What and How</x:v>
      </x:c>
      <x:c r="J152" s="52" t="str">
        <x:v>Assessment against thresholds · Combined, What and How</x:v>
      </x:c>
      <x:c r="K152" s="52" t="str">
        <x:v>Assessment against thresholds · Combined, What and How</x:v>
      </x:c>
      <x:c r="L152" s="52" t="str">
        <x:v>Assessment against thresholds · Combined, What and How</x:v>
      </x:c>
      <x:c r="M152" s="52" t="str">
        <x:v>Assessment against thresholds · Combined, What and How</x:v>
      </x:c>
      <x:c r="N152" s="52" t="str">
        <x:v>Assessment against thresholds · Combined, What and How</x:v>
      </x:c>
      <x:c r="O152" s="52" t="str">
        <x:v>Assessment against thresholds · Combined, What and How</x:v>
      </x:c>
      <x:c r="P152" s="52" t="str">
        <x:v>Assessment against thresholds · Combined, What and How</x:v>
      </x:c>
      <x:c r="Q152" s="52" t="str">
        <x:v>Assessment against thresholds · Combined, What and How</x:v>
      </x:c>
      <x:c r="R152" s="52" t="str">
        <x:v>Assessment against thresholds · Combined, What and How</x:v>
      </x:c>
      <x:c r="S152" s="52" t="str">
        <x:v>Assessment against thresholds · Combined, What and How</x:v>
      </x:c>
      <x:c r="T152" s="52" t="str">
        <x:v>Assessment against thresholds · Combined, What and How</x:v>
      </x:c>
      <x:c r="U152" s="52" t="str">
        <x:v>Assessment against thresholds · Combined, What and How</x:v>
      </x:c>
      <x:c r="V152" s="52" t="str">
        <x:v>Assessment against thresholds · Combined, What and How</x:v>
      </x:c>
      <x:c r="W152" s="52" t="str">
        <x:v>Assessment against thresholds · Combined, What and How</x:v>
      </x:c>
      <x:c r="X152" s="52" t="str">
        <x:v>Assessment against thresholds · Combined, What and How</x:v>
      </x:c>
      <x:c r="Y152" s="52" t="str">
        <x:v>Assessment against thresholds · Combined, What and How</x:v>
      </x:c>
      <x:c r="Z152" s="52" t="str">
        <x:v>Assessment against thresholds · Combined, What and How</x:v>
      </x:c>
      <x:c r="AA152" s="52" t="str">
        <x:v>Assessment against thresholds · Combined, What and How</x:v>
      </x:c>
      <x:c r="AB152" s="52" t="str">
        <x:v>Assessment against thresholds · Combined, What and How</x:v>
      </x:c>
      <x:c r="AC152" s="52" t="str">
        <x:v>Assessment against thresholds · Combined, What and How</x:v>
      </x:c>
      <x:c r="AD152" s="3"/>
      <x:c r="AE152" s="78"/>
      <x:c r="AF152" s="76"/>
      <x:c r="AG152" s="76"/>
      <x:c r="AH152" s="76"/>
      <x:c r="AI152" s="76"/>
      <x:c r="AJ152" s="76"/>
      <x:c r="AK152" s="76"/>
      <x:c r="AL152" s="76"/>
      <x:c r="AM152" s="76"/>
      <x:c r="AN152" s="76"/>
      <x:c r="AO152" s="76"/>
      <x:c r="AP152" s="76"/>
      <x:c r="AQ152" s="76"/>
      <x:c r="AR152" s="76"/>
      <x:c r="AS152" s="76"/>
      <x:c r="AT152" s="76"/>
      <x:c r="AU152" s="76"/>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employees in the selected Product/Region. Calibration uses the same population as the Employees KPI.</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78"/>
      <x:c r="AF153" s="76"/>
      <x:c r="AG153" s="76"/>
      <x:c r="AH153" s="76"/>
      <x:c r="AI153" s="76"/>
      <x:c r="AJ153" s="76"/>
      <x:c r="AK153" s="76"/>
      <x:c r="AL153" s="76"/>
      <x:c r="AM153" s="76"/>
      <x:c r="AN153" s="76"/>
      <x:c r="AO153" s="76"/>
      <x:c r="AP153" s="76"/>
      <x:c r="AQ153" s="76"/>
      <x:c r="AR153" s="76"/>
      <x:c r="AS153" s="76"/>
      <x:c r="AT153" s="76"/>
      <x:c r="AU153" s="76"/>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4" t="str">
        <x:v>Distribution</x:v>
      </x:c>
      <x:c r="C154" s="54" t="str">
        <x:v>Distribution</x:v>
      </x:c>
      <x:c r="D154" s="54" t="str">
        <x:v>Distribution</x:v>
      </x:c>
      <x:c r="E154" s="54" t="str">
        <x:v>Distribution</x:v>
      </x:c>
      <x:c r="F154" s="54" t="str">
        <x:v>Rating / category</x:v>
      </x:c>
      <x:c r="G154" s="54" t="str">
        <x:v>Rating / category</x:v>
      </x:c>
      <x:c r="H154" s="54" t="str">
        <x:v>Rating / category</x:v>
      </x:c>
      <x:c r="I154" s="54" t="str">
        <x:v>Rating / category</x:v>
      </x:c>
      <x:c r="J154" s="54" t="str">
        <x:v>Rating / category</x:v>
      </x:c>
      <x:c r="K154" s="54" t="str">
        <x:v>Rating / category</x:v>
      </x:c>
      <x:c r="L154" s="54" t="str">
        <x:v>Count</x:v>
      </x:c>
      <x:c r="M154" s="54" t="str">
        <x:v>Count</x:v>
      </x:c>
      <x:c r="N154" s="54" t="str">
        <x:v>Count</x:v>
      </x:c>
      <x:c r="O154" s="54" t="str">
        <x:v>Actual</x:v>
      </x:c>
      <x:c r="P154" s="54" t="str">
        <x:v>Actual</x:v>
      </x:c>
      <x:c r="Q154" s="54" t="str">
        <x:v>Actual</x:v>
      </x:c>
      <x:c r="R154" s="54" t="str">
        <x:v>Threshold</x:v>
      </x:c>
      <x:c r="S154" s="54" t="str">
        <x:v>Threshold</x:v>
      </x:c>
      <x:c r="T154" s="54" t="str">
        <x:v>Threshold</x:v>
      </x:c>
      <x:c r="U154" s="54" t="str">
        <x:v>Gap (pp)</x:v>
      </x:c>
      <x:c r="V154" s="54" t="str">
        <x:v>Gap (pp)</x:v>
      </x:c>
      <x:c r="W154" s="54" t="str">
        <x:v>Gap (pp)</x:v>
      </x:c>
      <x:c r="X154" s="54" t="str">
        <x:v>Assessment</x:v>
      </x:c>
      <x:c r="Y154" s="54" t="str">
        <x:v>Assessment</x:v>
      </x:c>
      <x:c r="Z154" s="54" t="str">
        <x:v>Assessment</x:v>
      </x:c>
      <x:c r="AA154" s="54" t="str">
        <x:v>Assessment</x:v>
      </x:c>
      <x:c r="AB154" s="54" t="str">
        <x:v>Assessment</x:v>
      </x:c>
      <x:c r="AC154" s="54" t="str">
        <x:v>Assessment</x:v>
      </x:c>
      <x:c r="AD154" s="3"/>
      <x:c r="AE154" s="78"/>
      <x:c r="AF154" s="76"/>
      <x:c r="AG154" s="76"/>
      <x:c r="AH154" s="76"/>
      <x:c r="AI154" s="76"/>
      <x:c r="AJ154" s="76"/>
      <x:c r="AK154" s="76"/>
      <x:c r="AL154" s="76"/>
      <x:c r="AM154" s="76"/>
      <x:c r="AN154" s="76"/>
      <x:c r="AO154" s="76"/>
      <x:c r="AP154" s="76"/>
      <x:c r="AQ154" s="76"/>
      <x:c r="AR154" s="76"/>
      <x:c r="AS154" s="76"/>
      <x:c r="AT154" s="76"/>
      <x:c r="AU154" s="76"/>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2" t="str">
        <x:v>Combined</x:v>
      </x:c>
      <x:c r="C155" s="62"/>
      <x:c r="D155" s="62"/>
      <x:c r="E155" s="62"/>
      <x:c r="F155" s="62" t="str">
        <x:v>High</x:v>
      </x:c>
      <x:c r="G155" s="62"/>
      <x:c r="H155" s="62"/>
      <x:c r="I155" s="62"/>
      <x:c r="J155" s="62"/>
      <x:c r="K155" s="62"/>
      <x:c r="L155" s="63" t="n">
        <x:f>'Calculations'!$GL$155</x:f>
        <x:v>0</x:v>
      </x:c>
      <x:c r="M155" s="63"/>
      <x:c r="N155" s="63"/>
      <x:c r="O155" s="64" t="str">
        <x:f>IF(ISNUMBER('Calculations'!$GO$155),'Calculations'!$GO$155,"")</x:f>
      </x:c>
      <x:c r="P155" s="63"/>
      <x:c r="Q155" s="63"/>
      <x:c r="R155" s="64" t="n">
        <x:f>IF(ISNUMBER('Calculations'!$GR$155),'Calculations'!$GR$155,"")</x:f>
        <x:v>0.1</x:v>
      </x:c>
      <x:c r="S155" s="63"/>
      <x:c r="T155" s="63"/>
      <x:c r="U155" s="65" t="str">
        <x:f>IF(ISNUMBER('Calculations'!$GU$155),'Calculations'!$GU$155,"")</x:f>
      </x:c>
      <x:c r="V155" s="63"/>
      <x:c r="W155" s="63"/>
      <x:c r="X155" s="62" t="str">
        <x:f>'Calculations'!$GX$155</x:f>
        <x:v>Source unavailable</x:v>
      </x:c>
      <x:c r="Y155" s="62"/>
      <x:c r="Z155" s="62"/>
      <x:c r="AA155" s="62"/>
      <x:c r="AB155" s="62"/>
      <x:c r="AC155" s="62"/>
      <x:c r="AD155" s="3"/>
      <x:c r="AE155" s="78"/>
      <x:c r="AF155" s="76"/>
      <x:c r="AG155" s="76"/>
      <x:c r="AH155" s="76"/>
      <x:c r="AI155" s="76"/>
      <x:c r="AJ155" s="76"/>
      <x:c r="AK155" s="76"/>
      <x:c r="AL155" s="76"/>
      <x:c r="AM155" s="76"/>
      <x:c r="AN155" s="76"/>
      <x:c r="AO155" s="76"/>
      <x:c r="AP155" s="76"/>
      <x:c r="AQ155" s="76"/>
      <x:c r="AR155" s="76"/>
      <x:c r="AS155" s="76"/>
      <x:c r="AT155" s="76"/>
      <x:c r="AU155" s="76"/>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2" t="str">
        <x:v>Combined</x:v>
      </x:c>
      <x:c r="C156" s="62"/>
      <x:c r="D156" s="62"/>
      <x:c r="E156" s="62"/>
      <x:c r="F156" s="62" t="str">
        <x:v>Strong</x:v>
      </x:c>
      <x:c r="G156" s="62"/>
      <x:c r="H156" s="62"/>
      <x:c r="I156" s="62"/>
      <x:c r="J156" s="62"/>
      <x:c r="K156" s="62"/>
      <x:c r="L156" s="63" t="n">
        <x:f>'Calculations'!$GL$156</x:f>
        <x:v>0</x:v>
      </x:c>
      <x:c r="M156" s="63"/>
      <x:c r="N156" s="63"/>
      <x:c r="O156" s="64" t="str">
        <x:f>IF(ISNUMBER('Calculations'!$GO$156),'Calculations'!$GO$156,"")</x:f>
      </x:c>
      <x:c r="P156" s="63"/>
      <x:c r="Q156" s="63"/>
      <x:c r="R156" s="64" t="n">
        <x:f>IF(ISNUMBER('Calculations'!$GR$156),'Calculations'!$GR$156,"")</x:f>
        <x:v>0.3</x:v>
      </x:c>
      <x:c r="S156" s="63"/>
      <x:c r="T156" s="63"/>
      <x:c r="U156" s="65" t="str">
        <x:f>IF(ISNUMBER('Calculations'!$GU$156),'Calculations'!$GU$156,"")</x:f>
      </x:c>
      <x:c r="V156" s="63"/>
      <x:c r="W156" s="63"/>
      <x:c r="X156" s="62" t="str">
        <x:f>'Calculations'!$GX$156</x:f>
        <x:v>Source unavailable</x:v>
      </x:c>
      <x:c r="Y156" s="62"/>
      <x:c r="Z156" s="62"/>
      <x:c r="AA156" s="62"/>
      <x:c r="AB156" s="62"/>
      <x:c r="AC156" s="62"/>
      <x:c r="AD156" s="3"/>
      <x:c r="AE156" s="78"/>
      <x:c r="AF156" s="76"/>
      <x:c r="AG156" s="76"/>
      <x:c r="AH156" s="76"/>
      <x:c r="AI156" s="76"/>
      <x:c r="AJ156" s="76"/>
      <x:c r="AK156" s="76"/>
      <x:c r="AL156" s="76"/>
      <x:c r="AM156" s="76"/>
      <x:c r="AN156" s="76"/>
      <x:c r="AO156" s="76"/>
      <x:c r="AP156" s="76"/>
      <x:c r="AQ156" s="76"/>
      <x:c r="AR156" s="76"/>
      <x:c r="AS156" s="76"/>
      <x:c r="AT156" s="76"/>
      <x:c r="AU156" s="76"/>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2" t="str">
        <x:v>Combined</x:v>
      </x:c>
      <x:c r="C157" s="62"/>
      <x:c r="D157" s="62"/>
      <x:c r="E157" s="62"/>
      <x:c r="F157" s="62" t="str">
        <x:v>Solid</x:v>
      </x:c>
      <x:c r="G157" s="62"/>
      <x:c r="H157" s="62"/>
      <x:c r="I157" s="62"/>
      <x:c r="J157" s="62"/>
      <x:c r="K157" s="62"/>
      <x:c r="L157" s="63" t="n">
        <x:f>'Calculations'!$GL$157</x:f>
        <x:v>0</x:v>
      </x:c>
      <x:c r="M157" s="63"/>
      <x:c r="N157" s="63"/>
      <x:c r="O157" s="64" t="str">
        <x:f>IF(ISNUMBER('Calculations'!$GO$157),'Calculations'!$GO$157,"")</x:f>
      </x:c>
      <x:c r="P157" s="63"/>
      <x:c r="Q157" s="63"/>
      <x:c r="R157" s="64" t="n">
        <x:f>IF(ISNUMBER('Calculations'!$GR$157),'Calculations'!$GR$157,"")</x:f>
        <x:v>0.65</x:v>
      </x:c>
      <x:c r="S157" s="63"/>
      <x:c r="T157" s="63"/>
      <x:c r="U157" s="65" t="str">
        <x:f>IF(ISNUMBER('Calculations'!$GU$157),'Calculations'!$GU$157,"")</x:f>
      </x:c>
      <x:c r="V157" s="63"/>
      <x:c r="W157" s="63"/>
      <x:c r="X157" s="62" t="str">
        <x:f>'Calculations'!$GX$157</x:f>
        <x:v>Source unavailable</x:v>
      </x:c>
      <x:c r="Y157" s="62"/>
      <x:c r="Z157" s="62"/>
      <x:c r="AA157" s="62"/>
      <x:c r="AB157" s="62"/>
      <x:c r="AC157" s="62"/>
      <x:c r="AD157" s="3"/>
      <x:c r="AE157" s="78"/>
      <x:c r="AF157" s="76"/>
      <x:c r="AG157" s="76"/>
      <x:c r="AH157" s="76"/>
      <x:c r="AI157" s="76"/>
      <x:c r="AJ157" s="76"/>
      <x:c r="AK157" s="76"/>
      <x:c r="AL157" s="76"/>
      <x:c r="AM157" s="76"/>
      <x:c r="AN157" s="76"/>
      <x:c r="AO157" s="76"/>
      <x:c r="AP157" s="76"/>
      <x:c r="AQ157" s="76"/>
      <x:c r="AR157" s="76"/>
      <x:c r="AS157" s="76"/>
      <x:c r="AT157" s="76"/>
      <x:c r="AU157" s="76"/>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2" t="str">
        <x:v>Combined</x:v>
      </x:c>
      <x:c r="C158" s="62"/>
      <x:c r="D158" s="62"/>
      <x:c r="E158" s="62"/>
      <x:c r="F158" s="62" t="str">
        <x:v>Low</x:v>
      </x:c>
      <x:c r="G158" s="62"/>
      <x:c r="H158" s="62"/>
      <x:c r="I158" s="62"/>
      <x:c r="J158" s="62"/>
      <x:c r="K158" s="62"/>
      <x:c r="L158" s="63" t="n">
        <x:f>'Calculations'!$GL$158</x:f>
        <x:v>0</x:v>
      </x:c>
      <x:c r="M158" s="63"/>
      <x:c r="N158" s="63"/>
      <x:c r="O158" s="64" t="str">
        <x:f>IF(ISNUMBER('Calculations'!$GO$158),'Calculations'!$GO$158,"")</x:f>
      </x:c>
      <x:c r="P158" s="63"/>
      <x:c r="Q158" s="63"/>
      <x:c r="R158" s="64" t="n">
        <x:f>IF(ISNUMBER('Calculations'!$GR$158),'Calculations'!$GR$158,"")</x:f>
        <x:v>0.07</x:v>
      </x:c>
      <x:c r="S158" s="63"/>
      <x:c r="T158" s="63"/>
      <x:c r="U158" s="65" t="str">
        <x:f>IF(ISNUMBER('Calculations'!$GU$158),'Calculations'!$GU$158,"")</x:f>
      </x:c>
      <x:c r="V158" s="63"/>
      <x:c r="W158" s="63"/>
      <x:c r="X158" s="62" t="str">
        <x:f>'Calculations'!$GX$158</x:f>
        <x:v>Source unavailable</x:v>
      </x:c>
      <x:c r="Y158" s="62"/>
      <x:c r="Z158" s="62"/>
      <x:c r="AA158" s="62"/>
      <x:c r="AB158" s="62"/>
      <x:c r="AC158" s="62"/>
      <x:c r="AD158" s="3"/>
      <x:c r="AE158" s="78"/>
      <x:c r="AF158" s="76"/>
      <x:c r="AG158" s="76"/>
      <x:c r="AH158" s="76"/>
      <x:c r="AI158" s="76"/>
      <x:c r="AJ158" s="76"/>
      <x:c r="AK158" s="76"/>
      <x:c r="AL158" s="76"/>
      <x:c r="AM158" s="76"/>
      <x:c r="AN158" s="76"/>
      <x:c r="AO158" s="76"/>
      <x:c r="AP158" s="76"/>
      <x:c r="AQ158" s="76"/>
      <x:c r="AR158" s="76"/>
      <x:c r="AS158" s="76"/>
      <x:c r="AT158" s="76"/>
      <x:c r="AU158" s="76"/>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7" t="str">
        <x:v>What</x:v>
      </x:c>
      <x:c r="C159" s="67"/>
      <x:c r="D159" s="67"/>
      <x:c r="E159" s="67"/>
      <x:c r="F159" s="67" t="str">
        <x:v>1 Exemplary</x:v>
      </x:c>
      <x:c r="G159" s="67"/>
      <x:c r="H159" s="67"/>
      <x:c r="I159" s="67"/>
      <x:c r="J159" s="67"/>
      <x:c r="K159" s="67"/>
      <x:c r="L159" s="68" t="n">
        <x:f>'Calculations'!$GL$159</x:f>
        <x:v>0</x:v>
      </x:c>
      <x:c r="M159" s="68"/>
      <x:c r="N159" s="68"/>
      <x:c r="O159" s="69" t="str">
        <x:f>IF(ISNUMBER('Calculations'!$GO$159),'Calculations'!$GO$159,"")</x:f>
      </x:c>
      <x:c r="P159" s="68"/>
      <x:c r="Q159" s="68"/>
      <x:c r="R159" s="69" t="n">
        <x:f>IF(ISNUMBER('Calculations'!$GR$159),'Calculations'!$GR$159,"")</x:f>
        <x:v>0.1</x:v>
      </x:c>
      <x:c r="S159" s="68"/>
      <x:c r="T159" s="68"/>
      <x:c r="U159" s="70" t="str">
        <x:f>IF(ISNUMBER('Calculations'!$GU$159),'Calculations'!$GU$159,"")</x:f>
      </x:c>
      <x:c r="V159" s="68"/>
      <x:c r="W159" s="68"/>
      <x:c r="X159" s="67" t="str">
        <x:f>'Calculations'!$GX$159</x:f>
        <x:v>Source unavailable</x:v>
      </x:c>
      <x:c r="Y159" s="67"/>
      <x:c r="Z159" s="67"/>
      <x:c r="AA159" s="67"/>
      <x:c r="AB159" s="67"/>
      <x:c r="AC159" s="67"/>
      <x:c r="AD159" s="3"/>
      <x:c r="AE159" s="78"/>
      <x:c r="AF159" s="76"/>
      <x:c r="AG159" s="76"/>
      <x:c r="AH159" s="76"/>
      <x:c r="AI159" s="76"/>
      <x:c r="AJ159" s="76"/>
      <x:c r="AK159" s="76"/>
      <x:c r="AL159" s="76"/>
      <x:c r="AM159" s="76"/>
      <x:c r="AN159" s="76"/>
      <x:c r="AO159" s="76"/>
      <x:c r="AP159" s="76"/>
      <x:c r="AQ159" s="76"/>
      <x:c r="AR159" s="76"/>
      <x:c r="AS159" s="76"/>
      <x:c r="AT159" s="76"/>
      <x:c r="AU159" s="76"/>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7" t="str">
        <x:v>What</x:v>
      </x:c>
      <x:c r="C160" s="67"/>
      <x:c r="D160" s="67"/>
      <x:c r="E160" s="67"/>
      <x:c r="F160" s="67" t="str">
        <x:v>2 Exceeds</x:v>
      </x:c>
      <x:c r="G160" s="67"/>
      <x:c r="H160" s="67"/>
      <x:c r="I160" s="67"/>
      <x:c r="J160" s="67"/>
      <x:c r="K160" s="67"/>
      <x:c r="L160" s="68" t="n">
        <x:f>'Calculations'!$GL$160</x:f>
        <x:v>0</x:v>
      </x:c>
      <x:c r="M160" s="68"/>
      <x:c r="N160" s="68"/>
      <x:c r="O160" s="69" t="str">
        <x:f>IF(ISNUMBER('Calculations'!$GO$160),'Calculations'!$GO$160,"")</x:f>
      </x:c>
      <x:c r="P160" s="68"/>
      <x:c r="Q160" s="68"/>
      <x:c r="R160" s="69" t="n">
        <x:f>IF(ISNUMBER('Calculations'!$GR$160),'Calculations'!$GR$160,"")</x:f>
        <x:v>0.3</x:v>
      </x:c>
      <x:c r="S160" s="68"/>
      <x:c r="T160" s="68"/>
      <x:c r="U160" s="70" t="str">
        <x:f>IF(ISNUMBER('Calculations'!$GU$160),'Calculations'!$GU$160,"")</x:f>
      </x:c>
      <x:c r="V160" s="68"/>
      <x:c r="W160" s="68"/>
      <x:c r="X160" s="67" t="str">
        <x:f>'Calculations'!$GX$160</x:f>
        <x:v>Source unavailable</x:v>
      </x:c>
      <x:c r="Y160" s="67"/>
      <x:c r="Z160" s="67"/>
      <x:c r="AA160" s="67"/>
      <x:c r="AB160" s="67"/>
      <x:c r="AC160" s="67"/>
      <x:c r="AD160" s="3"/>
      <x:c r="AE160" s="78"/>
      <x:c r="AF160" s="76"/>
      <x:c r="AG160" s="76"/>
      <x:c r="AH160" s="76"/>
      <x:c r="AI160" s="76"/>
      <x:c r="AJ160" s="76"/>
      <x:c r="AK160" s="76"/>
      <x:c r="AL160" s="76"/>
      <x:c r="AM160" s="76"/>
      <x:c r="AN160" s="76"/>
      <x:c r="AO160" s="76"/>
      <x:c r="AP160" s="76"/>
      <x:c r="AQ160" s="76"/>
      <x:c r="AR160" s="76"/>
      <x:c r="AS160" s="76"/>
      <x:c r="AT160" s="76"/>
      <x:c r="AU160" s="76"/>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7" t="str">
        <x:v>What</x:v>
      </x:c>
      <x:c r="C161" s="67"/>
      <x:c r="D161" s="67"/>
      <x:c r="E161" s="67"/>
      <x:c r="F161" s="67" t="str">
        <x:v>3 Valued</x:v>
      </x:c>
      <x:c r="G161" s="67"/>
      <x:c r="H161" s="67"/>
      <x:c r="I161" s="67"/>
      <x:c r="J161" s="67"/>
      <x:c r="K161" s="67"/>
      <x:c r="L161" s="68" t="n">
        <x:f>'Calculations'!$GL$161</x:f>
        <x:v>0</x:v>
      </x:c>
      <x:c r="M161" s="68"/>
      <x:c r="N161" s="68"/>
      <x:c r="O161" s="69" t="str">
        <x:f>IF(ISNUMBER('Calculations'!$GO$161),'Calculations'!$GO$161,"")</x:f>
      </x:c>
      <x:c r="P161" s="68"/>
      <x:c r="Q161" s="68"/>
      <x:c r="R161" s="69" t="n">
        <x:f>IF(ISNUMBER('Calculations'!$GR$161),'Calculations'!$GR$161,"")</x:f>
        <x:v>0.65</x:v>
      </x:c>
      <x:c r="S161" s="68"/>
      <x:c r="T161" s="68"/>
      <x:c r="U161" s="70" t="str">
        <x:f>IF(ISNUMBER('Calculations'!$GU$161),'Calculations'!$GU$161,"")</x:f>
      </x:c>
      <x:c r="V161" s="68"/>
      <x:c r="W161" s="68"/>
      <x:c r="X161" s="67" t="str">
        <x:f>'Calculations'!$GX$161</x:f>
        <x:v>Source unavailable</x:v>
      </x:c>
      <x:c r="Y161" s="67"/>
      <x:c r="Z161" s="67"/>
      <x:c r="AA161" s="67"/>
      <x:c r="AB161" s="67"/>
      <x:c r="AC161" s="67"/>
      <x:c r="AD161" s="3"/>
      <x:c r="AE161" s="78"/>
      <x:c r="AF161" s="76"/>
      <x:c r="AG161" s="76"/>
      <x:c r="AH161" s="76"/>
      <x:c r="AI161" s="76"/>
      <x:c r="AJ161" s="76"/>
      <x:c r="AK161" s="76"/>
      <x:c r="AL161" s="76"/>
      <x:c r="AM161" s="76"/>
      <x:c r="AN161" s="76"/>
      <x:c r="AO161" s="76"/>
      <x:c r="AP161" s="76"/>
      <x:c r="AQ161" s="76"/>
      <x:c r="AR161" s="76"/>
      <x:c r="AS161" s="76"/>
      <x:c r="AT161" s="76"/>
      <x:c r="AU161" s="76"/>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7" t="str">
        <x:v>What</x:v>
      </x:c>
      <x:c r="C162" s="67"/>
      <x:c r="D162" s="67"/>
      <x:c r="E162" s="67"/>
      <x:c r="F162" s="67" t="str">
        <x:v>4 Needs impr.</x:v>
      </x:c>
      <x:c r="G162" s="67"/>
      <x:c r="H162" s="67"/>
      <x:c r="I162" s="67"/>
      <x:c r="J162" s="67"/>
      <x:c r="K162" s="67"/>
      <x:c r="L162" s="68" t="n">
        <x:f>'Calculations'!$GL$162</x:f>
        <x:v>0</x:v>
      </x:c>
      <x:c r="M162" s="68"/>
      <x:c r="N162" s="68"/>
      <x:c r="O162" s="69" t="str">
        <x:f>IF(ISNUMBER('Calculations'!$GO$162),'Calculations'!$GO$162,"")</x:f>
      </x:c>
      <x:c r="P162" s="68"/>
      <x:c r="Q162" s="68"/>
      <x:c r="R162" s="69" t="n">
        <x:f>IF(ISNUMBER('Calculations'!$GR$162),'Calculations'!$GR$162,"")</x:f>
        <x:v>0.07</x:v>
      </x:c>
      <x:c r="S162" s="68"/>
      <x:c r="T162" s="68"/>
      <x:c r="U162" s="70" t="str">
        <x:f>IF(ISNUMBER('Calculations'!$GU$162),'Calculations'!$GU$162,"")</x:f>
      </x:c>
      <x:c r="V162" s="68"/>
      <x:c r="W162" s="68"/>
      <x:c r="X162" s="67" t="str">
        <x:f>'Calculations'!$GX$162</x:f>
        <x:v>Source unavailable</x:v>
      </x:c>
      <x:c r="Y162" s="67"/>
      <x:c r="Z162" s="67"/>
      <x:c r="AA162" s="67"/>
      <x:c r="AB162" s="67"/>
      <x:c r="AC162" s="67"/>
      <x:c r="AD162" s="3"/>
      <x:c r="AE162" s="78"/>
      <x:c r="AF162" s="76"/>
      <x:c r="AG162" s="76"/>
      <x:c r="AH162" s="76"/>
      <x:c r="AI162" s="76"/>
      <x:c r="AJ162" s="76"/>
      <x:c r="AK162" s="76"/>
      <x:c r="AL162" s="76"/>
      <x:c r="AM162" s="76"/>
      <x:c r="AN162" s="76"/>
      <x:c r="AO162" s="76"/>
      <x:c r="AP162" s="76"/>
      <x:c r="AQ162" s="76"/>
      <x:c r="AR162" s="76"/>
      <x:c r="AS162" s="76"/>
      <x:c r="AT162" s="76"/>
      <x:c r="AU162" s="76"/>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2" t="str">
        <x:v>How</x:v>
      </x:c>
      <x:c r="C163" s="62"/>
      <x:c r="D163" s="62"/>
      <x:c r="E163" s="62"/>
      <x:c r="F163" s="62" t="str">
        <x:v>1 Exemplary</x:v>
      </x:c>
      <x:c r="G163" s="62"/>
      <x:c r="H163" s="62"/>
      <x:c r="I163" s="62"/>
      <x:c r="J163" s="62"/>
      <x:c r="K163" s="62"/>
      <x:c r="L163" s="63" t="n">
        <x:f>'Calculations'!$GL$163</x:f>
        <x:v>0</x:v>
      </x:c>
      <x:c r="M163" s="63"/>
      <x:c r="N163" s="63"/>
      <x:c r="O163" s="64" t="str">
        <x:f>IF(ISNUMBER('Calculations'!$GO$163),'Calculations'!$GO$163,"")</x:f>
      </x:c>
      <x:c r="P163" s="63"/>
      <x:c r="Q163" s="63"/>
      <x:c r="R163" s="64" t="n">
        <x:f>IF(ISNUMBER('Calculations'!$GR$163),'Calculations'!$GR$163,"")</x:f>
        <x:v>0.1</x:v>
      </x:c>
      <x:c r="S163" s="63"/>
      <x:c r="T163" s="63"/>
      <x:c r="U163" s="65" t="str">
        <x:f>IF(ISNUMBER('Calculations'!$GU$163),'Calculations'!$GU$163,"")</x:f>
      </x:c>
      <x:c r="V163" s="63"/>
      <x:c r="W163" s="63"/>
      <x:c r="X163" s="62" t="str">
        <x:f>'Calculations'!$GX$163</x:f>
        <x:v>Source unavailable</x:v>
      </x:c>
      <x:c r="Y163" s="62"/>
      <x:c r="Z163" s="62"/>
      <x:c r="AA163" s="62"/>
      <x:c r="AB163" s="62"/>
      <x:c r="AC163" s="62"/>
      <x:c r="AD163" s="3"/>
      <x:c r="AE163" s="78"/>
      <x:c r="AF163" s="76"/>
      <x:c r="AG163" s="76"/>
      <x:c r="AH163" s="76"/>
      <x:c r="AI163" s="76"/>
      <x:c r="AJ163" s="76"/>
      <x:c r="AK163" s="76"/>
      <x:c r="AL163" s="76"/>
      <x:c r="AM163" s="76"/>
      <x:c r="AN163" s="76"/>
      <x:c r="AO163" s="76"/>
      <x:c r="AP163" s="76"/>
      <x:c r="AQ163" s="76"/>
      <x:c r="AR163" s="76"/>
      <x:c r="AS163" s="76"/>
      <x:c r="AT163" s="76"/>
      <x:c r="AU163" s="76"/>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2" t="str">
        <x:v>How</x:v>
      </x:c>
      <x:c r="C164" s="62"/>
      <x:c r="D164" s="62"/>
      <x:c r="E164" s="62"/>
      <x:c r="F164" s="62" t="str">
        <x:v>2 Exceeds</x:v>
      </x:c>
      <x:c r="G164" s="62"/>
      <x:c r="H164" s="62"/>
      <x:c r="I164" s="62"/>
      <x:c r="J164" s="62"/>
      <x:c r="K164" s="62"/>
      <x:c r="L164" s="63" t="n">
        <x:f>'Calculations'!$GL$164</x:f>
        <x:v>0</x:v>
      </x:c>
      <x:c r="M164" s="63"/>
      <x:c r="N164" s="63"/>
      <x:c r="O164" s="64" t="str">
        <x:f>IF(ISNUMBER('Calculations'!$GO$164),'Calculations'!$GO$164,"")</x:f>
      </x:c>
      <x:c r="P164" s="63"/>
      <x:c r="Q164" s="63"/>
      <x:c r="R164" s="64" t="n">
        <x:f>IF(ISNUMBER('Calculations'!$GR$164),'Calculations'!$GR$164,"")</x:f>
        <x:v>0.3</x:v>
      </x:c>
      <x:c r="S164" s="63"/>
      <x:c r="T164" s="63"/>
      <x:c r="U164" s="65" t="str">
        <x:f>IF(ISNUMBER('Calculations'!$GU$164),'Calculations'!$GU$164,"")</x:f>
      </x:c>
      <x:c r="V164" s="63"/>
      <x:c r="W164" s="63"/>
      <x:c r="X164" s="62" t="str">
        <x:f>'Calculations'!$GX$164</x:f>
        <x:v>Source unavailable</x:v>
      </x:c>
      <x:c r="Y164" s="62"/>
      <x:c r="Z164" s="62"/>
      <x:c r="AA164" s="62"/>
      <x:c r="AB164" s="62"/>
      <x:c r="AC164" s="62"/>
      <x:c r="AD164" s="3"/>
      <x:c r="AE164" s="78"/>
      <x:c r="AF164" s="76"/>
      <x:c r="AG164" s="76"/>
      <x:c r="AH164" s="76"/>
      <x:c r="AI164" s="76"/>
      <x:c r="AJ164" s="76"/>
      <x:c r="AK164" s="76"/>
      <x:c r="AL164" s="76"/>
      <x:c r="AM164" s="76"/>
      <x:c r="AN164" s="76"/>
      <x:c r="AO164" s="76"/>
      <x:c r="AP164" s="76"/>
      <x:c r="AQ164" s="76"/>
      <x:c r="AR164" s="76"/>
      <x:c r="AS164" s="76"/>
      <x:c r="AT164" s="76"/>
      <x:c r="AU164" s="76"/>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2" t="str">
        <x:v>How</x:v>
      </x:c>
      <x:c r="C165" s="62"/>
      <x:c r="D165" s="62"/>
      <x:c r="E165" s="62"/>
      <x:c r="F165" s="62" t="str">
        <x:v>3 Valued</x:v>
      </x:c>
      <x:c r="G165" s="62"/>
      <x:c r="H165" s="62"/>
      <x:c r="I165" s="62"/>
      <x:c r="J165" s="62"/>
      <x:c r="K165" s="62"/>
      <x:c r="L165" s="63" t="n">
        <x:f>'Calculations'!$GL$165</x:f>
        <x:v>0</x:v>
      </x:c>
      <x:c r="M165" s="63"/>
      <x:c r="N165" s="63"/>
      <x:c r="O165" s="64" t="str">
        <x:f>IF(ISNUMBER('Calculations'!$GO$165),'Calculations'!$GO$165,"")</x:f>
      </x:c>
      <x:c r="P165" s="63"/>
      <x:c r="Q165" s="63"/>
      <x:c r="R165" s="64" t="n">
        <x:f>IF(ISNUMBER('Calculations'!$GR$165),'Calculations'!$GR$165,"")</x:f>
        <x:v>0.65</x:v>
      </x:c>
      <x:c r="S165" s="63"/>
      <x:c r="T165" s="63"/>
      <x:c r="U165" s="65" t="str">
        <x:f>IF(ISNUMBER('Calculations'!$GU$165),'Calculations'!$GU$165,"")</x:f>
      </x:c>
      <x:c r="V165" s="63"/>
      <x:c r="W165" s="63"/>
      <x:c r="X165" s="62" t="str">
        <x:f>'Calculations'!$GX$165</x:f>
        <x:v>Source unavailable</x:v>
      </x:c>
      <x:c r="Y165" s="62"/>
      <x:c r="Z165" s="62"/>
      <x:c r="AA165" s="62"/>
      <x:c r="AB165" s="62"/>
      <x:c r="AC165" s="62"/>
      <x:c r="AD165" s="3"/>
      <x:c r="AE165" s="78"/>
      <x:c r="AF165" s="76"/>
      <x:c r="AG165" s="76"/>
      <x:c r="AH165" s="76"/>
      <x:c r="AI165" s="76"/>
      <x:c r="AJ165" s="76"/>
      <x:c r="AK165" s="76"/>
      <x:c r="AL165" s="76"/>
      <x:c r="AM165" s="76"/>
      <x:c r="AN165" s="76"/>
      <x:c r="AO165" s="76"/>
      <x:c r="AP165" s="76"/>
      <x:c r="AQ165" s="76"/>
      <x:c r="AR165" s="76"/>
      <x:c r="AS165" s="76"/>
      <x:c r="AT165" s="76"/>
      <x:c r="AU165" s="76"/>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2" t="str">
        <x:v>How</x:v>
      </x:c>
      <x:c r="C166" s="62"/>
      <x:c r="D166" s="62"/>
      <x:c r="E166" s="62"/>
      <x:c r="F166" s="62" t="str">
        <x:v>4 Needs impr.</x:v>
      </x:c>
      <x:c r="G166" s="62"/>
      <x:c r="H166" s="62"/>
      <x:c r="I166" s="62"/>
      <x:c r="J166" s="62"/>
      <x:c r="K166" s="62"/>
      <x:c r="L166" s="63" t="n">
        <x:f>'Calculations'!$GL$166</x:f>
        <x:v>0</x:v>
      </x:c>
      <x:c r="M166" s="63"/>
      <x:c r="N166" s="63"/>
      <x:c r="O166" s="64" t="str">
        <x:f>IF(ISNUMBER('Calculations'!$GO$166),'Calculations'!$GO$166,"")</x:f>
      </x:c>
      <x:c r="P166" s="63"/>
      <x:c r="Q166" s="63"/>
      <x:c r="R166" s="64" t="n">
        <x:f>IF(ISNUMBER('Calculations'!$GR$166),'Calculations'!$GR$166,"")</x:f>
        <x:v>0.07</x:v>
      </x:c>
      <x:c r="S166" s="63"/>
      <x:c r="T166" s="63"/>
      <x:c r="U166" s="65" t="str">
        <x:f>IF(ISNUMBER('Calculations'!$GU$166),'Calculations'!$GU$166,"")</x:f>
      </x:c>
      <x:c r="V166" s="63"/>
      <x:c r="W166" s="63"/>
      <x:c r="X166" s="62" t="str">
        <x:f>'Calculations'!$GX$166</x:f>
        <x:v>Source unavailable</x:v>
      </x:c>
      <x:c r="Y166" s="62"/>
      <x:c r="Z166" s="62"/>
      <x:c r="AA166" s="62"/>
      <x:c r="AB166" s="62"/>
      <x:c r="AC166" s="62"/>
      <x:c r="AD166" s="3"/>
      <x:c r="AE166" s="78"/>
      <x:c r="AF166" s="76"/>
      <x:c r="AG166" s="76"/>
      <x:c r="AH166" s="76"/>
      <x:c r="AI166" s="76"/>
      <x:c r="AJ166" s="76"/>
      <x:c r="AK166" s="76"/>
      <x:c r="AL166" s="76"/>
      <x:c r="AM166" s="76"/>
      <x:c r="AN166" s="76"/>
      <x:c r="AO166" s="76"/>
      <x:c r="AP166" s="76"/>
      <x:c r="AQ166" s="76"/>
      <x:c r="AR166" s="76"/>
      <x:c r="AS166" s="76"/>
      <x:c r="AT166" s="76"/>
      <x:c r="AU166" s="76"/>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78"/>
      <x:c r="AF167" s="76"/>
      <x:c r="AG167" s="76"/>
      <x:c r="AH167" s="76"/>
      <x:c r="AI167" s="76"/>
      <x:c r="AJ167" s="76"/>
      <x:c r="AK167" s="76"/>
      <x:c r="AL167" s="76"/>
      <x:c r="AM167" s="76"/>
      <x:c r="AN167" s="76"/>
      <x:c r="AO167" s="76"/>
      <x:c r="AP167" s="76"/>
      <x:c r="AQ167" s="76"/>
      <x:c r="AR167" s="76"/>
      <x:c r="AS167" s="76"/>
      <x:c r="AT167" s="76"/>
      <x:c r="AU167" s="76"/>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68" s="3"/>
      <x:c r="AE168" s="78"/>
      <x:c r="AF168" s="76"/>
      <x:c r="AG168" s="76"/>
      <x:c r="AH168" s="76"/>
      <x:c r="AI168" s="76"/>
      <x:c r="AJ168" s="76"/>
      <x:c r="AK168" s="76"/>
      <x:c r="AL168" s="76"/>
      <x:c r="AM168" s="76"/>
      <x:c r="AN168" s="76"/>
      <x:c r="AO168" s="76"/>
      <x:c r="AP168" s="76"/>
      <x:c r="AQ168" s="76"/>
      <x:c r="AR168" s="76"/>
      <x:c r="AS168" s="76"/>
      <x:c r="AT168" s="76"/>
      <x:c r="AU168" s="76"/>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69" s="3"/>
      <x:c r="AE169" s="78"/>
      <x:c r="AF169" s="76"/>
      <x:c r="AG169" s="76"/>
      <x:c r="AH169" s="76"/>
      <x:c r="AI169" s="76"/>
      <x:c r="AJ169" s="76"/>
      <x:c r="AK169" s="76"/>
      <x:c r="AL169" s="76"/>
      <x:c r="AM169" s="76"/>
      <x:c r="AN169" s="76"/>
      <x:c r="AO169" s="76"/>
      <x:c r="AP169" s="76"/>
      <x:c r="AQ169" s="76"/>
      <x:c r="AR169" s="76"/>
      <x:c r="AS169" s="76"/>
      <x:c r="AT169" s="76"/>
      <x:c r="AU169" s="76"/>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70" s="3"/>
      <x:c r="AE170" s="78"/>
      <x:c r="AF170" s="76"/>
      <x:c r="AG170" s="76"/>
      <x:c r="AH170" s="76"/>
      <x:c r="AI170" s="76"/>
      <x:c r="AJ170" s="76"/>
      <x:c r="AK170" s="76"/>
      <x:c r="AL170" s="76"/>
      <x:c r="AM170" s="76"/>
      <x:c r="AN170" s="76"/>
      <x:c r="AO170" s="76"/>
      <x:c r="AP170" s="76"/>
      <x:c r="AQ170" s="76"/>
      <x:c r="AR170" s="76"/>
      <x:c r="AS170" s="76"/>
      <x:c r="AT170" s="76"/>
      <x:c r="AU170" s="76"/>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78"/>
      <x:c r="AF171" s="76"/>
      <x:c r="AG171" s="76"/>
      <x:c r="AH171" s="76"/>
      <x:c r="AI171" s="76"/>
      <x:c r="AJ171" s="76"/>
      <x:c r="AK171" s="76"/>
      <x:c r="AL171" s="76"/>
      <x:c r="AM171" s="76"/>
      <x:c r="AN171" s="76"/>
      <x:c r="AO171" s="76"/>
      <x:c r="AP171" s="76"/>
      <x:c r="AQ171" s="76"/>
      <x:c r="AR171" s="76"/>
      <x:c r="AS171" s="76"/>
      <x:c r="AT171" s="76"/>
      <x:c r="AU171" s="76"/>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78"/>
      <x:c r="AF172" s="76"/>
      <x:c r="AG172" s="76"/>
      <x:c r="AH172" s="76"/>
      <x:c r="AI172" s="76"/>
      <x:c r="AJ172" s="76"/>
      <x:c r="AK172" s="76"/>
      <x:c r="AL172" s="76"/>
      <x:c r="AM172" s="76"/>
      <x:c r="AN172" s="76"/>
      <x:c r="AO172" s="76"/>
      <x:c r="AP172" s="76"/>
      <x:c r="AQ172" s="76"/>
      <x:c r="AR172" s="76"/>
      <x:c r="AS172" s="76"/>
      <x:c r="AT172" s="76"/>
      <x:c r="AU172" s="76"/>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78"/>
      <x:c r="AF173" s="76"/>
      <x:c r="AG173" s="76"/>
      <x:c r="AH173" s="76"/>
      <x:c r="AI173" s="76"/>
      <x:c r="AJ173" s="76"/>
      <x:c r="AK173" s="76"/>
      <x:c r="AL173" s="76"/>
      <x:c r="AM173" s="76"/>
      <x:c r="AN173" s="76"/>
      <x:c r="AO173" s="76"/>
      <x:c r="AP173" s="76"/>
      <x:c r="AQ173" s="76"/>
      <x:c r="AR173" s="76"/>
      <x:c r="AS173" s="76"/>
      <x:c r="AT173" s="76"/>
      <x:c r="AU173" s="76"/>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78"/>
      <x:c r="AF174" s="76"/>
      <x:c r="AG174" s="76"/>
      <x:c r="AH174" s="76"/>
      <x:c r="AI174" s="76"/>
      <x:c r="AJ174" s="76"/>
      <x:c r="AK174" s="76"/>
      <x:c r="AL174" s="76"/>
      <x:c r="AM174" s="76"/>
      <x:c r="AN174" s="76"/>
      <x:c r="AO174" s="76"/>
      <x:c r="AP174" s="76"/>
      <x:c r="AQ174" s="76"/>
      <x:c r="AR174" s="76"/>
      <x:c r="AS174" s="76"/>
      <x:c r="AT174" s="76"/>
      <x:c r="AU174" s="76"/>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78"/>
      <x:c r="AF175" s="76"/>
      <x:c r="AG175" s="76"/>
      <x:c r="AH175" s="76"/>
      <x:c r="AI175" s="76"/>
      <x:c r="AJ175" s="76"/>
      <x:c r="AK175" s="76"/>
      <x:c r="AL175" s="76"/>
      <x:c r="AM175" s="76"/>
      <x:c r="AN175" s="76"/>
      <x:c r="AO175" s="76"/>
      <x:c r="AP175" s="76"/>
      <x:c r="AQ175" s="76"/>
      <x:c r="AR175" s="76"/>
      <x:c r="AS175" s="76"/>
      <x:c r="AT175" s="76"/>
      <x:c r="AU175" s="76"/>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52" t="str">
        <x:v>Source &amp; calculation notes</x:v>
      </x:c>
      <x:c r="C176" s="52" t="str">
        <x:v>Source &amp; calculation notes</x:v>
      </x:c>
      <x:c r="D176" s="52" t="str">
        <x:v>Source &amp; calculation notes</x:v>
      </x:c>
      <x:c r="E176" s="52" t="str">
        <x:v>Source &amp; calculation notes</x:v>
      </x:c>
      <x:c r="F176" s="52" t="str">
        <x:v>Source &amp; calculation notes</x:v>
      </x:c>
      <x:c r="G176" s="52" t="str">
        <x:v>Source &amp; calculation notes</x:v>
      </x:c>
      <x:c r="H176" s="52" t="str">
        <x:v>Source &amp; calculation notes</x:v>
      </x:c>
      <x:c r="I176" s="52" t="str">
        <x:v>Source &amp; calculation notes</x:v>
      </x:c>
      <x:c r="J176" s="52" t="str">
        <x:v>Source &amp; calculation notes</x:v>
      </x:c>
      <x:c r="K176" s="52" t="str">
        <x:v>Source &amp; calculation notes</x:v>
      </x:c>
      <x:c r="L176" s="52" t="str">
        <x:v>Source &amp; calculation notes</x:v>
      </x:c>
      <x:c r="M176" s="52" t="str">
        <x:v>Source &amp; calculation notes</x:v>
      </x:c>
      <x:c r="N176" s="52" t="str">
        <x:v>Source &amp; calculation notes</x:v>
      </x:c>
      <x:c r="O176" s="52" t="str">
        <x:v>Source &amp; calculation notes</x:v>
      </x:c>
      <x:c r="P176" s="52" t="str">
        <x:v>Source &amp; calculation notes</x:v>
      </x:c>
      <x:c r="Q176" s="52" t="str">
        <x:v>Source &amp; calculation notes</x:v>
      </x:c>
      <x:c r="R176" s="52" t="str">
        <x:v>Source &amp; calculation notes</x:v>
      </x:c>
      <x:c r="S176" s="52" t="str">
        <x:v>Source &amp; calculation notes</x:v>
      </x:c>
      <x:c r="T176" s="52" t="str">
        <x:v>Source &amp; calculation notes</x:v>
      </x:c>
      <x:c r="U176" s="52" t="str">
        <x:v>Source &amp; calculation notes</x:v>
      </x:c>
      <x:c r="V176" s="52" t="str">
        <x:v>Source &amp; calculation notes</x:v>
      </x:c>
      <x:c r="W176" s="52" t="str">
        <x:v>Source &amp; calculation notes</x:v>
      </x:c>
      <x:c r="X176" s="52" t="str">
        <x:v>Source &amp; calculation notes</x:v>
      </x:c>
      <x:c r="Y176" s="52" t="str">
        <x:v>Source &amp; calculation notes</x:v>
      </x:c>
      <x:c r="Z176" s="52" t="str">
        <x:v>Source &amp; calculation notes</x:v>
      </x:c>
      <x:c r="AA176" s="52" t="str">
        <x:v>Source &amp; calculation notes</x:v>
      </x:c>
      <x:c r="AB176" s="52" t="str">
        <x:v>Source &amp; calculation notes</x:v>
      </x:c>
      <x:c r="AC176" s="52" t="str">
        <x:v>Source &amp; calculation notes</x:v>
      </x:c>
      <x:c r="AD176" s="3"/>
      <x:c r="AE176" s="78"/>
      <x:c r="AF176" s="76"/>
      <x:c r="AG176" s="76"/>
      <x:c r="AH176" s="76"/>
      <x:c r="AI176" s="76"/>
      <x:c r="AJ176" s="76"/>
      <x:c r="AK176" s="76"/>
      <x:c r="AL176" s="76"/>
      <x:c r="AM176" s="76"/>
      <x:c r="AN176" s="76"/>
      <x:c r="AO176" s="76"/>
      <x:c r="AP176" s="76"/>
      <x:c r="AQ176" s="76"/>
      <x:c r="AR176" s="76"/>
      <x:c r="AS176" s="76"/>
      <x:c r="AT176" s="76"/>
      <x:c r="AU176" s="76"/>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52" t="str">
        <x:v>Source &amp; calculation notes</x:v>
      </x:c>
      <x:c r="C177" s="52" t="str">
        <x:v>Source &amp; calculation notes</x:v>
      </x:c>
      <x:c r="D177" s="52" t="str">
        <x:v>Source &amp; calculation notes</x:v>
      </x:c>
      <x:c r="E177" s="52" t="str">
        <x:v>Source &amp; calculation notes</x:v>
      </x:c>
      <x:c r="F177" s="52" t="str">
        <x:v>Source &amp; calculation notes</x:v>
      </x:c>
      <x:c r="G177" s="52" t="str">
        <x:v>Source &amp; calculation notes</x:v>
      </x:c>
      <x:c r="H177" s="52" t="str">
        <x:v>Source &amp; calculation notes</x:v>
      </x:c>
      <x:c r="I177" s="52" t="str">
        <x:v>Source &amp; calculation notes</x:v>
      </x:c>
      <x:c r="J177" s="52" t="str">
        <x:v>Source &amp; calculation notes</x:v>
      </x:c>
      <x:c r="K177" s="52" t="str">
        <x:v>Source &amp; calculation notes</x:v>
      </x:c>
      <x:c r="L177" s="52" t="str">
        <x:v>Source &amp; calculation notes</x:v>
      </x:c>
      <x:c r="M177" s="52" t="str">
        <x:v>Source &amp; calculation notes</x:v>
      </x:c>
      <x:c r="N177" s="52" t="str">
        <x:v>Source &amp; calculation notes</x:v>
      </x:c>
      <x:c r="O177" s="52" t="str">
        <x:v>Source &amp; calculation notes</x:v>
      </x:c>
      <x:c r="P177" s="52" t="str">
        <x:v>Source &amp; calculation notes</x:v>
      </x:c>
      <x:c r="Q177" s="52" t="str">
        <x:v>Source &amp; calculation notes</x:v>
      </x:c>
      <x:c r="R177" s="52" t="str">
        <x:v>Source &amp; calculation notes</x:v>
      </x:c>
      <x:c r="S177" s="52" t="str">
        <x:v>Source &amp; calculation notes</x:v>
      </x:c>
      <x:c r="T177" s="52" t="str">
        <x:v>Source &amp; calculation notes</x:v>
      </x:c>
      <x:c r="U177" s="52" t="str">
        <x:v>Source &amp; calculation notes</x:v>
      </x:c>
      <x:c r="V177" s="52" t="str">
        <x:v>Source &amp; calculation notes</x:v>
      </x:c>
      <x:c r="W177" s="52" t="str">
        <x:v>Source &amp; calculation notes</x:v>
      </x:c>
      <x:c r="X177" s="52" t="str">
        <x:v>Source &amp; calculation notes</x:v>
      </x:c>
      <x:c r="Y177" s="52" t="str">
        <x:v>Source &amp; calculation notes</x:v>
      </x:c>
      <x:c r="Z177" s="52" t="str">
        <x:v>Source &amp; calculation notes</x:v>
      </x:c>
      <x:c r="AA177" s="52" t="str">
        <x:v>Source &amp; calculation notes</x:v>
      </x:c>
      <x:c r="AB177" s="52" t="str">
        <x:v>Source &amp; calculation notes</x:v>
      </x:c>
      <x:c r="AC177" s="52" t="str">
        <x:v>Source &amp; calculation notes</x:v>
      </x:c>
      <x:c r="AD177" s="3"/>
      <x:c r="AE177" s="78"/>
      <x:c r="AF177" s="76"/>
      <x:c r="AG177" s="76"/>
      <x:c r="AH177" s="76"/>
      <x:c r="AI177" s="76"/>
      <x:c r="AJ177" s="76"/>
      <x:c r="AK177" s="76"/>
      <x:c r="AL177" s="76"/>
      <x:c r="AM177" s="76"/>
      <x:c r="AN177" s="76"/>
      <x:c r="AO177" s="76"/>
      <x:c r="AP177" s="76"/>
      <x:c r="AQ177" s="76"/>
      <x:c r="AR177" s="76"/>
      <x:c r="AS177" s="76"/>
      <x:c r="AT177" s="76"/>
      <x:c r="AU177" s="76"/>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78"/>
      <x:c r="AF178" s="76"/>
      <x:c r="AG178" s="76"/>
      <x:c r="AH178" s="76"/>
      <x:c r="AI178" s="76"/>
      <x:c r="AJ178" s="76"/>
      <x:c r="AK178" s="76"/>
      <x:c r="AL178" s="76"/>
      <x:c r="AM178" s="76"/>
      <x:c r="AN178" s="76"/>
      <x:c r="AO178" s="76"/>
      <x:c r="AP178" s="76"/>
      <x:c r="AQ178" s="76"/>
      <x:c r="AR178" s="76"/>
      <x:c r="AS178" s="76"/>
      <x:c r="AT178" s="76"/>
      <x:c r="AU178" s="76"/>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78"/>
      <x:c r="AF179" s="76"/>
      <x:c r="AG179" s="76"/>
      <x:c r="AH179" s="76"/>
      <x:c r="AI179" s="76"/>
      <x:c r="AJ179" s="76"/>
      <x:c r="AK179" s="76"/>
      <x:c r="AL179" s="76"/>
      <x:c r="AM179" s="76"/>
      <x:c r="AN179" s="76"/>
      <x:c r="AO179" s="76"/>
      <x:c r="AP179" s="76"/>
      <x:c r="AQ179" s="76"/>
      <x:c r="AR179" s="76"/>
      <x:c r="AS179" s="76"/>
      <x:c r="AT179" s="76"/>
      <x:c r="AU179" s="76"/>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78"/>
      <x:c r="AF180" s="76"/>
      <x:c r="AG180" s="76"/>
      <x:c r="AH180" s="76"/>
      <x:c r="AI180" s="76"/>
      <x:c r="AJ180" s="76"/>
      <x:c r="AK180" s="76"/>
      <x:c r="AL180" s="76"/>
      <x:c r="AM180" s="76"/>
      <x:c r="AN180" s="76"/>
      <x:c r="AO180" s="76"/>
      <x:c r="AP180" s="76"/>
      <x:c r="AQ180" s="76"/>
      <x:c r="AR180" s="76"/>
      <x:c r="AS180" s="76"/>
      <x:c r="AT180" s="76"/>
      <x:c r="AU180" s="76"/>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78"/>
      <x:c r="AF181" s="76"/>
      <x:c r="AG181" s="76"/>
      <x:c r="AH181" s="76"/>
      <x:c r="AI181" s="76"/>
      <x:c r="AJ181" s="76"/>
      <x:c r="AK181" s="76"/>
      <x:c r="AL181" s="76"/>
      <x:c r="AM181" s="76"/>
      <x:c r="AN181" s="76"/>
      <x:c r="AO181" s="76"/>
      <x:c r="AP181" s="76"/>
      <x:c r="AQ181" s="76"/>
      <x:c r="AR181" s="76"/>
      <x:c r="AS181" s="76"/>
      <x:c r="AT181" s="76"/>
      <x:c r="AU181" s="76"/>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4" t="str">
        <x:v>Dashboard measure</x:v>
      </x:c>
      <x:c r="C182" s="54" t="str">
        <x:v>Dashboard measure</x:v>
      </x:c>
      <x:c r="D182" s="54" t="str">
        <x:v>Dashboard measure</x:v>
      </x:c>
      <x:c r="E182" s="54" t="str">
        <x:v>Dashboard measure</x:v>
      </x:c>
      <x:c r="F182" s="54" t="str">
        <x:v>Dashboard measure</x:v>
      </x:c>
      <x:c r="G182" s="54" t="str">
        <x:v>Dashboard measure</x:v>
      </x:c>
      <x:c r="H182" s="54" t="str">
        <x:v>Dashboard measure</x:v>
      </x:c>
      <x:c r="I182" s="54" t="str">
        <x:v>Source column</x:v>
      </x:c>
      <x:c r="J182" s="54" t="str">
        <x:v>Source column</x:v>
      </x:c>
      <x:c r="K182" s="54" t="str">
        <x:v>Source column</x:v>
      </x:c>
      <x:c r="L182" s="54" t="str">
        <x:v>Source column</x:v>
      </x:c>
      <x:c r="M182" s="54" t="str">
        <x:v>Source column</x:v>
      </x:c>
      <x:c r="N182" s="54" t="str">
        <x:v>Treatment</x:v>
      </x:c>
      <x:c r="O182" s="54" t="str">
        <x:v>Treatment</x:v>
      </x:c>
      <x:c r="P182" s="54" t="str">
        <x:v>Treatment</x:v>
      </x:c>
      <x:c r="Q182" s="54" t="str">
        <x:v>Treatment</x:v>
      </x:c>
      <x:c r="R182" s="54" t="str">
        <x:v>Treatment</x:v>
      </x:c>
      <x:c r="S182" s="54" t="str">
        <x:v>Treatment</x:v>
      </x:c>
      <x:c r="T182" s="54" t="str">
        <x:v>Treatment</x:v>
      </x:c>
      <x:c r="U182" s="54" t="str">
        <x:v>Treatment</x:v>
      </x:c>
      <x:c r="V182" s="54" t="str">
        <x:v>Treatment</x:v>
      </x:c>
      <x:c r="W182" s="54" t="str">
        <x:v>Treatment</x:v>
      </x:c>
      <x:c r="X182" s="54" t="str">
        <x:v>Treatment</x:v>
      </x:c>
      <x:c r="Y182" s="54" t="str">
        <x:v>Treatment</x:v>
      </x:c>
      <x:c r="Z182" s="54" t="str">
        <x:v>Treatment</x:v>
      </x:c>
      <x:c r="AA182" s="54" t="str">
        <x:v>Treatment</x:v>
      </x:c>
      <x:c r="AB182" s="54" t="str">
        <x:v>Treatment</x:v>
      </x:c>
      <x:c r="AC182" s="54" t="str">
        <x:v>Treatment</x:v>
      </x:c>
      <x:c r="AD182" s="3"/>
      <x:c r="AE182" s="78"/>
      <x:c r="AF182" s="76"/>
      <x:c r="AG182" s="76"/>
      <x:c r="AH182" s="76"/>
      <x:c r="AI182" s="76"/>
      <x:c r="AJ182" s="76"/>
      <x:c r="AK182" s="76"/>
      <x:c r="AL182" s="76"/>
      <x:c r="AM182" s="76"/>
      <x:c r="AN182" s="76"/>
      <x:c r="AO182" s="76"/>
      <x:c r="AP182" s="76"/>
      <x:c r="AQ182" s="76"/>
      <x:c r="AR182" s="76"/>
      <x:c r="AS182" s="76"/>
      <x:c r="AT182" s="76"/>
      <x:c r="AU182" s="76"/>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78"/>
      <x:c r="AF183" s="76"/>
      <x:c r="AG183" s="76"/>
      <x:c r="AH183" s="76"/>
      <x:c r="AI183" s="76"/>
      <x:c r="AJ183" s="76"/>
      <x:c r="AK183" s="76"/>
      <x:c r="AL183" s="76"/>
      <x:c r="AM183" s="76"/>
      <x:c r="AN183" s="76"/>
      <x:c r="AO183" s="76"/>
      <x:c r="AP183" s="76"/>
      <x:c r="AQ183" s="76"/>
      <x:c r="AR183" s="76"/>
      <x:c r="AS183" s="76"/>
      <x:c r="AT183" s="76"/>
      <x:c r="AU183" s="76"/>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78"/>
      <x:c r="AF184" s="76"/>
      <x:c r="AG184" s="76"/>
      <x:c r="AH184" s="76"/>
      <x:c r="AI184" s="76"/>
      <x:c r="AJ184" s="76"/>
      <x:c r="AK184" s="76"/>
      <x:c r="AL184" s="76"/>
      <x:c r="AM184" s="76"/>
      <x:c r="AN184" s="76"/>
      <x:c r="AO184" s="76"/>
      <x:c r="AP184" s="76"/>
      <x:c r="AQ184" s="76"/>
      <x:c r="AR184" s="76"/>
      <x:c r="AS184" s="76"/>
      <x:c r="AT184" s="76"/>
      <x:c r="AU184" s="76"/>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78"/>
      <x:c r="AF185" s="76"/>
      <x:c r="AG185" s="76"/>
      <x:c r="AH185" s="76"/>
      <x:c r="AI185" s="76"/>
      <x:c r="AJ185" s="76"/>
      <x:c r="AK185" s="76"/>
      <x:c r="AL185" s="76"/>
      <x:c r="AM185" s="76"/>
      <x:c r="AN185" s="76"/>
      <x:c r="AO185" s="76"/>
      <x:c r="AP185" s="76"/>
      <x:c r="AQ185" s="76"/>
      <x:c r="AR185" s="76"/>
      <x:c r="AS185" s="76"/>
      <x:c r="AT185" s="76"/>
      <x:c r="AU185" s="76"/>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78"/>
      <x:c r="AF186" s="76"/>
      <x:c r="AG186" s="76"/>
      <x:c r="AH186" s="76"/>
      <x:c r="AI186" s="76"/>
      <x:c r="AJ186" s="76"/>
      <x:c r="AK186" s="76"/>
      <x:c r="AL186" s="76"/>
      <x:c r="AM186" s="76"/>
      <x:c r="AN186" s="76"/>
      <x:c r="AO186" s="76"/>
      <x:c r="AP186" s="76"/>
      <x:c r="AQ186" s="76"/>
      <x:c r="AR186" s="76"/>
      <x:c r="AS186" s="76"/>
      <x:c r="AT186" s="76"/>
      <x:c r="AU186" s="76"/>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78"/>
      <x:c r="AF187" s="76"/>
      <x:c r="AG187" s="76"/>
      <x:c r="AH187" s="76"/>
      <x:c r="AI187" s="76"/>
      <x:c r="AJ187" s="76"/>
      <x:c r="AK187" s="76"/>
      <x:c r="AL187" s="76"/>
      <x:c r="AM187" s="76"/>
      <x:c r="AN187" s="76"/>
      <x:c r="AO187" s="76"/>
      <x:c r="AP187" s="76"/>
      <x:c r="AQ187" s="76"/>
      <x:c r="AR187" s="76"/>
      <x:c r="AS187" s="76"/>
      <x:c r="AT187" s="76"/>
      <x:c r="AU187" s="76"/>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78"/>
      <x:c r="AF188" s="76"/>
      <x:c r="AG188" s="76"/>
      <x:c r="AH188" s="76"/>
      <x:c r="AI188" s="76"/>
      <x:c r="AJ188" s="76"/>
      <x:c r="AK188" s="76"/>
      <x:c r="AL188" s="76"/>
      <x:c r="AM188" s="76"/>
      <x:c r="AN188" s="76"/>
      <x:c r="AO188" s="76"/>
      <x:c r="AP188" s="76"/>
      <x:c r="AQ188" s="76"/>
      <x:c r="AR188" s="76"/>
      <x:c r="AS188" s="76"/>
      <x:c r="AT188" s="76"/>
      <x:c r="AU188" s="76"/>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78"/>
      <x:c r="AF189" s="76"/>
      <x:c r="AG189" s="76"/>
      <x:c r="AH189" s="76"/>
      <x:c r="AI189" s="76"/>
      <x:c r="AJ189" s="76"/>
      <x:c r="AK189" s="76"/>
      <x:c r="AL189" s="76"/>
      <x:c r="AM189" s="76"/>
      <x:c r="AN189" s="76"/>
      <x:c r="AO189" s="76"/>
      <x:c r="AP189" s="76"/>
      <x:c r="AQ189" s="76"/>
      <x:c r="AR189" s="76"/>
      <x:c r="AS189" s="76"/>
      <x:c r="AT189" s="76"/>
      <x:c r="AU189" s="76"/>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thresholds</x:v>
      </x:c>
      <x:c r="C190" s="46" t="str">
        <x:v>Calibration thresholds</x:v>
      </x:c>
      <x:c r="D190" s="46" t="str">
        <x:v>Calibration thresholds</x:v>
      </x:c>
      <x:c r="E190" s="46" t="str">
        <x:v>Calibration thresholds</x:v>
      </x:c>
      <x:c r="F190" s="46" t="str">
        <x:v>Calibration thresholds</x:v>
      </x:c>
      <x:c r="G190" s="46" t="str">
        <x:v>Calibration thresholds</x:v>
      </x:c>
      <x:c r="H190" s="46" t="str">
        <x:v>Calibration thresholds</x:v>
      </x:c>
      <x:c r="I190" s="46" t="str">
        <x:v>Dashboard threshold table</x:v>
      </x:c>
      <x:c r="J190" s="46" t="str">
        <x:v>Dashboard threshold table</x:v>
      </x:c>
      <x:c r="K190" s="46" t="str">
        <x:v>Dashboard threshold table</x:v>
      </x:c>
      <x:c r="L190" s="46" t="str">
        <x:v>Dashboard threshold table</x:v>
      </x:c>
      <x:c r="M190" s="46" t="str">
        <x:v>Dashboard threshold table</x:v>
      </x:c>
      <x:c r="N190" s="46" t="str">
        <x:v>Maximum What and How percentages by officer category. Blank thresholds are not zero.</x:v>
      </x:c>
      <x:c r="O190" s="46" t="str">
        <x:v>Maximum What and How percentages by officer category. Blank thresholds are not zero.</x:v>
      </x:c>
      <x:c r="P190" s="46" t="str">
        <x:v>Maximum What and How percentages by officer category. Blank thresholds are not zero.</x:v>
      </x:c>
      <x:c r="Q190" s="46" t="str">
        <x:v>Maximum What and How percentages by officer category. Blank thresholds are not zero.</x:v>
      </x:c>
      <x:c r="R190" s="46" t="str">
        <x:v>Maximum What and How percentages by officer category. Blank thresholds are not zero.</x:v>
      </x:c>
      <x:c r="S190" s="46" t="str">
        <x:v>Maximum What and How percentages by officer category. Blank thresholds are not zero.</x:v>
      </x:c>
      <x:c r="T190" s="46" t="str">
        <x:v>Maximum What and How percentages by officer category. Blank thresholds are not zero.</x:v>
      </x:c>
      <x:c r="U190" s="46" t="str">
        <x:v>Maximum What and How percentages by officer category. Blank thresholds are not zero.</x:v>
      </x:c>
      <x:c r="V190" s="46" t="str">
        <x:v>Maximum What and How percentages by officer category. Blank thresholds are not zero.</x:v>
      </x:c>
      <x:c r="W190" s="46" t="str">
        <x:v>Maximum What and How percentages by officer category. Blank thresholds are not zero.</x:v>
      </x:c>
      <x:c r="X190" s="46" t="str">
        <x:v>Maximum What and How percentages by officer category. Blank thresholds are not zero.</x:v>
      </x:c>
      <x:c r="Y190" s="46" t="str">
        <x:v>Maximum What and How percentages by officer category. Blank thresholds are not zero.</x:v>
      </x:c>
      <x:c r="Z190" s="46" t="str">
        <x:v>Maximum What and How percentages by officer category. Blank thresholds are not zero.</x:v>
      </x:c>
      <x:c r="AA190" s="46" t="str">
        <x:v>Maximum What and How percentages by officer category. Blank thresholds are not zero.</x:v>
      </x:c>
      <x:c r="AB190" s="46" t="str">
        <x:v>Maximum What and How percentages by officer category. Blank thresholds are not zero.</x:v>
      </x:c>
      <x:c r="AC190" s="46" t="str">
        <x:v>Maximum What and How percentages by officer category. Blank thresholds are not zero.</x:v>
      </x:c>
      <x:c r="AD190" s="3"/>
      <x:c r="AE190" s="78"/>
      <x:c r="AF190" s="76"/>
      <x:c r="AG190" s="76"/>
      <x:c r="AH190" s="76"/>
      <x:c r="AI190" s="76"/>
      <x:c r="AJ190" s="76"/>
      <x:c r="AK190" s="76"/>
      <x:c r="AL190" s="76"/>
      <x:c r="AM190" s="76"/>
      <x:c r="AN190" s="76"/>
      <x:c r="AO190" s="76"/>
      <x:c r="AP190" s="76"/>
      <x:c r="AQ190" s="76"/>
      <x:c r="AR190" s="76"/>
      <x:c r="AS190" s="76"/>
      <x:c r="AT190" s="76"/>
      <x:c r="AU190" s="76"/>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78"/>
      <x:c r="AF191" s="76"/>
      <x:c r="AG191" s="76"/>
      <x:c r="AH191" s="76"/>
      <x:c r="AI191" s="76"/>
      <x:c r="AJ191" s="76"/>
      <x:c r="AK191" s="76"/>
      <x:c r="AL191" s="76"/>
      <x:c r="AM191" s="76"/>
      <x:c r="AN191" s="76"/>
      <x:c r="AO191" s="76"/>
      <x:c r="AP191" s="76"/>
      <x:c r="AQ191" s="76"/>
      <x:c r="AR191" s="76"/>
      <x:c r="AS191" s="76"/>
      <x:c r="AT191" s="76"/>
      <x:c r="AU191" s="76"/>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78"/>
      <x:c r="AF192" s="76"/>
      <x:c r="AG192" s="76"/>
      <x:c r="AH192" s="76"/>
      <x:c r="AI192" s="76"/>
      <x:c r="AJ192" s="76"/>
      <x:c r="AK192" s="76"/>
      <x:c r="AL192" s="76"/>
      <x:c r="AM192" s="76"/>
      <x:c r="AN192" s="76"/>
      <x:c r="AO192" s="76"/>
      <x:c r="AP192" s="76"/>
      <x:c r="AQ192" s="76"/>
      <x:c r="AR192" s="76"/>
      <x:c r="AS192" s="76"/>
      <x:c r="AT192" s="76"/>
      <x:c r="AU192" s="76"/>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78"/>
      <x:c r="AF193" s="76"/>
      <x:c r="AG193" s="76"/>
      <x:c r="AH193" s="76"/>
      <x:c r="AI193" s="76"/>
      <x:c r="AJ193" s="76"/>
      <x:c r="AK193" s="76"/>
      <x:c r="AL193" s="76"/>
      <x:c r="AM193" s="76"/>
      <x:c r="AN193" s="76"/>
      <x:c r="AO193" s="76"/>
      <x:c r="AP193" s="76"/>
      <x:c r="AQ193" s="76"/>
      <x:c r="AR193" s="76"/>
      <x:c r="AS193" s="76"/>
      <x:c r="AT193" s="76"/>
      <x:c r="AU193" s="76"/>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78"/>
      <x:c r="AF194" s="76"/>
      <x:c r="AG194" s="76"/>
      <x:c r="AH194" s="76"/>
      <x:c r="AI194" s="76"/>
      <x:c r="AJ194" s="76"/>
      <x:c r="AK194" s="76"/>
      <x:c r="AL194" s="76"/>
      <x:c r="AM194" s="76"/>
      <x:c r="AN194" s="76"/>
      <x:c r="AO194" s="76"/>
      <x:c r="AP194" s="76"/>
      <x:c r="AQ194" s="76"/>
      <x:c r="AR194" s="76"/>
      <x:c r="AS194" s="76"/>
      <x:c r="AT194" s="76"/>
      <x:c r="AU194" s="76"/>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78"/>
      <x:c r="AF195" s="76"/>
      <x:c r="AG195" s="76"/>
      <x:c r="AH195" s="76"/>
      <x:c r="AI195" s="76"/>
      <x:c r="AJ195" s="76"/>
      <x:c r="AK195" s="76"/>
      <x:c r="AL195" s="76"/>
      <x:c r="AM195" s="76"/>
      <x:c r="AN195" s="76"/>
      <x:c r="AO195" s="76"/>
      <x:c r="AP195" s="76"/>
      <x:c r="AQ195" s="76"/>
      <x:c r="AR195" s="76"/>
      <x:c r="AS195" s="76"/>
      <x:c r="AT195" s="76"/>
      <x:c r="AU195" s="76"/>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1" t="str">
        <x:v>Example: 20 of 100 assessed employees are rating 1. Actual 20% exceeds a 10% maximum by 10 percentage points and is red. Actual 10% or lower is within the limit.</x:v>
      </x:c>
      <x:c r="C196" s="71" t="str">
        <x:v>Example: 20 of 100 assessed employees are rating 1. Actual 20% exceeds a 10% maximum by 10 percentage points and is red. Actual 10% or lower is within the limit.</x:v>
      </x:c>
      <x:c r="D196" s="71" t="str">
        <x:v>Example: 20 of 100 assessed employees are rating 1. Actual 20% exceeds a 10% maximum by 10 percentage points and is red. Actual 10% or lower is within the limit.</x:v>
      </x:c>
      <x:c r="E196" s="71" t="str">
        <x:v>Example: 20 of 100 assessed employees are rating 1. Actual 20% exceeds a 10% maximum by 10 percentage points and is red. Actual 10% or lower is within the limit.</x:v>
      </x:c>
      <x:c r="F196" s="71" t="str">
        <x:v>Example: 20 of 100 assessed employees are rating 1. Actual 20% exceeds a 10% maximum by 10 percentage points and is red. Actual 10% or lower is within the limit.</x:v>
      </x:c>
      <x:c r="G196" s="71" t="str">
        <x:v>Example: 20 of 100 assessed employees are rating 1. Actual 20% exceeds a 10% maximum by 10 percentage points and is red. Actual 10% or lower is within the limit.</x:v>
      </x:c>
      <x:c r="H196" s="71" t="str">
        <x:v>Example: 20 of 100 assessed employees are rating 1. Actual 20% exceeds a 10% maximum by 10 percentage points and is red. Actual 10% or lower is within the limit.</x:v>
      </x:c>
      <x:c r="I196" s="71" t="str">
        <x:v>Example: 20 of 100 assessed employees are rating 1. Actual 20% exceeds a 10% maximum by 10 percentage points and is red. Actual 10% or lower is within the limit.</x:v>
      </x:c>
      <x:c r="J196" s="71" t="str">
        <x:v>Example: 20 of 100 assessed employees are rating 1. Actual 20% exceeds a 10% maximum by 10 percentage points and is red. Actual 10% or lower is within the limit.</x:v>
      </x:c>
      <x:c r="K196" s="71" t="str">
        <x:v>Example: 20 of 100 assessed employees are rating 1. Actual 20% exceeds a 10% maximum by 10 percentage points and is red. Actual 10% or lower is within the limit.</x:v>
      </x:c>
      <x:c r="L196" s="71" t="str">
        <x:v>Example: 20 of 100 assessed employees are rating 1. Actual 20% exceeds a 10% maximum by 10 percentage points and is red. Actual 10% or lower is within the limit.</x:v>
      </x:c>
      <x:c r="M196" s="71" t="str">
        <x:v>Example: 20 of 100 assessed employees are rating 1. Actual 20% exceeds a 10% maximum by 10 percentage points and is red. Actual 10% or lower is within the limit.</x:v>
      </x:c>
      <x:c r="N196" s="71" t="str">
        <x:v>Example: 20 of 100 assessed employees are rating 1. Actual 20% exceeds a 10% maximum by 10 percentage points and is red. Actual 10% or lower is within the limit.</x:v>
      </x:c>
      <x:c r="O196" s="71" t="str">
        <x:v>Example: 20 of 100 assessed employees are rating 1. Actual 20% exceeds a 10% maximum by 10 percentage points and is red. Actual 10% or lower is within the limit.</x:v>
      </x:c>
      <x:c r="P196" s="71" t="str">
        <x:v>Example: 20 of 100 assessed employees are rating 1. Actual 20% exceeds a 10% maximum by 10 percentage points and is red. Actual 10% or lower is within the limit.</x:v>
      </x:c>
      <x:c r="Q196" s="71" t="str">
        <x:v>Example: 20 of 100 assessed employees are rating 1. Actual 20% exceeds a 10% maximum by 10 percentage points and is red. Actual 10% or lower is within the limit.</x:v>
      </x:c>
      <x:c r="R196" s="71" t="str">
        <x:v>Example: 20 of 100 assessed employees are rating 1. Actual 20% exceeds a 10% maximum by 10 percentage points and is red. Actual 10% or lower is within the limit.</x:v>
      </x:c>
      <x:c r="S196" s="71" t="str">
        <x:v>Example: 20 of 100 assessed employees are rating 1. Actual 20% exceeds a 10% maximum by 10 percentage points and is red. Actual 10% or lower is within the limit.</x:v>
      </x:c>
      <x:c r="T196" s="71" t="str">
        <x:v>Example: 20 of 100 assessed employees are rating 1. Actual 20% exceeds a 10% maximum by 10 percentage points and is red. Actual 10% or lower is within the limit.</x:v>
      </x:c>
      <x:c r="U196" s="71" t="str">
        <x:v>Example: 20 of 100 assessed employees are rating 1. Actual 20% exceeds a 10% maximum by 10 percentage points and is red. Actual 10% or lower is within the limit.</x:v>
      </x:c>
      <x:c r="V196" s="71" t="str">
        <x:v>Example: 20 of 100 assessed employees are rating 1. Actual 20% exceeds a 10% maximum by 10 percentage points and is red. Actual 10% or lower is within the limit.</x:v>
      </x:c>
      <x:c r="W196" s="71" t="str">
        <x:v>Example: 20 of 100 assessed employees are rating 1. Actual 20% exceeds a 10% maximum by 10 percentage points and is red. Actual 10% or lower is within the limit.</x:v>
      </x:c>
      <x:c r="X196" s="71" t="str">
        <x:v>Example: 20 of 100 assessed employees are rating 1. Actual 20% exceeds a 10% maximum by 10 percentage points and is red. Actual 10% or lower is within the limit.</x:v>
      </x:c>
      <x:c r="Y196" s="71" t="str">
        <x:v>Example: 20 of 100 assessed employees are rating 1. Actual 20% exceeds a 10% maximum by 10 percentage points and is red. Actual 10% or lower is within the limit.</x:v>
      </x:c>
      <x:c r="Z196" s="71" t="str">
        <x:v>Example: 20 of 100 assessed employees are rating 1. Actual 20% exceeds a 10% maximum by 10 percentage points and is red. Actual 10% or lower is within the limit.</x:v>
      </x:c>
      <x:c r="AA196" s="71" t="str">
        <x:v>Example: 20 of 100 assessed employees are rating 1. Actual 20% exceeds a 10% maximum by 10 percentage points and is red. Actual 10% or lower is within the limit.</x:v>
      </x:c>
      <x:c r="AB196" s="71" t="str">
        <x:v>Example: 20 of 100 assessed employees are rating 1. Actual 20% exceeds a 10% maximum by 10 percentage points and is red. Actual 10% or lower is within the limit.</x:v>
      </x:c>
      <x:c r="AC196" s="71" t="str">
        <x:v>Example: 20 of 100 assessed employees are rating 1. Actual 20% exceeds a 10% maximum by 10 percentage points and is red. Actual 10% or lower is within the limit.</x:v>
      </x:c>
      <x:c r="AD196" s="3"/>
      <x:c r="AE196" s="78"/>
      <x:c r="AF196" s="76"/>
      <x:c r="AG196" s="76"/>
      <x:c r="AH196" s="76"/>
      <x:c r="AI196" s="76"/>
      <x:c r="AJ196" s="76"/>
      <x:c r="AK196" s="76"/>
      <x:c r="AL196" s="76"/>
      <x:c r="AM196" s="76"/>
      <x:c r="AN196" s="76"/>
      <x:c r="AO196" s="76"/>
      <x:c r="AP196" s="76"/>
      <x:c r="AQ196" s="76"/>
      <x:c r="AR196" s="76"/>
      <x:c r="AS196" s="76"/>
      <x:c r="AT196" s="76"/>
      <x:c r="AU196" s="76"/>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1" t="str">
        <x:v>Example: 20 of 100 assessed employees are rating 1. Actual 20% exceeds a 10% maximum by 10 percentage points and is red. Actual 10% or lower is within the limit.</x:v>
      </x:c>
      <x:c r="C197" s="71" t="str">
        <x:v>Example: 20 of 100 assessed employees are rating 1. Actual 20% exceeds a 10% maximum by 10 percentage points and is red. Actual 10% or lower is within the limit.</x:v>
      </x:c>
      <x:c r="D197" s="71" t="str">
        <x:v>Example: 20 of 100 assessed employees are rating 1. Actual 20% exceeds a 10% maximum by 10 percentage points and is red. Actual 10% or lower is within the limit.</x:v>
      </x:c>
      <x:c r="E197" s="71" t="str">
        <x:v>Example: 20 of 100 assessed employees are rating 1. Actual 20% exceeds a 10% maximum by 10 percentage points and is red. Actual 10% or lower is within the limit.</x:v>
      </x:c>
      <x:c r="F197" s="71" t="str">
        <x:v>Example: 20 of 100 assessed employees are rating 1. Actual 20% exceeds a 10% maximum by 10 percentage points and is red. Actual 10% or lower is within the limit.</x:v>
      </x:c>
      <x:c r="G197" s="71" t="str">
        <x:v>Example: 20 of 100 assessed employees are rating 1. Actual 20% exceeds a 10% maximum by 10 percentage points and is red. Actual 10% or lower is within the limit.</x:v>
      </x:c>
      <x:c r="H197" s="71" t="str">
        <x:v>Example: 20 of 100 assessed employees are rating 1. Actual 20% exceeds a 10% maximum by 10 percentage points and is red. Actual 10% or lower is within the limit.</x:v>
      </x:c>
      <x:c r="I197" s="71" t="str">
        <x:v>Example: 20 of 100 assessed employees are rating 1. Actual 20% exceeds a 10% maximum by 10 percentage points and is red. Actual 10% or lower is within the limit.</x:v>
      </x:c>
      <x:c r="J197" s="71" t="str">
        <x:v>Example: 20 of 100 assessed employees are rating 1. Actual 20% exceeds a 10% maximum by 10 percentage points and is red. Actual 10% or lower is within the limit.</x:v>
      </x:c>
      <x:c r="K197" s="71" t="str">
        <x:v>Example: 20 of 100 assessed employees are rating 1. Actual 20% exceeds a 10% maximum by 10 percentage points and is red. Actual 10% or lower is within the limit.</x:v>
      </x:c>
      <x:c r="L197" s="71" t="str">
        <x:v>Example: 20 of 100 assessed employees are rating 1. Actual 20% exceeds a 10% maximum by 10 percentage points and is red. Actual 10% or lower is within the limit.</x:v>
      </x:c>
      <x:c r="M197" s="71" t="str">
        <x:v>Example: 20 of 100 assessed employees are rating 1. Actual 20% exceeds a 10% maximum by 10 percentage points and is red. Actual 10% or lower is within the limit.</x:v>
      </x:c>
      <x:c r="N197" s="71" t="str">
        <x:v>Example: 20 of 100 assessed employees are rating 1. Actual 20% exceeds a 10% maximum by 10 percentage points and is red. Actual 10% or lower is within the limit.</x:v>
      </x:c>
      <x:c r="O197" s="71" t="str">
        <x:v>Example: 20 of 100 assessed employees are rating 1. Actual 20% exceeds a 10% maximum by 10 percentage points and is red. Actual 10% or lower is within the limit.</x:v>
      </x:c>
      <x:c r="P197" s="71" t="str">
        <x:v>Example: 20 of 100 assessed employees are rating 1. Actual 20% exceeds a 10% maximum by 10 percentage points and is red. Actual 10% or lower is within the limit.</x:v>
      </x:c>
      <x:c r="Q197" s="71" t="str">
        <x:v>Example: 20 of 100 assessed employees are rating 1. Actual 20% exceeds a 10% maximum by 10 percentage points and is red. Actual 10% or lower is within the limit.</x:v>
      </x:c>
      <x:c r="R197" s="71" t="str">
        <x:v>Example: 20 of 100 assessed employees are rating 1. Actual 20% exceeds a 10% maximum by 10 percentage points and is red. Actual 10% or lower is within the limit.</x:v>
      </x:c>
      <x:c r="S197" s="71" t="str">
        <x:v>Example: 20 of 100 assessed employees are rating 1. Actual 20% exceeds a 10% maximum by 10 percentage points and is red. Actual 10% or lower is within the limit.</x:v>
      </x:c>
      <x:c r="T197" s="71" t="str">
        <x:v>Example: 20 of 100 assessed employees are rating 1. Actual 20% exceeds a 10% maximum by 10 percentage points and is red. Actual 10% or lower is within the limit.</x:v>
      </x:c>
      <x:c r="U197" s="71" t="str">
        <x:v>Example: 20 of 100 assessed employees are rating 1. Actual 20% exceeds a 10% maximum by 10 percentage points and is red. Actual 10% or lower is within the limit.</x:v>
      </x:c>
      <x:c r="V197" s="71" t="str">
        <x:v>Example: 20 of 100 assessed employees are rating 1. Actual 20% exceeds a 10% maximum by 10 percentage points and is red. Actual 10% or lower is within the limit.</x:v>
      </x:c>
      <x:c r="W197" s="71" t="str">
        <x:v>Example: 20 of 100 assessed employees are rating 1. Actual 20% exceeds a 10% maximum by 10 percentage points and is red. Actual 10% or lower is within the limit.</x:v>
      </x:c>
      <x:c r="X197" s="71" t="str">
        <x:v>Example: 20 of 100 assessed employees are rating 1. Actual 20% exceeds a 10% maximum by 10 percentage points and is red. Actual 10% or lower is within the limit.</x:v>
      </x:c>
      <x:c r="Y197" s="71" t="str">
        <x:v>Example: 20 of 100 assessed employees are rating 1. Actual 20% exceeds a 10% maximum by 10 percentage points and is red. Actual 10% or lower is within the limit.</x:v>
      </x:c>
      <x:c r="Z197" s="71" t="str">
        <x:v>Example: 20 of 100 assessed employees are rating 1. Actual 20% exceeds a 10% maximum by 10 percentage points and is red. Actual 10% or lower is within the limit.</x:v>
      </x:c>
      <x:c r="AA197" s="71" t="str">
        <x:v>Example: 20 of 100 assessed employees are rating 1. Actual 20% exceeds a 10% maximum by 10 percentage points and is red. Actual 10% or lower is within the limit.</x:v>
      </x:c>
      <x:c r="AB197" s="71" t="str">
        <x:v>Example: 20 of 100 assessed employees are rating 1. Actual 20% exceeds a 10% maximum by 10 percentage points and is red. Actual 10% or lower is within the limit.</x:v>
      </x:c>
      <x:c r="AC197" s="71" t="str">
        <x:v>Example: 20 of 100 assessed employees are rating 1. Actual 20% exceeds a 10% maximum by 10 percentage points and is red. Actual 10% or lower is within the limit.</x:v>
      </x:c>
      <x:c r="AD197" s="3"/>
      <x:c r="AE197" s="78"/>
      <x:c r="AF197" s="76"/>
      <x:c r="AG197" s="76"/>
      <x:c r="AH197" s="76"/>
      <x:c r="AI197" s="76"/>
      <x:c r="AJ197" s="76"/>
      <x:c r="AK197" s="76"/>
      <x:c r="AL197" s="76"/>
      <x:c r="AM197" s="76"/>
      <x:c r="AN197" s="76"/>
      <x:c r="AO197" s="76"/>
      <x:c r="AP197" s="76"/>
      <x:c r="AQ197" s="76"/>
      <x:c r="AR197" s="76"/>
      <x:c r="AS197" s="76"/>
      <x:c r="AT197" s="76"/>
      <x:c r="AU197" s="76"/>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1" t="str">
        <x:v>Example: 20 of 100 assessed employees are rating 1. Actual 20% exceeds a 10% maximum by 10 percentage points and is red. Actual 10% or lower is within the limit.</x:v>
      </x:c>
      <x:c r="C198" s="71" t="str">
        <x:v>Example: 20 of 100 assessed employees are rating 1. Actual 20% exceeds a 10% maximum by 10 percentage points and is red. Actual 10% or lower is within the limit.</x:v>
      </x:c>
      <x:c r="D198" s="71" t="str">
        <x:v>Example: 20 of 100 assessed employees are rating 1. Actual 20% exceeds a 10% maximum by 10 percentage points and is red. Actual 10% or lower is within the limit.</x:v>
      </x:c>
      <x:c r="E198" s="71" t="str">
        <x:v>Example: 20 of 100 assessed employees are rating 1. Actual 20% exceeds a 10% maximum by 10 percentage points and is red. Actual 10% or lower is within the limit.</x:v>
      </x:c>
      <x:c r="F198" s="71" t="str">
        <x:v>Example: 20 of 100 assessed employees are rating 1. Actual 20% exceeds a 10% maximum by 10 percentage points and is red. Actual 10% or lower is within the limit.</x:v>
      </x:c>
      <x:c r="G198" s="71" t="str">
        <x:v>Example: 20 of 100 assessed employees are rating 1. Actual 20% exceeds a 10% maximum by 10 percentage points and is red. Actual 10% or lower is within the limit.</x:v>
      </x:c>
      <x:c r="H198" s="71" t="str">
        <x:v>Example: 20 of 100 assessed employees are rating 1. Actual 20% exceeds a 10% maximum by 10 percentage points and is red. Actual 10% or lower is within the limit.</x:v>
      </x:c>
      <x:c r="I198" s="71" t="str">
        <x:v>Example: 20 of 100 assessed employees are rating 1. Actual 20% exceeds a 10% maximum by 10 percentage points and is red. Actual 10% or lower is within the limit.</x:v>
      </x:c>
      <x:c r="J198" s="71" t="str">
        <x:v>Example: 20 of 100 assessed employees are rating 1. Actual 20% exceeds a 10% maximum by 10 percentage points and is red. Actual 10% or lower is within the limit.</x:v>
      </x:c>
      <x:c r="K198" s="71" t="str">
        <x:v>Example: 20 of 100 assessed employees are rating 1. Actual 20% exceeds a 10% maximum by 10 percentage points and is red. Actual 10% or lower is within the limit.</x:v>
      </x:c>
      <x:c r="L198" s="71" t="str">
        <x:v>Example: 20 of 100 assessed employees are rating 1. Actual 20% exceeds a 10% maximum by 10 percentage points and is red. Actual 10% or lower is within the limit.</x:v>
      </x:c>
      <x:c r="M198" s="71" t="str">
        <x:v>Example: 20 of 100 assessed employees are rating 1. Actual 20% exceeds a 10% maximum by 10 percentage points and is red. Actual 10% or lower is within the limit.</x:v>
      </x:c>
      <x:c r="N198" s="71" t="str">
        <x:v>Example: 20 of 100 assessed employees are rating 1. Actual 20% exceeds a 10% maximum by 10 percentage points and is red. Actual 10% or lower is within the limit.</x:v>
      </x:c>
      <x:c r="O198" s="71" t="str">
        <x:v>Example: 20 of 100 assessed employees are rating 1. Actual 20% exceeds a 10% maximum by 10 percentage points and is red. Actual 10% or lower is within the limit.</x:v>
      </x:c>
      <x:c r="P198" s="71" t="str">
        <x:v>Example: 20 of 100 assessed employees are rating 1. Actual 20% exceeds a 10% maximum by 10 percentage points and is red. Actual 10% or lower is within the limit.</x:v>
      </x:c>
      <x:c r="Q198" s="71" t="str">
        <x:v>Example: 20 of 100 assessed employees are rating 1. Actual 20% exceeds a 10% maximum by 10 percentage points and is red. Actual 10% or lower is within the limit.</x:v>
      </x:c>
      <x:c r="R198" s="71" t="str">
        <x:v>Example: 20 of 100 assessed employees are rating 1. Actual 20% exceeds a 10% maximum by 10 percentage points and is red. Actual 10% or lower is within the limit.</x:v>
      </x:c>
      <x:c r="S198" s="71" t="str">
        <x:v>Example: 20 of 100 assessed employees are rating 1. Actual 20% exceeds a 10% maximum by 10 percentage points and is red. Actual 10% or lower is within the limit.</x:v>
      </x:c>
      <x:c r="T198" s="71" t="str">
        <x:v>Example: 20 of 100 assessed employees are rating 1. Actual 20% exceeds a 10% maximum by 10 percentage points and is red. Actual 10% or lower is within the limit.</x:v>
      </x:c>
      <x:c r="U198" s="71" t="str">
        <x:v>Example: 20 of 100 assessed employees are rating 1. Actual 20% exceeds a 10% maximum by 10 percentage points and is red. Actual 10% or lower is within the limit.</x:v>
      </x:c>
      <x:c r="V198" s="71" t="str">
        <x:v>Example: 20 of 100 assessed employees are rating 1. Actual 20% exceeds a 10% maximum by 10 percentage points and is red. Actual 10% or lower is within the limit.</x:v>
      </x:c>
      <x:c r="W198" s="71" t="str">
        <x:v>Example: 20 of 100 assessed employees are rating 1. Actual 20% exceeds a 10% maximum by 10 percentage points and is red. Actual 10% or lower is within the limit.</x:v>
      </x:c>
      <x:c r="X198" s="71" t="str">
        <x:v>Example: 20 of 100 assessed employees are rating 1. Actual 20% exceeds a 10% maximum by 10 percentage points and is red. Actual 10% or lower is within the limit.</x:v>
      </x:c>
      <x:c r="Y198" s="71" t="str">
        <x:v>Example: 20 of 100 assessed employees are rating 1. Actual 20% exceeds a 10% maximum by 10 percentage points and is red. Actual 10% or lower is within the limit.</x:v>
      </x:c>
      <x:c r="Z198" s="71" t="str">
        <x:v>Example: 20 of 100 assessed employees are rating 1. Actual 20% exceeds a 10% maximum by 10 percentage points and is red. Actual 10% or lower is within the limit.</x:v>
      </x:c>
      <x:c r="AA198" s="71" t="str">
        <x:v>Example: 20 of 100 assessed employees are rating 1. Actual 20% exceeds a 10% maximum by 10 percentage points and is red. Actual 10% or lower is within the limit.</x:v>
      </x:c>
      <x:c r="AB198" s="71" t="str">
        <x:v>Example: 20 of 100 assessed employees are rating 1. Actual 20% exceeds a 10% maximum by 10 percentage points and is red. Actual 10% or lower is within the limit.</x:v>
      </x:c>
      <x:c r="AC198" s="71" t="str">
        <x:v>Example: 20 of 100 assessed employees are rating 1. Actual 20% exceeds a 10% maximum by 10 percentage points and is red. Actual 10% or lower is within the limit.</x:v>
      </x:c>
      <x:c r="AD198" s="3"/>
      <x:c r="AE198" s="78"/>
      <x:c r="AF198" s="76"/>
      <x:c r="AG198" s="76"/>
      <x:c r="AH198" s="76"/>
      <x:c r="AI198" s="76"/>
      <x:c r="AJ198" s="76"/>
      <x:c r="AK198" s="76"/>
      <x:c r="AL198" s="76"/>
      <x:c r="AM198" s="76"/>
      <x:c r="AN198" s="76"/>
      <x:c r="AO198" s="76"/>
      <x:c r="AP198" s="76"/>
      <x:c r="AQ198" s="76"/>
      <x:c r="AR198" s="76"/>
      <x:c r="AS198" s="76"/>
      <x:c r="AT198" s="76"/>
      <x:c r="AU198" s="76"/>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78"/>
      <x:c r="AF199" s="76"/>
      <x:c r="AG199" s="76"/>
      <x:c r="AH199" s="76"/>
      <x:c r="AI199" s="76"/>
      <x:c r="AJ199" s="76"/>
      <x:c r="AK199" s="76"/>
      <x:c r="AL199" s="76"/>
      <x:c r="AM199" s="76"/>
      <x:c r="AN199" s="76"/>
      <x:c r="AO199" s="76"/>
      <x:c r="AP199" s="76"/>
      <x:c r="AQ199" s="76"/>
      <x:c r="AR199" s="76"/>
      <x:c r="AS199" s="76"/>
      <x:c r="AT199" s="76"/>
      <x:c r="AU199" s="76"/>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0" s="3"/>
      <x:c r="AE200" s="78"/>
      <x:c r="AF200" s="76"/>
      <x:c r="AG200" s="76"/>
      <x:c r="AH200" s="76"/>
      <x:c r="AI200" s="76"/>
      <x:c r="AJ200" s="76"/>
      <x:c r="AK200" s="76"/>
      <x:c r="AL200" s="76"/>
      <x:c r="AM200" s="76"/>
      <x:c r="AN200" s="76"/>
      <x:c r="AO200" s="76"/>
      <x:c r="AP200" s="76"/>
      <x:c r="AQ200" s="76"/>
      <x:c r="AR200" s="76"/>
      <x:c r="AS200" s="76"/>
      <x:c r="AT200" s="76"/>
      <x:c r="AU200" s="76"/>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1" s="3"/>
      <x:c r="AE201" s="78"/>
      <x:c r="AF201" s="76"/>
      <x:c r="AG201" s="76"/>
      <x:c r="AH201" s="76"/>
      <x:c r="AI201" s="76"/>
      <x:c r="AJ201" s="76"/>
      <x:c r="AK201" s="76"/>
      <x:c r="AL201" s="76"/>
      <x:c r="AM201" s="76"/>
      <x:c r="AN201" s="76"/>
      <x:c r="AO201" s="76"/>
      <x:c r="AP201" s="76"/>
      <x:c r="AQ201" s="76"/>
      <x:c r="AR201" s="76"/>
      <x:c r="AS201" s="76"/>
      <x:c r="AT201" s="76"/>
      <x:c r="AU201" s="76"/>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2" s="3"/>
      <x:c r="AE202" s="78"/>
      <x:c r="AF202" s="76"/>
      <x:c r="AG202" s="76"/>
      <x:c r="AH202" s="76"/>
      <x:c r="AI202" s="76"/>
      <x:c r="AJ202" s="76"/>
      <x:c r="AK202" s="76"/>
      <x:c r="AL202" s="76"/>
      <x:c r="AM202" s="76"/>
      <x:c r="AN202" s="76"/>
      <x:c r="AO202" s="76"/>
      <x:c r="AP202" s="76"/>
      <x:c r="AQ202" s="76"/>
      <x:c r="AR202" s="76"/>
      <x:c r="AS202" s="76"/>
      <x:c r="AT202" s="76"/>
      <x:c r="AU202" s="76"/>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78"/>
      <x:c r="AF203" s="76"/>
      <x:c r="AG203" s="76"/>
      <x:c r="AH203" s="76"/>
      <x:c r="AI203" s="76"/>
      <x:c r="AJ203" s="76"/>
      <x:c r="AK203" s="76"/>
      <x:c r="AL203" s="76"/>
      <x:c r="AM203" s="76"/>
      <x:c r="AN203" s="76"/>
      <x:c r="AO203" s="76"/>
      <x:c r="AP203" s="76"/>
      <x:c r="AQ203" s="76"/>
      <x:c r="AR203" s="76"/>
      <x:c r="AS203" s="76"/>
      <x:c r="AT203" s="76"/>
      <x:c r="AU203" s="76"/>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78"/>
      <x:c r="AF204" s="76"/>
      <x:c r="AG204" s="76"/>
      <x:c r="AH204" s="76"/>
      <x:c r="AI204" s="76"/>
      <x:c r="AJ204" s="76"/>
      <x:c r="AK204" s="76"/>
      <x:c r="AL204" s="76"/>
      <x:c r="AM204" s="76"/>
      <x:c r="AN204" s="76"/>
      <x:c r="AO204" s="76"/>
      <x:c r="AP204" s="76"/>
      <x:c r="AQ204" s="76"/>
      <x:c r="AR204" s="76"/>
      <x:c r="AS204" s="76"/>
      <x:c r="AT204" s="76"/>
      <x:c r="AU204" s="76"/>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3"/>
      <x:c r="B205" s="73"/>
      <x:c r="C205" s="73"/>
      <x:c r="D205" s="73"/>
      <x:c r="E205" s="73"/>
      <x:c r="F205" s="73"/>
      <x:c r="G205" s="73"/>
      <x:c r="H205" s="73"/>
      <x:c r="I205" s="73"/>
      <x:c r="J205" s="73"/>
      <x:c r="K205" s="73"/>
      <x:c r="L205" s="73"/>
      <x:c r="M205" s="73"/>
      <x:c r="N205" s="73"/>
      <x:c r="O205" s="73"/>
      <x:c r="P205" s="73"/>
      <x:c r="Q205" s="73"/>
      <x:c r="R205" s="73"/>
      <x:c r="S205" s="73"/>
      <x:c r="T205" s="73"/>
      <x:c r="U205" s="73"/>
      <x:c r="V205" s="73"/>
      <x:c r="W205" s="73"/>
      <x:c r="X205" s="73"/>
      <x:c r="Y205" s="73"/>
      <x:c r="Z205" s="73"/>
      <x:c r="AA205" s="73"/>
      <x:c r="AB205" s="73"/>
      <x:c r="AC205" s="73"/>
      <x:c r="AD205" s="73"/>
      <x:c r="AE205" s="73"/>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3"/>
      <x:c r="B206" s="73"/>
      <x:c r="C206" s="73"/>
      <x:c r="D206" s="73"/>
      <x:c r="E206" s="73"/>
      <x:c r="F206" s="73"/>
      <x:c r="G206" s="73"/>
      <x:c r="H206" s="73"/>
      <x:c r="I206" s="73"/>
      <x:c r="J206" s="73"/>
      <x:c r="K206" s="73"/>
      <x:c r="L206" s="73"/>
      <x:c r="M206" s="73"/>
      <x:c r="N206" s="73"/>
      <x:c r="O206" s="73"/>
      <x:c r="P206" s="73"/>
      <x:c r="Q206" s="73"/>
      <x:c r="R206" s="73"/>
      <x:c r="S206" s="73"/>
      <x:c r="T206" s="73"/>
      <x:c r="U206" s="73"/>
      <x:c r="V206" s="73"/>
      <x:c r="W206" s="73"/>
      <x:c r="X206" s="73"/>
      <x:c r="Y206" s="73"/>
      <x:c r="Z206" s="73"/>
      <x:c r="AA206" s="73"/>
      <x:c r="AB206" s="73"/>
      <x:c r="AC206" s="73"/>
      <x:c r="AD206" s="73"/>
      <x:c r="AE206" s="73"/>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3"/>
      <x:c r="B207" s="73"/>
      <x:c r="C207" s="73"/>
      <x:c r="D207" s="73"/>
      <x:c r="E207" s="73"/>
      <x:c r="F207" s="73"/>
      <x:c r="G207" s="73"/>
      <x:c r="H207" s="73"/>
      <x:c r="I207" s="73"/>
      <x:c r="J207" s="73"/>
      <x:c r="K207" s="73"/>
      <x:c r="L207" s="73"/>
      <x:c r="M207" s="73"/>
      <x:c r="N207" s="73"/>
      <x:c r="O207" s="73"/>
      <x:c r="P207" s="73"/>
      <x:c r="Q207" s="73"/>
      <x:c r="R207" s="73"/>
      <x:c r="S207" s="73"/>
      <x:c r="T207" s="73"/>
      <x:c r="U207" s="73"/>
      <x:c r="V207" s="73"/>
      <x:c r="W207" s="73"/>
      <x:c r="X207" s="73"/>
      <x:c r="Y207" s="73"/>
      <x:c r="Z207" s="73"/>
      <x:c r="AA207" s="73"/>
      <x:c r="AB207" s="73"/>
      <x:c r="AC207" s="73"/>
      <x:c r="AD207" s="73"/>
      <x:c r="AE207" s="73"/>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3"/>
      <x:c r="B208" s="73"/>
      <x:c r="C208" s="73"/>
      <x:c r="D208" s="73"/>
      <x:c r="E208" s="73"/>
      <x:c r="F208" s="73"/>
      <x:c r="G208" s="73"/>
      <x:c r="H208" s="73"/>
      <x:c r="I208" s="73"/>
      <x:c r="J208" s="73"/>
      <x:c r="K208" s="73"/>
      <x:c r="L208" s="73"/>
      <x:c r="M208" s="73"/>
      <x:c r="N208" s="73"/>
      <x:c r="O208" s="73"/>
      <x:c r="P208" s="73"/>
      <x:c r="Q208" s="73"/>
      <x:c r="R208" s="73"/>
      <x:c r="S208" s="73"/>
      <x:c r="T208" s="73"/>
      <x:c r="U208" s="73"/>
      <x:c r="V208" s="73"/>
      <x:c r="W208" s="73"/>
      <x:c r="X208" s="73"/>
      <x:c r="Y208" s="73"/>
      <x:c r="Z208" s="73"/>
      <x:c r="AA208" s="73"/>
      <x:c r="AB208" s="73"/>
      <x:c r="AC208" s="73"/>
      <x:c r="AD208" s="73"/>
      <x:c r="AE208" s="73"/>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3"/>
      <x:c r="B209" s="73"/>
      <x:c r="C209" s="73"/>
      <x:c r="D209" s="73"/>
      <x:c r="E209" s="73"/>
      <x:c r="F209" s="73"/>
      <x:c r="G209" s="73"/>
      <x:c r="H209" s="73"/>
      <x:c r="I209" s="73"/>
      <x:c r="J209" s="73"/>
      <x:c r="K209" s="73"/>
      <x:c r="L209" s="73"/>
      <x:c r="M209" s="73"/>
      <x:c r="N209" s="73"/>
      <x:c r="O209" s="73"/>
      <x:c r="P209" s="73"/>
      <x:c r="Q209" s="73"/>
      <x:c r="R209" s="73"/>
      <x:c r="S209" s="73"/>
      <x:c r="T209" s="73"/>
      <x:c r="U209" s="73"/>
      <x:c r="V209" s="73"/>
      <x:c r="W209" s="73"/>
      <x:c r="X209" s="73"/>
      <x:c r="Y209" s="73"/>
      <x:c r="Z209" s="73"/>
      <x:c r="AA209" s="73"/>
      <x:c r="AB209" s="73"/>
      <x:c r="AC209" s="73"/>
      <x:c r="AD209" s="73"/>
      <x:c r="AE209" s="73"/>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3"/>
      <x:c r="B210" s="73"/>
      <x:c r="C210" s="73"/>
      <x:c r="D210" s="73"/>
      <x:c r="E210" s="73"/>
      <x:c r="F210" s="73"/>
      <x:c r="G210" s="73"/>
      <x:c r="H210" s="73"/>
      <x:c r="I210" s="73"/>
      <x:c r="J210" s="73"/>
      <x:c r="K210" s="73"/>
      <x:c r="L210" s="73"/>
      <x:c r="M210" s="73"/>
      <x:c r="N210" s="73"/>
      <x:c r="O210" s="73"/>
      <x:c r="P210" s="73"/>
      <x:c r="Q210" s="73"/>
      <x:c r="R210" s="73"/>
      <x:c r="S210" s="73"/>
      <x:c r="T210" s="73"/>
      <x:c r="U210" s="73"/>
      <x:c r="V210" s="73"/>
      <x:c r="W210" s="73"/>
      <x:c r="X210" s="73"/>
      <x:c r="Y210" s="73"/>
      <x:c r="Z210" s="73"/>
      <x:c r="AA210" s="73"/>
      <x:c r="AB210" s="73"/>
      <x:c r="AC210" s="73"/>
      <x:c r="AD210" s="73"/>
      <x:c r="AE210" s="73"/>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3"/>
      <x:c r="B211" s="73"/>
      <x:c r="C211" s="73"/>
      <x:c r="D211" s="73"/>
      <x:c r="E211" s="73"/>
      <x:c r="F211" s="73"/>
      <x:c r="G211" s="73"/>
      <x:c r="H211" s="73"/>
      <x:c r="I211" s="73"/>
      <x:c r="J211" s="73"/>
      <x:c r="K211" s="73"/>
      <x:c r="L211" s="73"/>
      <x:c r="M211" s="73"/>
      <x:c r="N211" s="73"/>
      <x:c r="O211" s="73"/>
      <x:c r="P211" s="73"/>
      <x:c r="Q211" s="73"/>
      <x:c r="R211" s="73"/>
      <x:c r="S211" s="73"/>
      <x:c r="T211" s="73"/>
      <x:c r="U211" s="73"/>
      <x:c r="V211" s="73"/>
      <x:c r="W211" s="73"/>
      <x:c r="X211" s="73"/>
      <x:c r="Y211" s="73"/>
      <x:c r="Z211" s="73"/>
      <x:c r="AA211" s="73"/>
      <x:c r="AB211" s="73"/>
      <x:c r="AC211" s="73"/>
      <x:c r="AD211" s="73"/>
      <x:c r="AE211" s="73"/>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3"/>
      <x:c r="B212" s="73"/>
      <x:c r="C212" s="73"/>
      <x:c r="D212" s="73"/>
      <x:c r="E212" s="73"/>
      <x:c r="F212" s="73"/>
      <x:c r="G212" s="73"/>
      <x:c r="H212" s="73"/>
      <x:c r="I212" s="73"/>
      <x:c r="J212" s="73"/>
      <x:c r="K212" s="73"/>
      <x:c r="L212" s="73"/>
      <x:c r="M212" s="73"/>
      <x:c r="N212" s="73"/>
      <x:c r="O212" s="73"/>
      <x:c r="P212" s="73"/>
      <x:c r="Q212" s="73"/>
      <x:c r="R212" s="73"/>
      <x:c r="S212" s="73"/>
      <x:c r="T212" s="73"/>
      <x:c r="U212" s="73"/>
      <x:c r="V212" s="73"/>
      <x:c r="W212" s="73"/>
      <x:c r="X212" s="73"/>
      <x:c r="Y212" s="73"/>
      <x:c r="Z212" s="73"/>
      <x:c r="AA212" s="73"/>
      <x:c r="AB212" s="73"/>
      <x:c r="AC212" s="73"/>
      <x:c r="AD212" s="73"/>
      <x:c r="AE212" s="73"/>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3"/>
      <x:c r="B213" s="73"/>
      <x:c r="C213" s="73"/>
      <x:c r="D213" s="73"/>
      <x:c r="E213" s="73"/>
      <x:c r="F213" s="73"/>
      <x:c r="G213" s="73"/>
      <x:c r="H213" s="73"/>
      <x:c r="I213" s="73"/>
      <x:c r="J213" s="73"/>
      <x:c r="K213" s="73"/>
      <x:c r="L213" s="73"/>
      <x:c r="M213" s="73"/>
      <x:c r="N213" s="73"/>
      <x:c r="O213" s="73"/>
      <x:c r="P213" s="73"/>
      <x:c r="Q213" s="73"/>
      <x:c r="R213" s="73"/>
      <x:c r="S213" s="73"/>
      <x:c r="T213" s="73"/>
      <x:c r="U213" s="73"/>
      <x:c r="V213" s="73"/>
      <x:c r="W213" s="73"/>
      <x:c r="X213" s="73"/>
      <x:c r="Y213" s="73"/>
      <x:c r="Z213" s="73"/>
      <x:c r="AA213" s="73"/>
      <x:c r="AB213" s="73"/>
      <x:c r="AC213" s="73"/>
      <x:c r="AD213" s="73"/>
      <x:c r="AE213" s="73"/>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3"/>
      <x:c r="B214" s="73"/>
      <x:c r="C214" s="73"/>
      <x:c r="D214" s="73"/>
      <x:c r="E214" s="73"/>
      <x:c r="F214" s="73"/>
      <x:c r="G214" s="73"/>
      <x:c r="H214" s="73"/>
      <x:c r="I214" s="73"/>
      <x:c r="J214" s="73"/>
      <x:c r="K214" s="73"/>
      <x:c r="L214" s="73"/>
      <x:c r="M214" s="73"/>
      <x:c r="N214" s="73"/>
      <x:c r="O214" s="73"/>
      <x:c r="P214" s="73"/>
      <x:c r="Q214" s="73"/>
      <x:c r="R214" s="73"/>
      <x:c r="S214" s="73"/>
      <x:c r="T214" s="73"/>
      <x:c r="U214" s="73"/>
      <x:c r="V214" s="73"/>
      <x:c r="W214" s="73"/>
      <x:c r="X214" s="73"/>
      <x:c r="Y214" s="73"/>
      <x:c r="Z214" s="73"/>
      <x:c r="AA214" s="73"/>
      <x:c r="AB214" s="73"/>
      <x:c r="AC214" s="73"/>
      <x:c r="AD214" s="73"/>
      <x:c r="AE214" s="73"/>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3"/>
      <x:c r="B215" s="73"/>
      <x:c r="C215" s="73"/>
      <x:c r="D215" s="73"/>
      <x:c r="E215" s="73"/>
      <x:c r="F215" s="73"/>
      <x:c r="G215" s="73"/>
      <x:c r="H215" s="73"/>
      <x:c r="I215" s="73"/>
      <x:c r="J215" s="73"/>
      <x:c r="K215" s="73"/>
      <x:c r="L215" s="73"/>
      <x:c r="M215" s="73"/>
      <x:c r="N215" s="73"/>
      <x:c r="O215" s="73"/>
      <x:c r="P215" s="73"/>
      <x:c r="Q215" s="73"/>
      <x:c r="R215" s="73"/>
      <x:c r="S215" s="73"/>
      <x:c r="T215" s="73"/>
      <x:c r="U215" s="73"/>
      <x:c r="V215" s="73"/>
      <x:c r="W215" s="73"/>
      <x:c r="X215" s="73"/>
      <x:c r="Y215" s="73"/>
      <x:c r="Z215" s="73"/>
      <x:c r="AA215" s="73"/>
      <x:c r="AB215" s="73"/>
      <x:c r="AC215" s="73"/>
      <x:c r="AD215" s="73"/>
      <x:c r="AE215" s="73"/>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3"/>
      <x:c r="B216" s="73"/>
      <x:c r="C216" s="73"/>
      <x:c r="D216" s="73"/>
      <x:c r="E216" s="73"/>
      <x:c r="F216" s="73"/>
      <x:c r="G216" s="73"/>
      <x:c r="H216" s="73"/>
      <x:c r="I216" s="73"/>
      <x:c r="J216" s="73"/>
      <x:c r="K216" s="73"/>
      <x:c r="L216" s="73"/>
      <x:c r="M216" s="73"/>
      <x:c r="N216" s="73"/>
      <x:c r="O216" s="73"/>
      <x:c r="P216" s="73"/>
      <x:c r="Q216" s="73"/>
      <x:c r="R216" s="73"/>
      <x:c r="S216" s="73"/>
      <x:c r="T216" s="73"/>
      <x:c r="U216" s="73"/>
      <x:c r="V216" s="73"/>
      <x:c r="W216" s="73"/>
      <x:c r="X216" s="73"/>
      <x:c r="Y216" s="73"/>
      <x:c r="Z216" s="73"/>
      <x:c r="AA216" s="73"/>
      <x:c r="AB216" s="73"/>
      <x:c r="AC216" s="73"/>
      <x:c r="AD216" s="73"/>
      <x:c r="AE216" s="73"/>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3"/>
      <x:c r="B217" s="73"/>
      <x:c r="C217" s="73"/>
      <x:c r="D217" s="73"/>
      <x:c r="E217" s="73"/>
      <x:c r="F217" s="73"/>
      <x:c r="G217" s="73"/>
      <x:c r="H217" s="73"/>
      <x:c r="I217" s="73"/>
      <x:c r="J217" s="73"/>
      <x:c r="K217" s="73"/>
      <x:c r="L217" s="73"/>
      <x:c r="M217" s="73"/>
      <x:c r="N217" s="73"/>
      <x:c r="O217" s="73"/>
      <x:c r="P217" s="73"/>
      <x:c r="Q217" s="73"/>
      <x:c r="R217" s="73"/>
      <x:c r="S217" s="73"/>
      <x:c r="T217" s="73"/>
      <x:c r="U217" s="73"/>
      <x:c r="V217" s="73"/>
      <x:c r="W217" s="73"/>
      <x:c r="X217" s="73"/>
      <x:c r="Y217" s="73"/>
      <x:c r="Z217" s="73"/>
      <x:c r="AA217" s="73"/>
      <x:c r="AB217" s="73"/>
      <x:c r="AC217" s="73"/>
      <x:c r="AD217" s="73"/>
      <x:c r="AE217" s="73"/>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3"/>
      <x:c r="B218" s="73"/>
      <x:c r="C218" s="73"/>
      <x:c r="D218" s="73"/>
      <x:c r="E218" s="73"/>
      <x:c r="F218" s="73"/>
      <x:c r="G218" s="73"/>
      <x:c r="H218" s="73"/>
      <x:c r="I218" s="73"/>
      <x:c r="J218" s="73"/>
      <x:c r="K218" s="73"/>
      <x:c r="L218" s="73"/>
      <x:c r="M218" s="73"/>
      <x:c r="N218" s="73"/>
      <x:c r="O218" s="73"/>
      <x:c r="P218" s="73"/>
      <x:c r="Q218" s="73"/>
      <x:c r="R218" s="73"/>
      <x:c r="S218" s="73"/>
      <x:c r="T218" s="73"/>
      <x:c r="U218" s="73"/>
      <x:c r="V218" s="73"/>
      <x:c r="W218" s="73"/>
      <x:c r="X218" s="73"/>
      <x:c r="Y218" s="73"/>
      <x:c r="Z218" s="73"/>
      <x:c r="AA218" s="73"/>
      <x:c r="AB218" s="73"/>
      <x:c r="AC218" s="73"/>
      <x:c r="AD218" s="73"/>
      <x:c r="AE218" s="73"/>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3"/>
      <x:c r="B219" s="73"/>
      <x:c r="C219" s="73"/>
      <x:c r="D219" s="73"/>
      <x:c r="E219" s="73"/>
      <x:c r="F219" s="73"/>
      <x:c r="G219" s="73"/>
      <x:c r="H219" s="73"/>
      <x:c r="I219" s="73"/>
      <x:c r="J219" s="73"/>
      <x:c r="K219" s="73"/>
      <x:c r="L219" s="73"/>
      <x:c r="M219" s="73"/>
      <x:c r="N219" s="73"/>
      <x:c r="O219" s="73"/>
      <x:c r="P219" s="73"/>
      <x:c r="Q219" s="73"/>
      <x:c r="R219" s="73"/>
      <x:c r="S219" s="73"/>
      <x:c r="T219" s="73"/>
      <x:c r="U219" s="73"/>
      <x:c r="V219" s="73"/>
      <x:c r="W219" s="73"/>
      <x:c r="X219" s="73"/>
      <x:c r="Y219" s="73"/>
      <x:c r="Z219" s="73"/>
      <x:c r="AA219" s="73"/>
      <x:c r="AB219" s="73"/>
      <x:c r="AC219" s="73"/>
      <x:c r="AD219" s="73"/>
      <x:c r="AE219" s="73"/>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3"/>
      <x:c r="B220" s="73"/>
      <x:c r="C220" s="73"/>
      <x:c r="D220" s="73"/>
      <x:c r="E220" s="73"/>
      <x:c r="F220" s="73"/>
      <x:c r="G220" s="73"/>
      <x:c r="H220" s="73"/>
      <x:c r="I220" s="73"/>
      <x:c r="J220" s="73"/>
      <x:c r="K220" s="73"/>
      <x:c r="L220" s="73"/>
      <x:c r="M220" s="73"/>
      <x:c r="N220" s="73"/>
      <x:c r="O220" s="73"/>
      <x:c r="P220" s="73"/>
      <x:c r="Q220" s="73"/>
      <x:c r="R220" s="73"/>
      <x:c r="S220" s="73"/>
      <x:c r="T220" s="73"/>
      <x:c r="U220" s="73"/>
      <x:c r="V220" s="73"/>
      <x:c r="W220" s="73"/>
      <x:c r="X220" s="73"/>
      <x:c r="Y220" s="73"/>
      <x:c r="Z220" s="73"/>
      <x:c r="AA220" s="73"/>
      <x:c r="AB220" s="73"/>
      <x:c r="AC220" s="73"/>
      <x:c r="AD220" s="73"/>
      <x:c r="AE220" s="73"/>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3"/>
      <x:c r="B221" s="73"/>
      <x:c r="C221" s="73"/>
      <x:c r="D221" s="73"/>
      <x:c r="E221" s="73"/>
      <x:c r="F221" s="73"/>
      <x:c r="G221" s="73"/>
      <x:c r="H221" s="73"/>
      <x:c r="I221" s="73"/>
      <x:c r="J221" s="73"/>
      <x:c r="K221" s="73"/>
      <x:c r="L221" s="73"/>
      <x:c r="M221" s="73"/>
      <x:c r="N221" s="73"/>
      <x:c r="O221" s="73"/>
      <x:c r="P221" s="73"/>
      <x:c r="Q221" s="73"/>
      <x:c r="R221" s="73"/>
      <x:c r="S221" s="73"/>
      <x:c r="T221" s="73"/>
      <x:c r="U221" s="73"/>
      <x:c r="V221" s="73"/>
      <x:c r="W221" s="73"/>
      <x:c r="X221" s="73"/>
      <x:c r="Y221" s="73"/>
      <x:c r="Z221" s="73"/>
      <x:c r="AA221" s="73"/>
      <x:c r="AB221" s="73"/>
      <x:c r="AC221" s="73"/>
      <x:c r="AD221" s="73"/>
      <x:c r="AE221" s="73"/>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3"/>
      <x:c r="B222" s="73"/>
      <x:c r="C222" s="73"/>
      <x:c r="D222" s="73"/>
      <x:c r="E222" s="73"/>
      <x:c r="F222" s="73"/>
      <x:c r="G222" s="73"/>
      <x:c r="H222" s="73"/>
      <x:c r="I222" s="73"/>
      <x:c r="J222" s="73"/>
      <x:c r="K222" s="73"/>
      <x:c r="L222" s="73"/>
      <x:c r="M222" s="73"/>
      <x:c r="N222" s="73"/>
      <x:c r="O222" s="73"/>
      <x:c r="P222" s="73"/>
      <x:c r="Q222" s="73"/>
      <x:c r="R222" s="73"/>
      <x:c r="S222" s="73"/>
      <x:c r="T222" s="73"/>
      <x:c r="U222" s="73"/>
      <x:c r="V222" s="73"/>
      <x:c r="W222" s="73"/>
      <x:c r="X222" s="73"/>
      <x:c r="Y222" s="73"/>
      <x:c r="Z222" s="73"/>
      <x:c r="AA222" s="73"/>
      <x:c r="AB222" s="73"/>
      <x:c r="AC222" s="73"/>
      <x:c r="AD222" s="73"/>
      <x:c r="AE222" s="73"/>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3"/>
      <x:c r="B223" s="73"/>
      <x:c r="C223" s="73"/>
      <x:c r="D223" s="73"/>
      <x:c r="E223" s="73"/>
      <x:c r="F223" s="73"/>
      <x:c r="G223" s="73"/>
      <x:c r="H223" s="73"/>
      <x:c r="I223" s="73"/>
      <x:c r="J223" s="73"/>
      <x:c r="K223" s="73"/>
      <x:c r="L223" s="73"/>
      <x:c r="M223" s="73"/>
      <x:c r="N223" s="73"/>
      <x:c r="O223" s="73"/>
      <x:c r="P223" s="73"/>
      <x:c r="Q223" s="73"/>
      <x:c r="R223" s="73"/>
      <x:c r="S223" s="73"/>
      <x:c r="T223" s="73"/>
      <x:c r="U223" s="73"/>
      <x:c r="V223" s="73"/>
      <x:c r="W223" s="73"/>
      <x:c r="X223" s="73"/>
      <x:c r="Y223" s="73"/>
      <x:c r="Z223" s="73"/>
      <x:c r="AA223" s="73"/>
      <x:c r="AB223" s="73"/>
      <x:c r="AC223" s="73"/>
      <x:c r="AD223" s="73"/>
      <x:c r="AE223" s="73"/>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3"/>
      <x:c r="B224" s="73"/>
      <x:c r="C224" s="73"/>
      <x:c r="D224" s="73"/>
      <x:c r="E224" s="73"/>
      <x:c r="F224" s="73"/>
      <x:c r="G224" s="73"/>
      <x:c r="H224" s="73"/>
      <x:c r="I224" s="73"/>
      <x:c r="J224" s="73"/>
      <x:c r="K224" s="73"/>
      <x:c r="L224" s="73"/>
      <x:c r="M224" s="73"/>
      <x:c r="N224" s="73"/>
      <x:c r="O224" s="73"/>
      <x:c r="P224" s="73"/>
      <x:c r="Q224" s="73"/>
      <x:c r="R224" s="73"/>
      <x:c r="S224" s="73"/>
      <x:c r="T224" s="73"/>
      <x:c r="U224" s="73"/>
      <x:c r="V224" s="73"/>
      <x:c r="W224" s="73"/>
      <x:c r="X224" s="73"/>
      <x:c r="Y224" s="73"/>
      <x:c r="Z224" s="73"/>
      <x:c r="AA224" s="73"/>
      <x:c r="AB224" s="73"/>
      <x:c r="AC224" s="73"/>
      <x:c r="AD224" s="73"/>
      <x:c r="AE224" s="73"/>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3"/>
      <x:c r="B225" s="73"/>
      <x:c r="C225" s="73"/>
      <x:c r="D225" s="73"/>
      <x:c r="E225" s="73"/>
      <x:c r="F225" s="73"/>
      <x:c r="G225" s="73"/>
      <x:c r="H225" s="73"/>
      <x:c r="I225" s="73"/>
      <x:c r="J225" s="73"/>
      <x:c r="K225" s="73"/>
      <x:c r="L225" s="73"/>
      <x:c r="M225" s="73"/>
      <x:c r="N225" s="73"/>
      <x:c r="O225" s="73"/>
      <x:c r="P225" s="73"/>
      <x:c r="Q225" s="73"/>
      <x:c r="R225" s="73"/>
      <x:c r="S225" s="73"/>
      <x:c r="T225" s="73"/>
      <x:c r="U225" s="73"/>
      <x:c r="V225" s="73"/>
      <x:c r="W225" s="73"/>
      <x:c r="X225" s="73"/>
      <x:c r="Y225" s="73"/>
      <x:c r="Z225" s="73"/>
      <x:c r="AA225" s="73"/>
      <x:c r="AB225" s="73"/>
      <x:c r="AC225" s="73"/>
      <x:c r="AD225" s="73"/>
      <x:c r="AE225" s="73"/>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3"/>
      <x:c r="B226" s="73"/>
      <x:c r="C226" s="73"/>
      <x:c r="D226" s="73"/>
      <x:c r="E226" s="73"/>
      <x:c r="F226" s="73"/>
      <x:c r="G226" s="73"/>
      <x:c r="H226" s="73"/>
      <x:c r="I226" s="73"/>
      <x:c r="J226" s="73"/>
      <x:c r="K226" s="73"/>
      <x:c r="L226" s="73"/>
      <x:c r="M226" s="73"/>
      <x:c r="N226" s="73"/>
      <x:c r="O226" s="73"/>
      <x:c r="P226" s="73"/>
      <x:c r="Q226" s="73"/>
      <x:c r="R226" s="73"/>
      <x:c r="S226" s="73"/>
      <x:c r="T226" s="73"/>
      <x:c r="U226" s="73"/>
      <x:c r="V226" s="73"/>
      <x:c r="W226" s="73"/>
      <x:c r="X226" s="73"/>
      <x:c r="Y226" s="73"/>
      <x:c r="Z226" s="73"/>
      <x:c r="AA226" s="73"/>
      <x:c r="AB226" s="73"/>
      <x:c r="AC226" s="73"/>
      <x:c r="AD226" s="73"/>
      <x:c r="AE226" s="73"/>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3"/>
      <x:c r="B227" s="73"/>
      <x:c r="C227" s="73"/>
      <x:c r="D227" s="73"/>
      <x:c r="E227" s="73"/>
      <x:c r="F227" s="73"/>
      <x:c r="G227" s="73"/>
      <x:c r="H227" s="73"/>
      <x:c r="I227" s="73"/>
      <x:c r="J227" s="73"/>
      <x:c r="K227" s="73"/>
      <x:c r="L227" s="73"/>
      <x:c r="M227" s="73"/>
      <x:c r="N227" s="73"/>
      <x:c r="O227" s="73"/>
      <x:c r="P227" s="73"/>
      <x:c r="Q227" s="73"/>
      <x:c r="R227" s="73"/>
      <x:c r="S227" s="73"/>
      <x:c r="T227" s="73"/>
      <x:c r="U227" s="73"/>
      <x:c r="V227" s="73"/>
      <x:c r="W227" s="73"/>
      <x:c r="X227" s="73"/>
      <x:c r="Y227" s="73"/>
      <x:c r="Z227" s="73"/>
      <x:c r="AA227" s="73"/>
      <x:c r="AB227" s="73"/>
      <x:c r="AC227" s="73"/>
      <x:c r="AD227" s="73"/>
      <x:c r="AE227" s="73"/>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3"/>
      <x:c r="B228" s="73"/>
      <x:c r="C228" s="73"/>
      <x:c r="D228" s="73"/>
      <x:c r="E228" s="73"/>
      <x:c r="F228" s="73"/>
      <x:c r="G228" s="73"/>
      <x:c r="H228" s="73"/>
      <x:c r="I228" s="73"/>
      <x:c r="J228" s="73"/>
      <x:c r="K228" s="73"/>
      <x:c r="L228" s="73"/>
      <x:c r="M228" s="73"/>
      <x:c r="N228" s="73"/>
      <x:c r="O228" s="73"/>
      <x:c r="P228" s="73"/>
      <x:c r="Q228" s="73"/>
      <x:c r="R228" s="73"/>
      <x:c r="S228" s="73"/>
      <x:c r="T228" s="73"/>
      <x:c r="U228" s="73"/>
      <x:c r="V228" s="73"/>
      <x:c r="W228" s="73"/>
      <x:c r="X228" s="73"/>
      <x:c r="Y228" s="73"/>
      <x:c r="Z228" s="73"/>
      <x:c r="AA228" s="73"/>
      <x:c r="AB228" s="73"/>
      <x:c r="AC228" s="73"/>
      <x:c r="AD228" s="73"/>
      <x:c r="AE228" s="73"/>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3"/>
      <x:c r="B229" s="73"/>
      <x:c r="C229" s="73"/>
      <x:c r="D229" s="73"/>
      <x:c r="E229" s="73"/>
      <x:c r="F229" s="73"/>
      <x:c r="G229" s="73"/>
      <x:c r="H229" s="73"/>
      <x:c r="I229" s="73"/>
      <x:c r="J229" s="73"/>
      <x:c r="K229" s="73"/>
      <x:c r="L229" s="73"/>
      <x:c r="M229" s="73"/>
      <x:c r="N229" s="73"/>
      <x:c r="O229" s="73"/>
      <x:c r="P229" s="73"/>
      <x:c r="Q229" s="73"/>
      <x:c r="R229" s="73"/>
      <x:c r="S229" s="73"/>
      <x:c r="T229" s="73"/>
      <x:c r="U229" s="73"/>
      <x:c r="V229" s="73"/>
      <x:c r="W229" s="73"/>
      <x:c r="X229" s="73"/>
      <x:c r="Y229" s="73"/>
      <x:c r="Z229" s="73"/>
      <x:c r="AA229" s="73"/>
      <x:c r="AB229" s="73"/>
      <x:c r="AC229" s="73"/>
      <x:c r="AD229" s="73"/>
      <x:c r="AE229" s="73"/>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3"/>
      <x:c r="B230" s="73"/>
      <x:c r="C230" s="73"/>
      <x:c r="D230" s="73"/>
      <x:c r="E230" s="73"/>
      <x:c r="F230" s="73"/>
      <x:c r="G230" s="73"/>
      <x:c r="H230" s="73"/>
      <x:c r="I230" s="73"/>
      <x:c r="J230" s="73"/>
      <x:c r="K230" s="73"/>
      <x:c r="L230" s="73"/>
      <x:c r="M230" s="73"/>
      <x:c r="N230" s="73"/>
      <x:c r="O230" s="73"/>
      <x:c r="P230" s="73"/>
      <x:c r="Q230" s="73"/>
      <x:c r="R230" s="73"/>
      <x:c r="S230" s="73"/>
      <x:c r="T230" s="73"/>
      <x:c r="U230" s="73"/>
      <x:c r="V230" s="73"/>
      <x:c r="W230" s="73"/>
      <x:c r="X230" s="73"/>
      <x:c r="Y230" s="73"/>
      <x:c r="Z230" s="73"/>
      <x:c r="AA230" s="73"/>
      <x:c r="AB230" s="73"/>
      <x:c r="AC230" s="73"/>
      <x:c r="AD230" s="73"/>
      <x:c r="AE230" s="73"/>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3"/>
      <x:c r="B231" s="73"/>
      <x:c r="C231" s="73"/>
      <x:c r="D231" s="73"/>
      <x:c r="E231" s="73"/>
      <x:c r="F231" s="73"/>
      <x:c r="G231" s="73"/>
      <x:c r="H231" s="73"/>
      <x:c r="I231" s="73"/>
      <x:c r="J231" s="73"/>
      <x:c r="K231" s="73"/>
      <x:c r="L231" s="73"/>
      <x:c r="M231" s="73"/>
      <x:c r="N231" s="73"/>
      <x:c r="O231" s="73"/>
      <x:c r="P231" s="73"/>
      <x:c r="Q231" s="73"/>
      <x:c r="R231" s="73"/>
      <x:c r="S231" s="73"/>
      <x:c r="T231" s="73"/>
      <x:c r="U231" s="73"/>
      <x:c r="V231" s="73"/>
      <x:c r="W231" s="73"/>
      <x:c r="X231" s="73"/>
      <x:c r="Y231" s="73"/>
      <x:c r="Z231" s="73"/>
      <x:c r="AA231" s="73"/>
      <x:c r="AB231" s="73"/>
      <x:c r="AC231" s="73"/>
      <x:c r="AD231" s="73"/>
      <x:c r="AE231" s="73"/>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3"/>
      <x:c r="B232" s="73"/>
      <x:c r="C232" s="73"/>
      <x:c r="D232" s="73"/>
      <x:c r="E232" s="73"/>
      <x:c r="F232" s="73"/>
      <x:c r="G232" s="73"/>
      <x:c r="H232" s="73"/>
      <x:c r="I232" s="73"/>
      <x:c r="J232" s="73"/>
      <x:c r="K232" s="73"/>
      <x:c r="L232" s="73"/>
      <x:c r="M232" s="73"/>
      <x:c r="N232" s="73"/>
      <x:c r="O232" s="73"/>
      <x:c r="P232" s="73"/>
      <x:c r="Q232" s="73"/>
      <x:c r="R232" s="73"/>
      <x:c r="S232" s="73"/>
      <x:c r="T232" s="73"/>
      <x:c r="U232" s="73"/>
      <x:c r="V232" s="73"/>
      <x:c r="W232" s="73"/>
      <x:c r="X232" s="73"/>
      <x:c r="Y232" s="73"/>
      <x:c r="Z232" s="73"/>
      <x:c r="AA232" s="73"/>
      <x:c r="AB232" s="73"/>
      <x:c r="AC232" s="73"/>
      <x:c r="AD232" s="73"/>
      <x:c r="AE232" s="73"/>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3"/>
      <x:c r="B233" s="73"/>
      <x:c r="C233" s="73"/>
      <x:c r="D233" s="73"/>
      <x:c r="E233" s="73"/>
      <x:c r="F233" s="73"/>
      <x:c r="G233" s="73"/>
      <x:c r="H233" s="73"/>
      <x:c r="I233" s="73"/>
      <x:c r="J233" s="73"/>
      <x:c r="K233" s="73"/>
      <x:c r="L233" s="73"/>
      <x:c r="M233" s="73"/>
      <x:c r="N233" s="73"/>
      <x:c r="O233" s="73"/>
      <x:c r="P233" s="73"/>
      <x:c r="Q233" s="73"/>
      <x:c r="R233" s="73"/>
      <x:c r="S233" s="73"/>
      <x:c r="T233" s="73"/>
      <x:c r="U233" s="73"/>
      <x:c r="V233" s="73"/>
      <x:c r="W233" s="73"/>
      <x:c r="X233" s="73"/>
      <x:c r="Y233" s="73"/>
      <x:c r="Z233" s="73"/>
      <x:c r="AA233" s="73"/>
      <x:c r="AB233" s="73"/>
      <x:c r="AC233" s="73"/>
      <x:c r="AD233" s="73"/>
      <x:c r="AE233" s="7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3"/>
      <x:c r="B234" s="73"/>
      <x:c r="C234" s="73"/>
      <x:c r="D234" s="73"/>
      <x:c r="E234" s="73"/>
      <x:c r="F234" s="73"/>
      <x:c r="G234" s="73"/>
      <x:c r="H234" s="73"/>
      <x:c r="I234" s="73"/>
      <x:c r="J234" s="73"/>
      <x:c r="K234" s="73"/>
      <x:c r="L234" s="73"/>
      <x:c r="M234" s="73"/>
      <x:c r="N234" s="73"/>
      <x:c r="O234" s="73"/>
      <x:c r="P234" s="73"/>
      <x:c r="Q234" s="73"/>
      <x:c r="R234" s="73"/>
      <x:c r="S234" s="73"/>
      <x:c r="T234" s="73"/>
      <x:c r="U234" s="73"/>
      <x:c r="V234" s="73"/>
      <x:c r="W234" s="73"/>
      <x:c r="X234" s="73"/>
      <x:c r="Y234" s="73"/>
      <x:c r="Z234" s="73"/>
      <x:c r="AA234" s="73"/>
      <x:c r="AB234" s="73"/>
      <x:c r="AC234" s="73"/>
      <x:c r="AD234" s="73"/>
      <x:c r="AE234" s="73"/>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3"/>
      <x:c r="B235" s="73"/>
      <x:c r="C235" s="73"/>
      <x:c r="D235" s="73"/>
      <x:c r="E235" s="73"/>
      <x:c r="F235" s="73"/>
      <x:c r="G235" s="73"/>
      <x:c r="H235" s="73"/>
      <x:c r="I235" s="73"/>
      <x:c r="J235" s="73"/>
      <x:c r="K235" s="73"/>
      <x:c r="L235" s="73"/>
      <x:c r="M235" s="73"/>
      <x:c r="N235" s="73"/>
      <x:c r="O235" s="73"/>
      <x:c r="P235" s="73"/>
      <x:c r="Q235" s="73"/>
      <x:c r="R235" s="73"/>
      <x:c r="S235" s="73"/>
      <x:c r="T235" s="73"/>
      <x:c r="U235" s="73"/>
      <x:c r="V235" s="73"/>
      <x:c r="W235" s="73"/>
      <x:c r="X235" s="73"/>
      <x:c r="Y235" s="73"/>
      <x:c r="Z235" s="73"/>
      <x:c r="AA235" s="73"/>
      <x:c r="AB235" s="73"/>
      <x:c r="AC235" s="73"/>
      <x:c r="AD235" s="73"/>
      <x:c r="AE235" s="73"/>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3"/>
      <x:c r="B236" s="73"/>
      <x:c r="C236" s="73"/>
      <x:c r="D236" s="73"/>
      <x:c r="E236" s="73"/>
      <x:c r="F236" s="73"/>
      <x:c r="G236" s="73"/>
      <x:c r="H236" s="73"/>
      <x:c r="I236" s="73"/>
      <x:c r="J236" s="73"/>
      <x:c r="K236" s="73"/>
      <x:c r="L236" s="73"/>
      <x:c r="M236" s="73"/>
      <x:c r="N236" s="73"/>
      <x:c r="O236" s="73"/>
      <x:c r="P236" s="73"/>
      <x:c r="Q236" s="73"/>
      <x:c r="R236" s="73"/>
      <x:c r="S236" s="73"/>
      <x:c r="T236" s="73"/>
      <x:c r="U236" s="73"/>
      <x:c r="V236" s="73"/>
      <x:c r="W236" s="73"/>
      <x:c r="X236" s="73"/>
      <x:c r="Y236" s="73"/>
      <x:c r="Z236" s="73"/>
      <x:c r="AA236" s="73"/>
      <x:c r="AB236" s="73"/>
      <x:c r="AC236" s="73"/>
      <x:c r="AD236" s="73"/>
      <x:c r="AE236" s="73"/>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3"/>
      <x:c r="B237" s="73"/>
      <x:c r="C237" s="73"/>
      <x:c r="D237" s="73"/>
      <x:c r="E237" s="73"/>
      <x:c r="F237" s="73"/>
      <x:c r="G237" s="73"/>
      <x:c r="H237" s="73"/>
      <x:c r="I237" s="73"/>
      <x:c r="J237" s="73"/>
      <x:c r="K237" s="73"/>
      <x:c r="L237" s="73"/>
      <x:c r="M237" s="73"/>
      <x:c r="N237" s="73"/>
      <x:c r="O237" s="73"/>
      <x:c r="P237" s="73"/>
      <x:c r="Q237" s="73"/>
      <x:c r="R237" s="73"/>
      <x:c r="S237" s="73"/>
      <x:c r="T237" s="73"/>
      <x:c r="U237" s="73"/>
      <x:c r="V237" s="73"/>
      <x:c r="W237" s="73"/>
      <x:c r="X237" s="73"/>
      <x:c r="Y237" s="73"/>
      <x:c r="Z237" s="73"/>
      <x:c r="AA237" s="73"/>
      <x:c r="AB237" s="73"/>
      <x:c r="AC237" s="73"/>
      <x:c r="AD237" s="73"/>
      <x:c r="AE237" s="73"/>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3"/>
      <x:c r="B238" s="73"/>
      <x:c r="C238" s="73"/>
      <x:c r="D238" s="73"/>
      <x:c r="E238" s="73"/>
      <x:c r="F238" s="73"/>
      <x:c r="G238" s="73"/>
      <x:c r="H238" s="73"/>
      <x:c r="I238" s="73"/>
      <x:c r="J238" s="73"/>
      <x:c r="K238" s="73"/>
      <x:c r="L238" s="73"/>
      <x:c r="M238" s="73"/>
      <x:c r="N238" s="73"/>
      <x:c r="O238" s="73"/>
      <x:c r="P238" s="73"/>
      <x:c r="Q238" s="73"/>
      <x:c r="R238" s="73"/>
      <x:c r="S238" s="73"/>
      <x:c r="T238" s="73"/>
      <x:c r="U238" s="73"/>
      <x:c r="V238" s="73"/>
      <x:c r="W238" s="73"/>
      <x:c r="X238" s="73"/>
      <x:c r="Y238" s="73"/>
      <x:c r="Z238" s="73"/>
      <x:c r="AA238" s="73"/>
      <x:c r="AB238" s="73"/>
      <x:c r="AC238" s="73"/>
      <x:c r="AD238" s="73"/>
      <x:c r="AE238" s="73"/>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3"/>
      <x:c r="B239" s="73"/>
      <x:c r="C239" s="73"/>
      <x:c r="D239" s="73"/>
      <x:c r="E239" s="73"/>
      <x:c r="F239" s="73"/>
      <x:c r="G239" s="73"/>
      <x:c r="H239" s="73"/>
      <x:c r="I239" s="73"/>
      <x:c r="J239" s="73"/>
      <x:c r="K239" s="73"/>
      <x:c r="L239" s="73"/>
      <x:c r="M239" s="73"/>
      <x:c r="N239" s="73"/>
      <x:c r="O239" s="73"/>
      <x:c r="P239" s="73"/>
      <x:c r="Q239" s="73"/>
      <x:c r="R239" s="73"/>
      <x:c r="S239" s="73"/>
      <x:c r="T239" s="73"/>
      <x:c r="U239" s="73"/>
      <x:c r="V239" s="73"/>
      <x:c r="W239" s="73"/>
      <x:c r="X239" s="73"/>
      <x:c r="Y239" s="73"/>
      <x:c r="Z239" s="73"/>
      <x:c r="AA239" s="73"/>
      <x:c r="AB239" s="73"/>
      <x:c r="AC239" s="73"/>
      <x:c r="AD239" s="73"/>
      <x:c r="AE239" s="73"/>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3"/>
      <x:c r="B240" s="73"/>
      <x:c r="C240" s="73"/>
      <x:c r="D240" s="73"/>
      <x:c r="E240" s="73"/>
      <x:c r="F240" s="73"/>
      <x:c r="G240" s="73"/>
      <x:c r="H240" s="73"/>
      <x:c r="I240" s="73"/>
      <x:c r="J240" s="73"/>
      <x:c r="K240" s="73"/>
      <x:c r="L240" s="73"/>
      <x:c r="M240" s="73"/>
      <x:c r="N240" s="73"/>
      <x:c r="O240" s="73"/>
      <x:c r="P240" s="73"/>
      <x:c r="Q240" s="73"/>
      <x:c r="R240" s="73"/>
      <x:c r="S240" s="73"/>
      <x:c r="T240" s="73"/>
      <x:c r="U240" s="73"/>
      <x:c r="V240" s="73"/>
      <x:c r="W240" s="73"/>
      <x:c r="X240" s="73"/>
      <x:c r="Y240" s="73"/>
      <x:c r="Z240" s="73"/>
      <x:c r="AA240" s="73"/>
      <x:c r="AB240" s="73"/>
      <x:c r="AC240" s="73"/>
      <x:c r="AD240" s="73"/>
      <x:c r="AE240" s="73"/>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3"/>
      <x:c r="B241" s="73"/>
      <x:c r="C241" s="73"/>
      <x:c r="D241" s="73"/>
      <x:c r="E241" s="73"/>
      <x:c r="F241" s="73"/>
      <x:c r="G241" s="73"/>
      <x:c r="H241" s="73"/>
      <x:c r="I241" s="73"/>
      <x:c r="J241" s="73"/>
      <x:c r="K241" s="73"/>
      <x:c r="L241" s="73"/>
      <x:c r="M241" s="73"/>
      <x:c r="N241" s="73"/>
      <x:c r="O241" s="73"/>
      <x:c r="P241" s="73"/>
      <x:c r="Q241" s="73"/>
      <x:c r="R241" s="73"/>
      <x:c r="S241" s="73"/>
      <x:c r="T241" s="73"/>
      <x:c r="U241" s="73"/>
      <x:c r="V241" s="73"/>
      <x:c r="W241" s="73"/>
      <x:c r="X241" s="73"/>
      <x:c r="Y241" s="73"/>
      <x:c r="Z241" s="73"/>
      <x:c r="AA241" s="73"/>
      <x:c r="AB241" s="73"/>
      <x:c r="AC241" s="73"/>
      <x:c r="AD241" s="73"/>
      <x:c r="AE241" s="73"/>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3"/>
      <x:c r="B242" s="73"/>
      <x:c r="C242" s="73"/>
      <x:c r="D242" s="73"/>
      <x:c r="E242" s="73"/>
      <x:c r="F242" s="73"/>
      <x:c r="G242" s="73"/>
      <x:c r="H242" s="73"/>
      <x:c r="I242" s="73"/>
      <x:c r="J242" s="73"/>
      <x:c r="K242" s="73"/>
      <x:c r="L242" s="73"/>
      <x:c r="M242" s="73"/>
      <x:c r="N242" s="73"/>
      <x:c r="O242" s="73"/>
      <x:c r="P242" s="73"/>
      <x:c r="Q242" s="73"/>
      <x:c r="R242" s="73"/>
      <x:c r="S242" s="73"/>
      <x:c r="T242" s="73"/>
      <x:c r="U242" s="73"/>
      <x:c r="V242" s="73"/>
      <x:c r="W242" s="73"/>
      <x:c r="X242" s="73"/>
      <x:c r="Y242" s="73"/>
      <x:c r="Z242" s="73"/>
      <x:c r="AA242" s="73"/>
      <x:c r="AB242" s="73"/>
      <x:c r="AC242" s="73"/>
      <x:c r="AD242" s="73"/>
      <x:c r="AE242" s="73"/>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3"/>
      <x:c r="B243" s="73"/>
      <x:c r="C243" s="73"/>
      <x:c r="D243" s="73"/>
      <x:c r="E243" s="73"/>
      <x:c r="F243" s="73"/>
      <x:c r="G243" s="73"/>
      <x:c r="H243" s="73"/>
      <x:c r="I243" s="73"/>
      <x:c r="J243" s="73"/>
      <x:c r="K243" s="73"/>
      <x:c r="L243" s="73"/>
      <x:c r="M243" s="73"/>
      <x:c r="N243" s="73"/>
      <x:c r="O243" s="73"/>
      <x:c r="P243" s="73"/>
      <x:c r="Q243" s="73"/>
      <x:c r="R243" s="73"/>
      <x:c r="S243" s="73"/>
      <x:c r="T243" s="73"/>
      <x:c r="U243" s="73"/>
      <x:c r="V243" s="73"/>
      <x:c r="W243" s="73"/>
      <x:c r="X243" s="73"/>
      <x:c r="Y243" s="73"/>
      <x:c r="Z243" s="73"/>
      <x:c r="AA243" s="73"/>
      <x:c r="AB243" s="73"/>
      <x:c r="AC243" s="73"/>
      <x:c r="AD243" s="73"/>
      <x:c r="AE243" s="7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3"/>
      <x:c r="B244" s="73"/>
      <x:c r="C244" s="73"/>
      <x:c r="D244" s="73"/>
      <x:c r="E244" s="73"/>
      <x:c r="F244" s="73"/>
      <x:c r="G244" s="73"/>
      <x:c r="H244" s="73"/>
      <x:c r="I244" s="73"/>
      <x:c r="J244" s="73"/>
      <x:c r="K244" s="73"/>
      <x:c r="L244" s="73"/>
      <x:c r="M244" s="73"/>
      <x:c r="N244" s="73"/>
      <x:c r="O244" s="73"/>
      <x:c r="P244" s="73"/>
      <x:c r="Q244" s="73"/>
      <x:c r="R244" s="73"/>
      <x:c r="S244" s="73"/>
      <x:c r="T244" s="73"/>
      <x:c r="U244" s="73"/>
      <x:c r="V244" s="73"/>
      <x:c r="W244" s="73"/>
      <x:c r="X244" s="73"/>
      <x:c r="Y244" s="73"/>
      <x:c r="Z244" s="73"/>
      <x:c r="AA244" s="73"/>
      <x:c r="AB244" s="73"/>
      <x:c r="AC244" s="73"/>
      <x:c r="AD244" s="73"/>
      <x:c r="AE244" s="73"/>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3"/>
      <x:c r="B245" s="73"/>
      <x:c r="C245" s="73"/>
      <x:c r="D245" s="73"/>
      <x:c r="E245" s="73"/>
      <x:c r="F245" s="73"/>
      <x:c r="G245" s="73"/>
      <x:c r="H245" s="73"/>
      <x:c r="I245" s="73"/>
      <x:c r="J245" s="73"/>
      <x:c r="K245" s="73"/>
      <x:c r="L245" s="73"/>
      <x:c r="M245" s="73"/>
      <x:c r="N245" s="73"/>
      <x:c r="O245" s="73"/>
      <x:c r="P245" s="73"/>
      <x:c r="Q245" s="73"/>
      <x:c r="R245" s="73"/>
      <x:c r="S245" s="73"/>
      <x:c r="T245" s="73"/>
      <x:c r="U245" s="73"/>
      <x:c r="V245" s="73"/>
      <x:c r="W245" s="73"/>
      <x:c r="X245" s="73"/>
      <x:c r="Y245" s="73"/>
      <x:c r="Z245" s="73"/>
      <x:c r="AA245" s="73"/>
      <x:c r="AB245" s="73"/>
      <x:c r="AC245" s="73"/>
      <x:c r="AD245" s="73"/>
      <x:c r="AE245" s="73"/>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3"/>
      <x:c r="B246" s="73"/>
      <x:c r="C246" s="73"/>
      <x:c r="D246" s="73"/>
      <x:c r="E246" s="73"/>
      <x:c r="F246" s="73"/>
      <x:c r="G246" s="73"/>
      <x:c r="H246" s="73"/>
      <x:c r="I246" s="73"/>
      <x:c r="J246" s="73"/>
      <x:c r="K246" s="73"/>
      <x:c r="L246" s="73"/>
      <x:c r="M246" s="73"/>
      <x:c r="N246" s="73"/>
      <x:c r="O246" s="73"/>
      <x:c r="P246" s="73"/>
      <x:c r="Q246" s="73"/>
      <x:c r="R246" s="73"/>
      <x:c r="S246" s="73"/>
      <x:c r="T246" s="73"/>
      <x:c r="U246" s="73"/>
      <x:c r="V246" s="73"/>
      <x:c r="W246" s="73"/>
      <x:c r="X246" s="73"/>
      <x:c r="Y246" s="73"/>
      <x:c r="Z246" s="73"/>
      <x:c r="AA246" s="73"/>
      <x:c r="AB246" s="73"/>
      <x:c r="AC246" s="73"/>
      <x:c r="AD246" s="73"/>
      <x:c r="AE246" s="73"/>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3"/>
      <x:c r="B247" s="73"/>
      <x:c r="C247" s="73"/>
      <x:c r="D247" s="73"/>
      <x:c r="E247" s="73"/>
      <x:c r="F247" s="73"/>
      <x:c r="G247" s="73"/>
      <x:c r="H247" s="73"/>
      <x:c r="I247" s="73"/>
      <x:c r="J247" s="73"/>
      <x:c r="K247" s="73"/>
      <x:c r="L247" s="73"/>
      <x:c r="M247" s="73"/>
      <x:c r="N247" s="73"/>
      <x:c r="O247" s="73"/>
      <x:c r="P247" s="73"/>
      <x:c r="Q247" s="73"/>
      <x:c r="R247" s="73"/>
      <x:c r="S247" s="73"/>
      <x:c r="T247" s="73"/>
      <x:c r="U247" s="73"/>
      <x:c r="V247" s="73"/>
      <x:c r="W247" s="73"/>
      <x:c r="X247" s="73"/>
      <x:c r="Y247" s="73"/>
      <x:c r="Z247" s="73"/>
      <x:c r="AA247" s="73"/>
      <x:c r="AB247" s="73"/>
      <x:c r="AC247" s="73"/>
      <x:c r="AD247" s="73"/>
      <x:c r="AE247" s="73"/>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3"/>
      <x:c r="B248" s="73"/>
      <x:c r="C248" s="73"/>
      <x:c r="D248" s="73"/>
      <x:c r="E248" s="73"/>
      <x:c r="F248" s="73"/>
      <x:c r="G248" s="73"/>
      <x:c r="H248" s="73"/>
      <x:c r="I248" s="73"/>
      <x:c r="J248" s="73"/>
      <x:c r="K248" s="73"/>
      <x:c r="L248" s="73"/>
      <x:c r="M248" s="73"/>
      <x:c r="N248" s="73"/>
      <x:c r="O248" s="73"/>
      <x:c r="P248" s="73"/>
      <x:c r="Q248" s="73"/>
      <x:c r="R248" s="73"/>
      <x:c r="S248" s="73"/>
      <x:c r="T248" s="73"/>
      <x:c r="U248" s="73"/>
      <x:c r="V248" s="73"/>
      <x:c r="W248" s="73"/>
      <x:c r="X248" s="73"/>
      <x:c r="Y248" s="73"/>
      <x:c r="Z248" s="73"/>
      <x:c r="AA248" s="73"/>
      <x:c r="AB248" s="73"/>
      <x:c r="AC248" s="73"/>
      <x:c r="AD248" s="73"/>
      <x:c r="AE248" s="73"/>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3"/>
      <x:c r="B249" s="73"/>
      <x:c r="C249" s="73"/>
      <x:c r="D249" s="73"/>
      <x:c r="E249" s="73"/>
      <x:c r="F249" s="73"/>
      <x:c r="G249" s="73"/>
      <x:c r="H249" s="73"/>
      <x:c r="I249" s="73"/>
      <x:c r="J249" s="73"/>
      <x:c r="K249" s="73"/>
      <x:c r="L249" s="73"/>
      <x:c r="M249" s="73"/>
      <x:c r="N249" s="73"/>
      <x:c r="O249" s="73"/>
      <x:c r="P249" s="73"/>
      <x:c r="Q249" s="73"/>
      <x:c r="R249" s="73"/>
      <x:c r="S249" s="73"/>
      <x:c r="T249" s="73"/>
      <x:c r="U249" s="73"/>
      <x:c r="V249" s="73"/>
      <x:c r="W249" s="73"/>
      <x:c r="X249" s="73"/>
      <x:c r="Y249" s="73"/>
      <x:c r="Z249" s="73"/>
      <x:c r="AA249" s="73"/>
      <x:c r="AB249" s="73"/>
      <x:c r="AC249" s="73"/>
      <x:c r="AD249" s="73"/>
      <x:c r="AE249" s="73"/>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3"/>
      <x:c r="B250" s="73"/>
      <x:c r="C250" s="73"/>
      <x:c r="D250" s="73"/>
      <x:c r="E250" s="73"/>
      <x:c r="F250" s="73"/>
      <x:c r="G250" s="73"/>
      <x:c r="H250" s="73"/>
      <x:c r="I250" s="73"/>
      <x:c r="J250" s="73"/>
      <x:c r="K250" s="73"/>
      <x:c r="L250" s="73"/>
      <x:c r="M250" s="73"/>
      <x:c r="N250" s="73"/>
      <x:c r="O250" s="73"/>
      <x:c r="P250" s="73"/>
      <x:c r="Q250" s="73"/>
      <x:c r="R250" s="73"/>
      <x:c r="S250" s="73"/>
      <x:c r="T250" s="73"/>
      <x:c r="U250" s="73"/>
      <x:c r="V250" s="73"/>
      <x:c r="W250" s="73"/>
      <x:c r="X250" s="73"/>
      <x:c r="Y250" s="73"/>
      <x:c r="Z250" s="73"/>
      <x:c r="AA250" s="73"/>
      <x:c r="AB250" s="73"/>
      <x:c r="AC250" s="73"/>
      <x:c r="AD250" s="73"/>
      <x:c r="AE250" s="73"/>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3"/>
      <x:c r="B251" s="73"/>
      <x:c r="C251" s="73"/>
      <x:c r="D251" s="73"/>
      <x:c r="E251" s="73"/>
      <x:c r="F251" s="73"/>
      <x:c r="G251" s="73"/>
      <x:c r="H251" s="73"/>
      <x:c r="I251" s="73"/>
      <x:c r="J251" s="73"/>
      <x:c r="K251" s="73"/>
      <x:c r="L251" s="73"/>
      <x:c r="M251" s="73"/>
      <x:c r="N251" s="73"/>
      <x:c r="O251" s="73"/>
      <x:c r="P251" s="73"/>
      <x:c r="Q251" s="73"/>
      <x:c r="R251" s="73"/>
      <x:c r="S251" s="73"/>
      <x:c r="T251" s="73"/>
      <x:c r="U251" s="73"/>
      <x:c r="V251" s="73"/>
      <x:c r="W251" s="73"/>
      <x:c r="X251" s="73"/>
      <x:c r="Y251" s="73"/>
      <x:c r="Z251" s="73"/>
      <x:c r="AA251" s="73"/>
      <x:c r="AB251" s="73"/>
      <x:c r="AC251" s="73"/>
      <x:c r="AD251" s="73"/>
      <x:c r="AE251" s="73"/>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3"/>
      <x:c r="B252" s="73"/>
      <x:c r="C252" s="73"/>
      <x:c r="D252" s="73"/>
      <x:c r="E252" s="73"/>
      <x:c r="F252" s="73"/>
      <x:c r="G252" s="73"/>
      <x:c r="H252" s="73"/>
      <x:c r="I252" s="73"/>
      <x:c r="J252" s="73"/>
      <x:c r="K252" s="73"/>
      <x:c r="L252" s="73"/>
      <x:c r="M252" s="73"/>
      <x:c r="N252" s="73"/>
      <x:c r="O252" s="73"/>
      <x:c r="P252" s="73"/>
      <x:c r="Q252" s="73"/>
      <x:c r="R252" s="73"/>
      <x:c r="S252" s="73"/>
      <x:c r="T252" s="73"/>
      <x:c r="U252" s="73"/>
      <x:c r="V252" s="73"/>
      <x:c r="W252" s="73"/>
      <x:c r="X252" s="73"/>
      <x:c r="Y252" s="73"/>
      <x:c r="Z252" s="73"/>
      <x:c r="AA252" s="73"/>
      <x:c r="AB252" s="73"/>
      <x:c r="AC252" s="73"/>
      <x:c r="AD252" s="73"/>
      <x:c r="AE252" s="73"/>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3"/>
      <x:c r="B253" s="73"/>
      <x:c r="C253" s="73"/>
      <x:c r="D253" s="73"/>
      <x:c r="E253" s="73"/>
      <x:c r="F253" s="73"/>
      <x:c r="G253" s="73"/>
      <x:c r="H253" s="73"/>
      <x:c r="I253" s="73"/>
      <x:c r="J253" s="73"/>
      <x:c r="K253" s="73"/>
      <x:c r="L253" s="73"/>
      <x:c r="M253" s="73"/>
      <x:c r="N253" s="73"/>
      <x:c r="O253" s="73"/>
      <x:c r="P253" s="73"/>
      <x:c r="Q253" s="73"/>
      <x:c r="R253" s="73"/>
      <x:c r="S253" s="73"/>
      <x:c r="T253" s="73"/>
      <x:c r="U253" s="73"/>
      <x:c r="V253" s="73"/>
      <x:c r="W253" s="73"/>
      <x:c r="X253" s="73"/>
      <x:c r="Y253" s="73"/>
      <x:c r="Z253" s="73"/>
      <x:c r="AA253" s="73"/>
      <x:c r="AB253" s="73"/>
      <x:c r="AC253" s="73"/>
      <x:c r="AD253" s="73"/>
      <x:c r="AE253" s="7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3"/>
      <x:c r="B254" s="73"/>
      <x:c r="C254" s="73"/>
      <x:c r="D254" s="73"/>
      <x:c r="E254" s="73"/>
      <x:c r="F254" s="73"/>
      <x:c r="G254" s="73"/>
      <x:c r="H254" s="73"/>
      <x:c r="I254" s="73"/>
      <x:c r="J254" s="73"/>
      <x:c r="K254" s="73"/>
      <x:c r="L254" s="73"/>
      <x:c r="M254" s="73"/>
      <x:c r="N254" s="73"/>
      <x:c r="O254" s="73"/>
      <x:c r="P254" s="73"/>
      <x:c r="Q254" s="73"/>
      <x:c r="R254" s="73"/>
      <x:c r="S254" s="73"/>
      <x:c r="T254" s="73"/>
      <x:c r="U254" s="73"/>
      <x:c r="V254" s="73"/>
      <x:c r="W254" s="73"/>
      <x:c r="X254" s="73"/>
      <x:c r="Y254" s="73"/>
      <x:c r="Z254" s="73"/>
      <x:c r="AA254" s="73"/>
      <x:c r="AB254" s="73"/>
      <x:c r="AC254" s="73"/>
      <x:c r="AD254" s="73"/>
      <x:c r="AE254" s="73"/>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3"/>
      <x:c r="B255" s="73"/>
      <x:c r="C255" s="73"/>
      <x:c r="D255" s="73"/>
      <x:c r="E255" s="73"/>
      <x:c r="F255" s="73"/>
      <x:c r="G255" s="73"/>
      <x:c r="H255" s="73"/>
      <x:c r="I255" s="73"/>
      <x:c r="J255" s="73"/>
      <x:c r="K255" s="73"/>
      <x:c r="L255" s="73"/>
      <x:c r="M255" s="73"/>
      <x:c r="N255" s="73"/>
      <x:c r="O255" s="73"/>
      <x:c r="P255" s="73"/>
      <x:c r="Q255" s="73"/>
      <x:c r="R255" s="73"/>
      <x:c r="S255" s="73"/>
      <x:c r="T255" s="73"/>
      <x:c r="U255" s="73"/>
      <x:c r="V255" s="73"/>
      <x:c r="W255" s="73"/>
      <x:c r="X255" s="73"/>
      <x:c r="Y255" s="73"/>
      <x:c r="Z255" s="73"/>
      <x:c r="AA255" s="73"/>
      <x:c r="AB255" s="73"/>
      <x:c r="AC255" s="73"/>
      <x:c r="AD255" s="73"/>
      <x:c r="AE255" s="73"/>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3"/>
      <x:c r="B256" s="73"/>
      <x:c r="C256" s="73"/>
      <x:c r="D256" s="73"/>
      <x:c r="E256" s="73"/>
      <x:c r="F256" s="73"/>
      <x:c r="G256" s="73"/>
      <x:c r="H256" s="73"/>
      <x:c r="I256" s="73"/>
      <x:c r="J256" s="73"/>
      <x:c r="K256" s="73"/>
      <x:c r="L256" s="73"/>
      <x:c r="M256" s="73"/>
      <x:c r="N256" s="73"/>
      <x:c r="O256" s="73"/>
      <x:c r="P256" s="73"/>
      <x:c r="Q256" s="73"/>
      <x:c r="R256" s="73"/>
      <x:c r="S256" s="73"/>
      <x:c r="T256" s="73"/>
      <x:c r="U256" s="73"/>
      <x:c r="V256" s="73"/>
      <x:c r="W256" s="73"/>
      <x:c r="X256" s="73"/>
      <x:c r="Y256" s="73"/>
      <x:c r="Z256" s="73"/>
      <x:c r="AA256" s="73"/>
      <x:c r="AB256" s="73"/>
      <x:c r="AC256" s="73"/>
      <x:c r="AD256" s="73"/>
      <x:c r="AE256" s="73"/>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3"/>
      <x:c r="B257" s="73"/>
      <x:c r="C257" s="73"/>
      <x:c r="D257" s="73"/>
      <x:c r="E257" s="73"/>
      <x:c r="F257" s="73"/>
      <x:c r="G257" s="73"/>
      <x:c r="H257" s="73"/>
      <x:c r="I257" s="73"/>
      <x:c r="J257" s="73"/>
      <x:c r="K257" s="73"/>
      <x:c r="L257" s="73"/>
      <x:c r="M257" s="73"/>
      <x:c r="N257" s="73"/>
      <x:c r="O257" s="73"/>
      <x:c r="P257" s="73"/>
      <x:c r="Q257" s="73"/>
      <x:c r="R257" s="73"/>
      <x:c r="S257" s="73"/>
      <x:c r="T257" s="73"/>
      <x:c r="U257" s="73"/>
      <x:c r="V257" s="73"/>
      <x:c r="W257" s="73"/>
      <x:c r="X257" s="73"/>
      <x:c r="Y257" s="73"/>
      <x:c r="Z257" s="73"/>
      <x:c r="AA257" s="73"/>
      <x:c r="AB257" s="73"/>
      <x:c r="AC257" s="73"/>
      <x:c r="AD257" s="73"/>
      <x:c r="AE257" s="73"/>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3"/>
      <x:c r="B258" s="73"/>
      <x:c r="C258" s="73"/>
      <x:c r="D258" s="73"/>
      <x:c r="E258" s="73"/>
      <x:c r="F258" s="73"/>
      <x:c r="G258" s="73"/>
      <x:c r="H258" s="73"/>
      <x:c r="I258" s="73"/>
      <x:c r="J258" s="73"/>
      <x:c r="K258" s="73"/>
      <x:c r="L258" s="73"/>
      <x:c r="M258" s="73"/>
      <x:c r="N258" s="73"/>
      <x:c r="O258" s="73"/>
      <x:c r="P258" s="73"/>
      <x:c r="Q258" s="73"/>
      <x:c r="R258" s="73"/>
      <x:c r="S258" s="73"/>
      <x:c r="T258" s="73"/>
      <x:c r="U258" s="73"/>
      <x:c r="V258" s="73"/>
      <x:c r="W258" s="73"/>
      <x:c r="X258" s="73"/>
      <x:c r="Y258" s="73"/>
      <x:c r="Z258" s="73"/>
      <x:c r="AA258" s="73"/>
      <x:c r="AB258" s="73"/>
      <x:c r="AC258" s="73"/>
      <x:c r="AD258" s="73"/>
      <x:c r="AE258" s="73"/>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3"/>
      <x:c r="B259" s="73"/>
      <x:c r="C259" s="73"/>
      <x:c r="D259" s="73"/>
      <x:c r="E259" s="73"/>
      <x:c r="F259" s="73"/>
      <x:c r="G259" s="73"/>
      <x:c r="H259" s="73"/>
      <x:c r="I259" s="73"/>
      <x:c r="J259" s="73"/>
      <x:c r="K259" s="73"/>
      <x:c r="L259" s="73"/>
      <x:c r="M259" s="73"/>
      <x:c r="N259" s="73"/>
      <x:c r="O259" s="73"/>
      <x:c r="P259" s="73"/>
      <x:c r="Q259" s="73"/>
      <x:c r="R259" s="73"/>
      <x:c r="S259" s="73"/>
      <x:c r="T259" s="73"/>
      <x:c r="U259" s="73"/>
      <x:c r="V259" s="73"/>
      <x:c r="W259" s="73"/>
      <x:c r="X259" s="73"/>
      <x:c r="Y259" s="73"/>
      <x:c r="Z259" s="73"/>
      <x:c r="AA259" s="73"/>
      <x:c r="AB259" s="73"/>
      <x:c r="AC259" s="73"/>
      <x:c r="AD259" s="73"/>
      <x:c r="AE259" s="73"/>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3"/>
      <x:c r="B260" s="73"/>
      <x:c r="C260" s="73"/>
      <x:c r="D260" s="73"/>
      <x:c r="E260" s="73"/>
      <x:c r="F260" s="73"/>
      <x:c r="G260" s="73"/>
      <x:c r="H260" s="73"/>
      <x:c r="I260" s="73"/>
      <x:c r="J260" s="73"/>
      <x:c r="K260" s="73"/>
      <x:c r="L260" s="73"/>
      <x:c r="M260" s="73"/>
      <x:c r="N260" s="73"/>
      <x:c r="O260" s="73"/>
      <x:c r="P260" s="73"/>
      <x:c r="Q260" s="73"/>
      <x:c r="R260" s="73"/>
      <x:c r="S260" s="73"/>
      <x:c r="T260" s="73"/>
      <x:c r="U260" s="73"/>
      <x:c r="V260" s="73"/>
      <x:c r="W260" s="73"/>
      <x:c r="X260" s="73"/>
      <x:c r="Y260" s="73"/>
      <x:c r="Z260" s="73"/>
      <x:c r="AA260" s="73"/>
      <x:c r="AB260" s="73"/>
      <x:c r="AC260" s="73"/>
      <x:c r="AD260" s="73"/>
      <x:c r="AE260" s="73"/>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3"/>
      <x:c r="B261" s="73"/>
      <x:c r="C261" s="73"/>
      <x:c r="D261" s="73"/>
      <x:c r="E261" s="73"/>
      <x:c r="F261" s="73"/>
      <x:c r="G261" s="73"/>
      <x:c r="H261" s="73"/>
      <x:c r="I261" s="73"/>
      <x:c r="J261" s="73"/>
      <x:c r="K261" s="73"/>
      <x:c r="L261" s="73"/>
      <x:c r="M261" s="73"/>
      <x:c r="N261" s="73"/>
      <x:c r="O261" s="73"/>
      <x:c r="P261" s="73"/>
      <x:c r="Q261" s="73"/>
      <x:c r="R261" s="73"/>
      <x:c r="S261" s="73"/>
      <x:c r="T261" s="73"/>
      <x:c r="U261" s="73"/>
      <x:c r="V261" s="73"/>
      <x:c r="W261" s="73"/>
      <x:c r="X261" s="73"/>
      <x:c r="Y261" s="73"/>
      <x:c r="Z261" s="73"/>
      <x:c r="AA261" s="73"/>
      <x:c r="AB261" s="73"/>
      <x:c r="AC261" s="73"/>
      <x:c r="AD261" s="73"/>
      <x:c r="AE261" s="73"/>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3"/>
      <x:c r="B262" s="73"/>
      <x:c r="C262" s="73"/>
      <x:c r="D262" s="73"/>
      <x:c r="E262" s="73"/>
      <x:c r="F262" s="73"/>
      <x:c r="G262" s="73"/>
      <x:c r="H262" s="73"/>
      <x:c r="I262" s="73"/>
      <x:c r="J262" s="73"/>
      <x:c r="K262" s="73"/>
      <x:c r="L262" s="73"/>
      <x:c r="M262" s="73"/>
      <x:c r="N262" s="73"/>
      <x:c r="O262" s="73"/>
      <x:c r="P262" s="73"/>
      <x:c r="Q262" s="73"/>
      <x:c r="R262" s="73"/>
      <x:c r="S262" s="73"/>
      <x:c r="T262" s="73"/>
      <x:c r="U262" s="73"/>
      <x:c r="V262" s="73"/>
      <x:c r="W262" s="73"/>
      <x:c r="X262" s="73"/>
      <x:c r="Y262" s="73"/>
      <x:c r="Z262" s="73"/>
      <x:c r="AA262" s="73"/>
      <x:c r="AB262" s="73"/>
      <x:c r="AC262" s="73"/>
      <x:c r="AD262" s="73"/>
      <x:c r="AE262" s="73"/>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3"/>
      <x:c r="B263" s="73"/>
      <x:c r="C263" s="73"/>
      <x:c r="D263" s="73"/>
      <x:c r="E263" s="73"/>
      <x:c r="F263" s="73"/>
      <x:c r="G263" s="73"/>
      <x:c r="H263" s="73"/>
      <x:c r="I263" s="73"/>
      <x:c r="J263" s="73"/>
      <x:c r="K263" s="73"/>
      <x:c r="L263" s="73"/>
      <x:c r="M263" s="73"/>
      <x:c r="N263" s="73"/>
      <x:c r="O263" s="73"/>
      <x:c r="P263" s="73"/>
      <x:c r="Q263" s="73"/>
      <x:c r="R263" s="73"/>
      <x:c r="S263" s="73"/>
      <x:c r="T263" s="73"/>
      <x:c r="U263" s="73"/>
      <x:c r="V263" s="73"/>
      <x:c r="W263" s="73"/>
      <x:c r="X263" s="73"/>
      <x:c r="Y263" s="73"/>
      <x:c r="Z263" s="73"/>
      <x:c r="AA263" s="73"/>
      <x:c r="AB263" s="73"/>
      <x:c r="AC263" s="73"/>
      <x:c r="AD263" s="73"/>
      <x:c r="AE263" s="73"/>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3"/>
      <x:c r="B264" s="73"/>
      <x:c r="C264" s="73"/>
      <x:c r="D264" s="73"/>
      <x:c r="E264" s="73"/>
      <x:c r="F264" s="73"/>
      <x:c r="G264" s="73"/>
      <x:c r="H264" s="73"/>
      <x:c r="I264" s="73"/>
      <x:c r="J264" s="73"/>
      <x:c r="K264" s="73"/>
      <x:c r="L264" s="73"/>
      <x:c r="M264" s="73"/>
      <x:c r="N264" s="73"/>
      <x:c r="O264" s="73"/>
      <x:c r="P264" s="73"/>
      <x:c r="Q264" s="73"/>
      <x:c r="R264" s="73"/>
      <x:c r="S264" s="73"/>
      <x:c r="T264" s="73"/>
      <x:c r="U264" s="73"/>
      <x:c r="V264" s="73"/>
      <x:c r="W264" s="73"/>
      <x:c r="X264" s="73"/>
      <x:c r="Y264" s="73"/>
      <x:c r="Z264" s="73"/>
      <x:c r="AA264" s="73"/>
      <x:c r="AB264" s="73"/>
      <x:c r="AC264" s="73"/>
      <x:c r="AD264" s="73"/>
      <x:c r="AE264" s="73"/>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3"/>
      <x:c r="B265" s="73"/>
      <x:c r="C265" s="73"/>
      <x:c r="D265" s="73"/>
      <x:c r="E265" s="73"/>
      <x:c r="F265" s="73"/>
      <x:c r="G265" s="73"/>
      <x:c r="H265" s="73"/>
      <x:c r="I265" s="73"/>
      <x:c r="J265" s="73"/>
      <x:c r="K265" s="73"/>
      <x:c r="L265" s="73"/>
      <x:c r="M265" s="73"/>
      <x:c r="N265" s="73"/>
      <x:c r="O265" s="73"/>
      <x:c r="P265" s="73"/>
      <x:c r="Q265" s="73"/>
      <x:c r="R265" s="73"/>
      <x:c r="S265" s="73"/>
      <x:c r="T265" s="73"/>
      <x:c r="U265" s="73"/>
      <x:c r="V265" s="73"/>
      <x:c r="W265" s="73"/>
      <x:c r="X265" s="73"/>
      <x:c r="Y265" s="73"/>
      <x:c r="Z265" s="73"/>
      <x:c r="AA265" s="73"/>
      <x:c r="AB265" s="73"/>
      <x:c r="AC265" s="73"/>
      <x:c r="AD265" s="73"/>
      <x:c r="AE265" s="73"/>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3"/>
      <x:c r="B266" s="73"/>
      <x:c r="C266" s="73"/>
      <x:c r="D266" s="73"/>
      <x:c r="E266" s="73"/>
      <x:c r="F266" s="73"/>
      <x:c r="G266" s="73"/>
      <x:c r="H266" s="73"/>
      <x:c r="I266" s="73"/>
      <x:c r="J266" s="73"/>
      <x:c r="K266" s="73"/>
      <x:c r="L266" s="73"/>
      <x:c r="M266" s="73"/>
      <x:c r="N266" s="73"/>
      <x:c r="O266" s="73"/>
      <x:c r="P266" s="73"/>
      <x:c r="Q266" s="73"/>
      <x:c r="R266" s="73"/>
      <x:c r="S266" s="73"/>
      <x:c r="T266" s="73"/>
      <x:c r="U266" s="73"/>
      <x:c r="V266" s="73"/>
      <x:c r="W266" s="73"/>
      <x:c r="X266" s="73"/>
      <x:c r="Y266" s="73"/>
      <x:c r="Z266" s="73"/>
      <x:c r="AA266" s="73"/>
      <x:c r="AB266" s="73"/>
      <x:c r="AC266" s="73"/>
      <x:c r="AD266" s="73"/>
      <x:c r="AE266" s="73"/>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3"/>
      <x:c r="B267" s="73"/>
      <x:c r="C267" s="73"/>
      <x:c r="D267" s="73"/>
      <x:c r="E267" s="73"/>
      <x:c r="F267" s="73"/>
      <x:c r="G267" s="73"/>
      <x:c r="H267" s="73"/>
      <x:c r="I267" s="73"/>
      <x:c r="J267" s="73"/>
      <x:c r="K267" s="73"/>
      <x:c r="L267" s="73"/>
      <x:c r="M267" s="73"/>
      <x:c r="N267" s="73"/>
      <x:c r="O267" s="73"/>
      <x:c r="P267" s="73"/>
      <x:c r="Q267" s="73"/>
      <x:c r="R267" s="73"/>
      <x:c r="S267" s="73"/>
      <x:c r="T267" s="73"/>
      <x:c r="U267" s="73"/>
      <x:c r="V267" s="73"/>
      <x:c r="W267" s="73"/>
      <x:c r="X267" s="73"/>
      <x:c r="Y267" s="73"/>
      <x:c r="Z267" s="73"/>
      <x:c r="AA267" s="73"/>
      <x:c r="AB267" s="73"/>
      <x:c r="AC267" s="73"/>
      <x:c r="AD267" s="73"/>
      <x:c r="AE267" s="73"/>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3"/>
      <x:c r="B268" s="73"/>
      <x:c r="C268" s="73"/>
      <x:c r="D268" s="73"/>
      <x:c r="E268" s="73"/>
      <x:c r="F268" s="73"/>
      <x:c r="G268" s="73"/>
      <x:c r="H268" s="73"/>
      <x:c r="I268" s="73"/>
      <x:c r="J268" s="73"/>
      <x:c r="K268" s="73"/>
      <x:c r="L268" s="73"/>
      <x:c r="M268" s="73"/>
      <x:c r="N268" s="73"/>
      <x:c r="O268" s="73"/>
      <x:c r="P268" s="73"/>
      <x:c r="Q268" s="73"/>
      <x:c r="R268" s="73"/>
      <x:c r="S268" s="73"/>
      <x:c r="T268" s="73"/>
      <x:c r="U268" s="73"/>
      <x:c r="V268" s="73"/>
      <x:c r="W268" s="73"/>
      <x:c r="X268" s="73"/>
      <x:c r="Y268" s="73"/>
      <x:c r="Z268" s="73"/>
      <x:c r="AA268" s="73"/>
      <x:c r="AB268" s="73"/>
      <x:c r="AC268" s="73"/>
      <x:c r="AD268" s="73"/>
      <x:c r="AE268" s="73"/>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3"/>
      <x:c r="B269" s="73"/>
      <x:c r="C269" s="73"/>
      <x:c r="D269" s="73"/>
      <x:c r="E269" s="73"/>
      <x:c r="F269" s="73"/>
      <x:c r="G269" s="73"/>
      <x:c r="H269" s="73"/>
      <x:c r="I269" s="73"/>
      <x:c r="J269" s="73"/>
      <x:c r="K269" s="73"/>
      <x:c r="L269" s="73"/>
      <x:c r="M269" s="73"/>
      <x:c r="N269" s="73"/>
      <x:c r="O269" s="73"/>
      <x:c r="P269" s="73"/>
      <x:c r="Q269" s="73"/>
      <x:c r="R269" s="73"/>
      <x:c r="S269" s="73"/>
      <x:c r="T269" s="73"/>
      <x:c r="U269" s="73"/>
      <x:c r="V269" s="73"/>
      <x:c r="W269" s="73"/>
      <x:c r="X269" s="73"/>
      <x:c r="Y269" s="73"/>
      <x:c r="Z269" s="73"/>
      <x:c r="AA269" s="73"/>
      <x:c r="AB269" s="73"/>
      <x:c r="AC269" s="73"/>
      <x:c r="AD269" s="73"/>
      <x:c r="AE269" s="73"/>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3"/>
      <x:c r="B270" s="73"/>
      <x:c r="C270" s="73"/>
      <x:c r="D270" s="73"/>
      <x:c r="E270" s="73"/>
      <x:c r="F270" s="73"/>
      <x:c r="G270" s="73"/>
      <x:c r="H270" s="73"/>
      <x:c r="I270" s="73"/>
      <x:c r="J270" s="73"/>
      <x:c r="K270" s="73"/>
      <x:c r="L270" s="73"/>
      <x:c r="M270" s="73"/>
      <x:c r="N270" s="73"/>
      <x:c r="O270" s="73"/>
      <x:c r="P270" s="73"/>
      <x:c r="Q270" s="73"/>
      <x:c r="R270" s="73"/>
      <x:c r="S270" s="73"/>
      <x:c r="T270" s="73"/>
      <x:c r="U270" s="73"/>
      <x:c r="V270" s="73"/>
      <x:c r="W270" s="73"/>
      <x:c r="X270" s="73"/>
      <x:c r="Y270" s="73"/>
      <x:c r="Z270" s="73"/>
      <x:c r="AA270" s="73"/>
      <x:c r="AB270" s="73"/>
      <x:c r="AC270" s="73"/>
      <x:c r="AD270" s="73"/>
      <x:c r="AE270" s="73"/>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3"/>
      <x:c r="B271" s="73"/>
      <x:c r="C271" s="73"/>
      <x:c r="D271" s="73"/>
      <x:c r="E271" s="73"/>
      <x:c r="F271" s="73"/>
      <x:c r="G271" s="73"/>
      <x:c r="H271" s="73"/>
      <x:c r="I271" s="73"/>
      <x:c r="J271" s="73"/>
      <x:c r="K271" s="73"/>
      <x:c r="L271" s="73"/>
      <x:c r="M271" s="73"/>
      <x:c r="N271" s="73"/>
      <x:c r="O271" s="73"/>
      <x:c r="P271" s="73"/>
      <x:c r="Q271" s="73"/>
      <x:c r="R271" s="73"/>
      <x:c r="S271" s="73"/>
      <x:c r="T271" s="73"/>
      <x:c r="U271" s="73"/>
      <x:c r="V271" s="73"/>
      <x:c r="W271" s="73"/>
      <x:c r="X271" s="73"/>
      <x:c r="Y271" s="73"/>
      <x:c r="Z271" s="73"/>
      <x:c r="AA271" s="73"/>
      <x:c r="AB271" s="73"/>
      <x:c r="AC271" s="73"/>
      <x:c r="AD271" s="73"/>
      <x:c r="AE271" s="73"/>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3"/>
      <x:c r="B272" s="73"/>
      <x:c r="C272" s="73"/>
      <x:c r="D272" s="73"/>
      <x:c r="E272" s="73"/>
      <x:c r="F272" s="73"/>
      <x:c r="G272" s="73"/>
      <x:c r="H272" s="73"/>
      <x:c r="I272" s="73"/>
      <x:c r="J272" s="73"/>
      <x:c r="K272" s="73"/>
      <x:c r="L272" s="73"/>
      <x:c r="M272" s="73"/>
      <x:c r="N272" s="73"/>
      <x:c r="O272" s="73"/>
      <x:c r="P272" s="73"/>
      <x:c r="Q272" s="73"/>
      <x:c r="R272" s="73"/>
      <x:c r="S272" s="73"/>
      <x:c r="T272" s="73"/>
      <x:c r="U272" s="73"/>
      <x:c r="V272" s="73"/>
      <x:c r="W272" s="73"/>
      <x:c r="X272" s="73"/>
      <x:c r="Y272" s="73"/>
      <x:c r="Z272" s="73"/>
      <x:c r="AA272" s="73"/>
      <x:c r="AB272" s="73"/>
      <x:c r="AC272" s="73"/>
      <x:c r="AD272" s="73"/>
      <x:c r="AE272" s="73"/>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3"/>
      <x:c r="B273" s="73"/>
      <x:c r="C273" s="73"/>
      <x:c r="D273" s="73"/>
      <x:c r="E273" s="73"/>
      <x:c r="F273" s="73"/>
      <x:c r="G273" s="73"/>
      <x:c r="H273" s="73"/>
      <x:c r="I273" s="73"/>
      <x:c r="J273" s="73"/>
      <x:c r="K273" s="73"/>
      <x:c r="L273" s="73"/>
      <x:c r="M273" s="73"/>
      <x:c r="N273" s="73"/>
      <x:c r="O273" s="73"/>
      <x:c r="P273" s="73"/>
      <x:c r="Q273" s="73"/>
      <x:c r="R273" s="73"/>
      <x:c r="S273" s="73"/>
      <x:c r="T273" s="73"/>
      <x:c r="U273" s="73"/>
      <x:c r="V273" s="73"/>
      <x:c r="W273" s="73"/>
      <x:c r="X273" s="73"/>
      <x:c r="Y273" s="73"/>
      <x:c r="Z273" s="73"/>
      <x:c r="AA273" s="73"/>
      <x:c r="AB273" s="73"/>
      <x:c r="AC273" s="73"/>
      <x:c r="AD273" s="73"/>
      <x:c r="AE273" s="73"/>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3"/>
      <x:c r="B274" s="73"/>
      <x:c r="C274" s="73"/>
      <x:c r="D274" s="73"/>
      <x:c r="E274" s="73"/>
      <x:c r="F274" s="73"/>
      <x:c r="G274" s="73"/>
      <x:c r="H274" s="73"/>
      <x:c r="I274" s="73"/>
      <x:c r="J274" s="73"/>
      <x:c r="K274" s="73"/>
      <x:c r="L274" s="73"/>
      <x:c r="M274" s="73"/>
      <x:c r="N274" s="73"/>
      <x:c r="O274" s="73"/>
      <x:c r="P274" s="73"/>
      <x:c r="Q274" s="73"/>
      <x:c r="R274" s="73"/>
      <x:c r="S274" s="73"/>
      <x:c r="T274" s="73"/>
      <x:c r="U274" s="73"/>
      <x:c r="V274" s="73"/>
      <x:c r="W274" s="73"/>
      <x:c r="X274" s="73"/>
      <x:c r="Y274" s="73"/>
      <x:c r="Z274" s="73"/>
      <x:c r="AA274" s="73"/>
      <x:c r="AB274" s="73"/>
      <x:c r="AC274" s="73"/>
      <x:c r="AD274" s="73"/>
      <x:c r="AE274" s="73"/>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3"/>
      <x:c r="B275" s="73"/>
      <x:c r="C275" s="73"/>
      <x:c r="D275" s="73"/>
      <x:c r="E275" s="73"/>
      <x:c r="F275" s="73"/>
      <x:c r="G275" s="73"/>
      <x:c r="H275" s="73"/>
      <x:c r="I275" s="73"/>
      <x:c r="J275" s="73"/>
      <x:c r="K275" s="73"/>
      <x:c r="L275" s="73"/>
      <x:c r="M275" s="73"/>
      <x:c r="N275" s="73"/>
      <x:c r="O275" s="73"/>
      <x:c r="P275" s="73"/>
      <x:c r="Q275" s="73"/>
      <x:c r="R275" s="73"/>
      <x:c r="S275" s="73"/>
      <x:c r="T275" s="73"/>
      <x:c r="U275" s="73"/>
      <x:c r="V275" s="73"/>
      <x:c r="W275" s="73"/>
      <x:c r="X275" s="73"/>
      <x:c r="Y275" s="73"/>
      <x:c r="Z275" s="73"/>
      <x:c r="AA275" s="73"/>
      <x:c r="AB275" s="73"/>
      <x:c r="AC275" s="73"/>
      <x:c r="AD275" s="73"/>
      <x:c r="AE275" s="73"/>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3"/>
      <x:c r="B276" s="73"/>
      <x:c r="C276" s="73"/>
      <x:c r="D276" s="73"/>
      <x:c r="E276" s="73"/>
      <x:c r="F276" s="73"/>
      <x:c r="G276" s="73"/>
      <x:c r="H276" s="73"/>
      <x:c r="I276" s="73"/>
      <x:c r="J276" s="73"/>
      <x:c r="K276" s="73"/>
      <x:c r="L276" s="73"/>
      <x:c r="M276" s="73"/>
      <x:c r="N276" s="73"/>
      <x:c r="O276" s="73"/>
      <x:c r="P276" s="73"/>
      <x:c r="Q276" s="73"/>
      <x:c r="R276" s="73"/>
      <x:c r="S276" s="73"/>
      <x:c r="T276" s="73"/>
      <x:c r="U276" s="73"/>
      <x:c r="V276" s="73"/>
      <x:c r="W276" s="73"/>
      <x:c r="X276" s="73"/>
      <x:c r="Y276" s="73"/>
      <x:c r="Z276" s="73"/>
      <x:c r="AA276" s="73"/>
      <x:c r="AB276" s="73"/>
      <x:c r="AC276" s="73"/>
      <x:c r="AD276" s="73"/>
      <x:c r="AE276" s="73"/>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3"/>
      <x:c r="B277" s="73"/>
      <x:c r="C277" s="73"/>
      <x:c r="D277" s="73"/>
      <x:c r="E277" s="73"/>
      <x:c r="F277" s="73"/>
      <x:c r="G277" s="73"/>
      <x:c r="H277" s="73"/>
      <x:c r="I277" s="73"/>
      <x:c r="J277" s="73"/>
      <x:c r="K277" s="73"/>
      <x:c r="L277" s="73"/>
      <x:c r="M277" s="73"/>
      <x:c r="N277" s="73"/>
      <x:c r="O277" s="73"/>
      <x:c r="P277" s="73"/>
      <x:c r="Q277" s="73"/>
      <x:c r="R277" s="73"/>
      <x:c r="S277" s="73"/>
      <x:c r="T277" s="73"/>
      <x:c r="U277" s="73"/>
      <x:c r="V277" s="73"/>
      <x:c r="W277" s="73"/>
      <x:c r="X277" s="73"/>
      <x:c r="Y277" s="73"/>
      <x:c r="Z277" s="73"/>
      <x:c r="AA277" s="73"/>
      <x:c r="AB277" s="73"/>
      <x:c r="AC277" s="73"/>
      <x:c r="AD277" s="73"/>
      <x:c r="AE277" s="73"/>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3"/>
      <x:c r="B278" s="73"/>
      <x:c r="C278" s="73"/>
      <x:c r="D278" s="73"/>
      <x:c r="E278" s="73"/>
      <x:c r="F278" s="73"/>
      <x:c r="G278" s="73"/>
      <x:c r="H278" s="73"/>
      <x:c r="I278" s="73"/>
      <x:c r="J278" s="73"/>
      <x:c r="K278" s="73"/>
      <x:c r="L278" s="73"/>
      <x:c r="M278" s="73"/>
      <x:c r="N278" s="73"/>
      <x:c r="O278" s="73"/>
      <x:c r="P278" s="73"/>
      <x:c r="Q278" s="73"/>
      <x:c r="R278" s="73"/>
      <x:c r="S278" s="73"/>
      <x:c r="T278" s="73"/>
      <x:c r="U278" s="73"/>
      <x:c r="V278" s="73"/>
      <x:c r="W278" s="73"/>
      <x:c r="X278" s="73"/>
      <x:c r="Y278" s="73"/>
      <x:c r="Z278" s="73"/>
      <x:c r="AA278" s="73"/>
      <x:c r="AB278" s="73"/>
      <x:c r="AC278" s="73"/>
      <x:c r="AD278" s="73"/>
      <x:c r="AE278" s="73"/>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3"/>
      <x:c r="B279" s="73"/>
      <x:c r="C279" s="73"/>
      <x:c r="D279" s="73"/>
      <x:c r="E279" s="73"/>
      <x:c r="F279" s="73"/>
      <x:c r="G279" s="73"/>
      <x:c r="H279" s="73"/>
      <x:c r="I279" s="73"/>
      <x:c r="J279" s="73"/>
      <x:c r="K279" s="73"/>
      <x:c r="L279" s="73"/>
      <x:c r="M279" s="73"/>
      <x:c r="N279" s="73"/>
      <x:c r="O279" s="73"/>
      <x:c r="P279" s="73"/>
      <x:c r="Q279" s="73"/>
      <x:c r="R279" s="73"/>
      <x:c r="S279" s="73"/>
      <x:c r="T279" s="73"/>
      <x:c r="U279" s="73"/>
      <x:c r="V279" s="73"/>
      <x:c r="W279" s="73"/>
      <x:c r="X279" s="73"/>
      <x:c r="Y279" s="73"/>
      <x:c r="Z279" s="73"/>
      <x:c r="AA279" s="73"/>
      <x:c r="AB279" s="73"/>
      <x:c r="AC279" s="73"/>
      <x:c r="AD279" s="73"/>
      <x:c r="AE279" s="73"/>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3"/>
      <x:c r="B280" s="73"/>
      <x:c r="C280" s="73"/>
      <x:c r="D280" s="73"/>
      <x:c r="E280" s="73"/>
      <x:c r="F280" s="73"/>
      <x:c r="G280" s="73"/>
      <x:c r="H280" s="73"/>
      <x:c r="I280" s="73"/>
      <x:c r="J280" s="73"/>
      <x:c r="K280" s="73"/>
      <x:c r="L280" s="73"/>
      <x:c r="M280" s="73"/>
      <x:c r="N280" s="73"/>
      <x:c r="O280" s="73"/>
      <x:c r="P280" s="73"/>
      <x:c r="Q280" s="73"/>
      <x:c r="R280" s="73"/>
      <x:c r="S280" s="73"/>
      <x:c r="T280" s="73"/>
      <x:c r="U280" s="73"/>
      <x:c r="V280" s="73"/>
      <x:c r="W280" s="73"/>
      <x:c r="X280" s="73"/>
      <x:c r="Y280" s="73"/>
      <x:c r="Z280" s="73"/>
      <x:c r="AA280" s="73"/>
      <x:c r="AB280" s="73"/>
      <x:c r="AC280" s="73"/>
      <x:c r="AD280" s="73"/>
      <x:c r="AE280" s="73"/>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3"/>
      <x:c r="B281" s="73"/>
      <x:c r="C281" s="73"/>
      <x:c r="D281" s="73"/>
      <x:c r="E281" s="73"/>
      <x:c r="F281" s="73"/>
      <x:c r="G281" s="73"/>
      <x:c r="H281" s="73"/>
      <x:c r="I281" s="73"/>
      <x:c r="J281" s="73"/>
      <x:c r="K281" s="73"/>
      <x:c r="L281" s="73"/>
      <x:c r="M281" s="73"/>
      <x:c r="N281" s="73"/>
      <x:c r="O281" s="73"/>
      <x:c r="P281" s="73"/>
      <x:c r="Q281" s="73"/>
      <x:c r="R281" s="73"/>
      <x:c r="S281" s="73"/>
      <x:c r="T281" s="73"/>
      <x:c r="U281" s="73"/>
      <x:c r="V281" s="73"/>
      <x:c r="W281" s="73"/>
      <x:c r="X281" s="73"/>
      <x:c r="Y281" s="73"/>
      <x:c r="Z281" s="73"/>
      <x:c r="AA281" s="73"/>
      <x:c r="AB281" s="73"/>
      <x:c r="AC281" s="73"/>
      <x:c r="AD281" s="73"/>
      <x:c r="AE281" s="73"/>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3"/>
      <x:c r="B282" s="73"/>
      <x:c r="C282" s="73"/>
      <x:c r="D282" s="73"/>
      <x:c r="E282" s="73"/>
      <x:c r="F282" s="73"/>
      <x:c r="G282" s="73"/>
      <x:c r="H282" s="73"/>
      <x:c r="I282" s="73"/>
      <x:c r="J282" s="73"/>
      <x:c r="K282" s="73"/>
      <x:c r="L282" s="73"/>
      <x:c r="M282" s="73"/>
      <x:c r="N282" s="73"/>
      <x:c r="O282" s="73"/>
      <x:c r="P282" s="73"/>
      <x:c r="Q282" s="73"/>
      <x:c r="R282" s="73"/>
      <x:c r="S282" s="73"/>
      <x:c r="T282" s="73"/>
      <x:c r="U282" s="73"/>
      <x:c r="V282" s="73"/>
      <x:c r="W282" s="73"/>
      <x:c r="X282" s="73"/>
      <x:c r="Y282" s="73"/>
      <x:c r="Z282" s="73"/>
      <x:c r="AA282" s="73"/>
      <x:c r="AB282" s="73"/>
      <x:c r="AC282" s="73"/>
      <x:c r="AD282" s="73"/>
      <x:c r="AE282" s="73"/>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3"/>
      <x:c r="B283" s="73"/>
      <x:c r="C283" s="73"/>
      <x:c r="D283" s="73"/>
      <x:c r="E283" s="73"/>
      <x:c r="F283" s="73"/>
      <x:c r="G283" s="73"/>
      <x:c r="H283" s="73"/>
      <x:c r="I283" s="73"/>
      <x:c r="J283" s="73"/>
      <x:c r="K283" s="73"/>
      <x:c r="L283" s="73"/>
      <x:c r="M283" s="73"/>
      <x:c r="N283" s="73"/>
      <x:c r="O283" s="73"/>
      <x:c r="P283" s="73"/>
      <x:c r="Q283" s="73"/>
      <x:c r="R283" s="73"/>
      <x:c r="S283" s="73"/>
      <x:c r="T283" s="73"/>
      <x:c r="U283" s="73"/>
      <x:c r="V283" s="73"/>
      <x:c r="W283" s="73"/>
      <x:c r="X283" s="73"/>
      <x:c r="Y283" s="73"/>
      <x:c r="Z283" s="73"/>
      <x:c r="AA283" s="73"/>
      <x:c r="AB283" s="73"/>
      <x:c r="AC283" s="73"/>
      <x:c r="AD283" s="73"/>
      <x:c r="AE283" s="7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3"/>
      <x:c r="B284" s="73"/>
      <x:c r="C284" s="73"/>
      <x:c r="D284" s="73"/>
      <x:c r="E284" s="73"/>
      <x:c r="F284" s="73"/>
      <x:c r="G284" s="73"/>
      <x:c r="H284" s="73"/>
      <x:c r="I284" s="73"/>
      <x:c r="J284" s="73"/>
      <x:c r="K284" s="73"/>
      <x:c r="L284" s="73"/>
      <x:c r="M284" s="73"/>
      <x:c r="N284" s="73"/>
      <x:c r="O284" s="73"/>
      <x:c r="P284" s="73"/>
      <x:c r="Q284" s="73"/>
      <x:c r="R284" s="73"/>
      <x:c r="S284" s="73"/>
      <x:c r="T284" s="73"/>
      <x:c r="U284" s="73"/>
      <x:c r="V284" s="73"/>
      <x:c r="W284" s="73"/>
      <x:c r="X284" s="73"/>
      <x:c r="Y284" s="73"/>
      <x:c r="Z284" s="73"/>
      <x:c r="AA284" s="73"/>
      <x:c r="AB284" s="73"/>
      <x:c r="AC284" s="73"/>
      <x:c r="AD284" s="73"/>
      <x:c r="AE284" s="73"/>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3"/>
      <x:c r="B285" s="73"/>
      <x:c r="C285" s="73"/>
      <x:c r="D285" s="73"/>
      <x:c r="E285" s="73"/>
      <x:c r="F285" s="73"/>
      <x:c r="G285" s="73"/>
      <x:c r="H285" s="73"/>
      <x:c r="I285" s="73"/>
      <x:c r="J285" s="73"/>
      <x:c r="K285" s="73"/>
      <x:c r="L285" s="73"/>
      <x:c r="M285" s="73"/>
      <x:c r="N285" s="73"/>
      <x:c r="O285" s="73"/>
      <x:c r="P285" s="73"/>
      <x:c r="Q285" s="73"/>
      <x:c r="R285" s="73"/>
      <x:c r="S285" s="73"/>
      <x:c r="T285" s="73"/>
      <x:c r="U285" s="73"/>
      <x:c r="V285" s="73"/>
      <x:c r="W285" s="73"/>
      <x:c r="X285" s="73"/>
      <x:c r="Y285" s="73"/>
      <x:c r="Z285" s="73"/>
      <x:c r="AA285" s="73"/>
      <x:c r="AB285" s="73"/>
      <x:c r="AC285" s="73"/>
      <x:c r="AD285" s="73"/>
      <x:c r="AE285" s="73"/>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3"/>
      <x:c r="B286" s="73"/>
      <x:c r="C286" s="73"/>
      <x:c r="D286" s="73"/>
      <x:c r="E286" s="73"/>
      <x:c r="F286" s="73"/>
      <x:c r="G286" s="73"/>
      <x:c r="H286" s="73"/>
      <x:c r="I286" s="73"/>
      <x:c r="J286" s="73"/>
      <x:c r="K286" s="73"/>
      <x:c r="L286" s="73"/>
      <x:c r="M286" s="73"/>
      <x:c r="N286" s="73"/>
      <x:c r="O286" s="73"/>
      <x:c r="P286" s="73"/>
      <x:c r="Q286" s="73"/>
      <x:c r="R286" s="73"/>
      <x:c r="S286" s="73"/>
      <x:c r="T286" s="73"/>
      <x:c r="U286" s="73"/>
      <x:c r="V286" s="73"/>
      <x:c r="W286" s="73"/>
      <x:c r="X286" s="73"/>
      <x:c r="Y286" s="73"/>
      <x:c r="Z286" s="73"/>
      <x:c r="AA286" s="73"/>
      <x:c r="AB286" s="73"/>
      <x:c r="AC286" s="73"/>
      <x:c r="AD286" s="73"/>
      <x:c r="AE286" s="73"/>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3"/>
      <x:c r="B287" s="73"/>
      <x:c r="C287" s="73"/>
      <x:c r="D287" s="73"/>
      <x:c r="E287" s="73"/>
      <x:c r="F287" s="73"/>
      <x:c r="G287" s="73"/>
      <x:c r="H287" s="73"/>
      <x:c r="I287" s="73"/>
      <x:c r="J287" s="73"/>
      <x:c r="K287" s="73"/>
      <x:c r="L287" s="73"/>
      <x:c r="M287" s="73"/>
      <x:c r="N287" s="73"/>
      <x:c r="O287" s="73"/>
      <x:c r="P287" s="73"/>
      <x:c r="Q287" s="73"/>
      <x:c r="R287" s="73"/>
      <x:c r="S287" s="73"/>
      <x:c r="T287" s="73"/>
      <x:c r="U287" s="73"/>
      <x:c r="V287" s="73"/>
      <x:c r="W287" s="73"/>
      <x:c r="X287" s="73"/>
      <x:c r="Y287" s="73"/>
      <x:c r="Z287" s="73"/>
      <x:c r="AA287" s="73"/>
      <x:c r="AB287" s="73"/>
      <x:c r="AC287" s="73"/>
      <x:c r="AD287" s="73"/>
      <x:c r="AE287" s="73"/>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3"/>
      <x:c r="B288" s="73"/>
      <x:c r="C288" s="73"/>
      <x:c r="D288" s="73"/>
      <x:c r="E288" s="73"/>
      <x:c r="F288" s="73"/>
      <x:c r="G288" s="73"/>
      <x:c r="H288" s="73"/>
      <x:c r="I288" s="73"/>
      <x:c r="J288" s="73"/>
      <x:c r="K288" s="73"/>
      <x:c r="L288" s="73"/>
      <x:c r="M288" s="73"/>
      <x:c r="N288" s="73"/>
      <x:c r="O288" s="73"/>
      <x:c r="P288" s="73"/>
      <x:c r="Q288" s="73"/>
      <x:c r="R288" s="73"/>
      <x:c r="S288" s="73"/>
      <x:c r="T288" s="73"/>
      <x:c r="U288" s="73"/>
      <x:c r="V288" s="73"/>
      <x:c r="W288" s="73"/>
      <x:c r="X288" s="73"/>
      <x:c r="Y288" s="73"/>
      <x:c r="Z288" s="73"/>
      <x:c r="AA288" s="73"/>
      <x:c r="AB288" s="73"/>
      <x:c r="AC288" s="73"/>
      <x:c r="AD288" s="73"/>
      <x:c r="AE288" s="73"/>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3"/>
      <x:c r="B289" s="73"/>
      <x:c r="C289" s="73"/>
      <x:c r="D289" s="73"/>
      <x:c r="E289" s="73"/>
      <x:c r="F289" s="73"/>
      <x:c r="G289" s="73"/>
      <x:c r="H289" s="73"/>
      <x:c r="I289" s="73"/>
      <x:c r="J289" s="73"/>
      <x:c r="K289" s="73"/>
      <x:c r="L289" s="73"/>
      <x:c r="M289" s="73"/>
      <x:c r="N289" s="73"/>
      <x:c r="O289" s="73"/>
      <x:c r="P289" s="73"/>
      <x:c r="Q289" s="73"/>
      <x:c r="R289" s="73"/>
      <x:c r="S289" s="73"/>
      <x:c r="T289" s="73"/>
      <x:c r="U289" s="73"/>
      <x:c r="V289" s="73"/>
      <x:c r="W289" s="73"/>
      <x:c r="X289" s="73"/>
      <x:c r="Y289" s="73"/>
      <x:c r="Z289" s="73"/>
      <x:c r="AA289" s="73"/>
      <x:c r="AB289" s="73"/>
      <x:c r="AC289" s="73"/>
      <x:c r="AD289" s="73"/>
      <x:c r="AE289" s="73"/>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3"/>
      <x:c r="B290" s="73"/>
      <x:c r="C290" s="73"/>
      <x:c r="D290" s="73"/>
      <x:c r="E290" s="73"/>
      <x:c r="F290" s="73"/>
      <x:c r="G290" s="73"/>
      <x:c r="H290" s="73"/>
      <x:c r="I290" s="73"/>
      <x:c r="J290" s="73"/>
      <x:c r="K290" s="73"/>
      <x:c r="L290" s="73"/>
      <x:c r="M290" s="73"/>
      <x:c r="N290" s="73"/>
      <x:c r="O290" s="73"/>
      <x:c r="P290" s="73"/>
      <x:c r="Q290" s="73"/>
      <x:c r="R290" s="73"/>
      <x:c r="S290" s="73"/>
      <x:c r="T290" s="73"/>
      <x:c r="U290" s="73"/>
      <x:c r="V290" s="73"/>
      <x:c r="W290" s="73"/>
      <x:c r="X290" s="73"/>
      <x:c r="Y290" s="73"/>
      <x:c r="Z290" s="73"/>
      <x:c r="AA290" s="73"/>
      <x:c r="AB290" s="73"/>
      <x:c r="AC290" s="73"/>
      <x:c r="AD290" s="73"/>
      <x:c r="AE290" s="73"/>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3"/>
      <x:c r="B291" s="73"/>
      <x:c r="C291" s="73"/>
      <x:c r="D291" s="73"/>
      <x:c r="E291" s="73"/>
      <x:c r="F291" s="73"/>
      <x:c r="G291" s="73"/>
      <x:c r="H291" s="73"/>
      <x:c r="I291" s="73"/>
      <x:c r="J291" s="73"/>
      <x:c r="K291" s="73"/>
      <x:c r="L291" s="73"/>
      <x:c r="M291" s="73"/>
      <x:c r="N291" s="73"/>
      <x:c r="O291" s="73"/>
      <x:c r="P291" s="73"/>
      <x:c r="Q291" s="73"/>
      <x:c r="R291" s="73"/>
      <x:c r="S291" s="73"/>
      <x:c r="T291" s="73"/>
      <x:c r="U291" s="73"/>
      <x:c r="V291" s="73"/>
      <x:c r="W291" s="73"/>
      <x:c r="X291" s="73"/>
      <x:c r="Y291" s="73"/>
      <x:c r="Z291" s="73"/>
      <x:c r="AA291" s="73"/>
      <x:c r="AB291" s="73"/>
      <x:c r="AC291" s="73"/>
      <x:c r="AD291" s="73"/>
      <x:c r="AE291" s="73"/>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3"/>
      <x:c r="B292" s="73"/>
      <x:c r="C292" s="73"/>
      <x:c r="D292" s="73"/>
      <x:c r="E292" s="73"/>
      <x:c r="F292" s="73"/>
      <x:c r="G292" s="73"/>
      <x:c r="H292" s="73"/>
      <x:c r="I292" s="73"/>
      <x:c r="J292" s="73"/>
      <x:c r="K292" s="73"/>
      <x:c r="L292" s="73"/>
      <x:c r="M292" s="73"/>
      <x:c r="N292" s="73"/>
      <x:c r="O292" s="73"/>
      <x:c r="P292" s="73"/>
      <x:c r="Q292" s="73"/>
      <x:c r="R292" s="73"/>
      <x:c r="S292" s="73"/>
      <x:c r="T292" s="73"/>
      <x:c r="U292" s="73"/>
      <x:c r="V292" s="73"/>
      <x:c r="W292" s="73"/>
      <x:c r="X292" s="73"/>
      <x:c r="Y292" s="73"/>
      <x:c r="Z292" s="73"/>
      <x:c r="AA292" s="73"/>
      <x:c r="AB292" s="73"/>
      <x:c r="AC292" s="73"/>
      <x:c r="AD292" s="73"/>
      <x:c r="AE292" s="73"/>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3"/>
      <x:c r="B293" s="73"/>
      <x:c r="C293" s="73"/>
      <x:c r="D293" s="73"/>
      <x:c r="E293" s="73"/>
      <x:c r="F293" s="73"/>
      <x:c r="G293" s="73"/>
      <x:c r="H293" s="73"/>
      <x:c r="I293" s="73"/>
      <x:c r="J293" s="73"/>
      <x:c r="K293" s="73"/>
      <x:c r="L293" s="73"/>
      <x:c r="M293" s="73"/>
      <x:c r="N293" s="73"/>
      <x:c r="O293" s="73"/>
      <x:c r="P293" s="73"/>
      <x:c r="Q293" s="73"/>
      <x:c r="R293" s="73"/>
      <x:c r="S293" s="73"/>
      <x:c r="T293" s="73"/>
      <x:c r="U293" s="73"/>
      <x:c r="V293" s="73"/>
      <x:c r="W293" s="73"/>
      <x:c r="X293" s="73"/>
      <x:c r="Y293" s="73"/>
      <x:c r="Z293" s="73"/>
      <x:c r="AA293" s="73"/>
      <x:c r="AB293" s="73"/>
      <x:c r="AC293" s="73"/>
      <x:c r="AD293" s="73"/>
      <x:c r="AE293" s="7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3"/>
      <x:c r="B294" s="73"/>
      <x:c r="C294" s="73"/>
      <x:c r="D294" s="73"/>
      <x:c r="E294" s="73"/>
      <x:c r="F294" s="73"/>
      <x:c r="G294" s="73"/>
      <x:c r="H294" s="73"/>
      <x:c r="I294" s="73"/>
      <x:c r="J294" s="73"/>
      <x:c r="K294" s="73"/>
      <x:c r="L294" s="73"/>
      <x:c r="M294" s="73"/>
      <x:c r="N294" s="73"/>
      <x:c r="O294" s="73"/>
      <x:c r="P294" s="73"/>
      <x:c r="Q294" s="73"/>
      <x:c r="R294" s="73"/>
      <x:c r="S294" s="73"/>
      <x:c r="T294" s="73"/>
      <x:c r="U294" s="73"/>
      <x:c r="V294" s="73"/>
      <x:c r="W294" s="73"/>
      <x:c r="X294" s="73"/>
      <x:c r="Y294" s="73"/>
      <x:c r="Z294" s="73"/>
      <x:c r="AA294" s="73"/>
      <x:c r="AB294" s="73"/>
      <x:c r="AC294" s="73"/>
      <x:c r="AD294" s="73"/>
      <x:c r="AE294" s="73"/>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3"/>
      <x:c r="B295" s="73"/>
      <x:c r="C295" s="73"/>
      <x:c r="D295" s="73"/>
      <x:c r="E295" s="73"/>
      <x:c r="F295" s="73"/>
      <x:c r="G295" s="73"/>
      <x:c r="H295" s="73"/>
      <x:c r="I295" s="73"/>
      <x:c r="J295" s="73"/>
      <x:c r="K295" s="73"/>
      <x:c r="L295" s="73"/>
      <x:c r="M295" s="73"/>
      <x:c r="N295" s="73"/>
      <x:c r="O295" s="73"/>
      <x:c r="P295" s="73"/>
      <x:c r="Q295" s="73"/>
      <x:c r="R295" s="73"/>
      <x:c r="S295" s="73"/>
      <x:c r="T295" s="73"/>
      <x:c r="U295" s="73"/>
      <x:c r="V295" s="73"/>
      <x:c r="W295" s="73"/>
      <x:c r="X295" s="73"/>
      <x:c r="Y295" s="73"/>
      <x:c r="Z295" s="73"/>
      <x:c r="AA295" s="73"/>
      <x:c r="AB295" s="73"/>
      <x:c r="AC295" s="73"/>
      <x:c r="AD295" s="73"/>
      <x:c r="AE295" s="73"/>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3"/>
      <x:c r="B296" s="73"/>
      <x:c r="C296" s="73"/>
      <x:c r="D296" s="73"/>
      <x:c r="E296" s="73"/>
      <x:c r="F296" s="73"/>
      <x:c r="G296" s="73"/>
      <x:c r="H296" s="73"/>
      <x:c r="I296" s="73"/>
      <x:c r="J296" s="73"/>
      <x:c r="K296" s="73"/>
      <x:c r="L296" s="73"/>
      <x:c r="M296" s="73"/>
      <x:c r="N296" s="73"/>
      <x:c r="O296" s="73"/>
      <x:c r="P296" s="73"/>
      <x:c r="Q296" s="73"/>
      <x:c r="R296" s="73"/>
      <x:c r="S296" s="73"/>
      <x:c r="T296" s="73"/>
      <x:c r="U296" s="73"/>
      <x:c r="V296" s="73"/>
      <x:c r="W296" s="73"/>
      <x:c r="X296" s="73"/>
      <x:c r="Y296" s="73"/>
      <x:c r="Z296" s="73"/>
      <x:c r="AA296" s="73"/>
      <x:c r="AB296" s="73"/>
      <x:c r="AC296" s="73"/>
      <x:c r="AD296" s="73"/>
      <x:c r="AE296" s="73"/>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3"/>
      <x:c r="B297" s="73"/>
      <x:c r="C297" s="73"/>
      <x:c r="D297" s="73"/>
      <x:c r="E297" s="73"/>
      <x:c r="F297" s="73"/>
      <x:c r="G297" s="73"/>
      <x:c r="H297" s="73"/>
      <x:c r="I297" s="73"/>
      <x:c r="J297" s="73"/>
      <x:c r="K297" s="73"/>
      <x:c r="L297" s="73"/>
      <x:c r="M297" s="73"/>
      <x:c r="N297" s="73"/>
      <x:c r="O297" s="73"/>
      <x:c r="P297" s="73"/>
      <x:c r="Q297" s="73"/>
      <x:c r="R297" s="73"/>
      <x:c r="S297" s="73"/>
      <x:c r="T297" s="73"/>
      <x:c r="U297" s="73"/>
      <x:c r="V297" s="73"/>
      <x:c r="W297" s="73"/>
      <x:c r="X297" s="73"/>
      <x:c r="Y297" s="73"/>
      <x:c r="Z297" s="73"/>
      <x:c r="AA297" s="73"/>
      <x:c r="AB297" s="73"/>
      <x:c r="AC297" s="73"/>
      <x:c r="AD297" s="73"/>
      <x:c r="AE297" s="73"/>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3"/>
      <x:c r="B298" s="73"/>
      <x:c r="C298" s="73"/>
      <x:c r="D298" s="73"/>
      <x:c r="E298" s="73"/>
      <x:c r="F298" s="73"/>
      <x:c r="G298" s="73"/>
      <x:c r="H298" s="73"/>
      <x:c r="I298" s="73"/>
      <x:c r="J298" s="73"/>
      <x:c r="K298" s="73"/>
      <x:c r="L298" s="73"/>
      <x:c r="M298" s="73"/>
      <x:c r="N298" s="73"/>
      <x:c r="O298" s="73"/>
      <x:c r="P298" s="73"/>
      <x:c r="Q298" s="73"/>
      <x:c r="R298" s="73"/>
      <x:c r="S298" s="73"/>
      <x:c r="T298" s="73"/>
      <x:c r="U298" s="73"/>
      <x:c r="V298" s="73"/>
      <x:c r="W298" s="73"/>
      <x:c r="X298" s="73"/>
      <x:c r="Y298" s="73"/>
      <x:c r="Z298" s="73"/>
      <x:c r="AA298" s="73"/>
      <x:c r="AB298" s="73"/>
      <x:c r="AC298" s="73"/>
      <x:c r="AD298" s="73"/>
      <x:c r="AE298" s="73"/>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3"/>
      <x:c r="B299" s="73"/>
      <x:c r="C299" s="73"/>
      <x:c r="D299" s="73"/>
      <x:c r="E299" s="73"/>
      <x:c r="F299" s="73"/>
      <x:c r="G299" s="73"/>
      <x:c r="H299" s="73"/>
      <x:c r="I299" s="73"/>
      <x:c r="J299" s="73"/>
      <x:c r="K299" s="73"/>
      <x:c r="L299" s="73"/>
      <x:c r="M299" s="73"/>
      <x:c r="N299" s="73"/>
      <x:c r="O299" s="73"/>
      <x:c r="P299" s="73"/>
      <x:c r="Q299" s="73"/>
      <x:c r="R299" s="73"/>
      <x:c r="S299" s="73"/>
      <x:c r="T299" s="73"/>
      <x:c r="U299" s="73"/>
      <x:c r="V299" s="73"/>
      <x:c r="W299" s="73"/>
      <x:c r="X299" s="73"/>
      <x:c r="Y299" s="73"/>
      <x:c r="Z299" s="73"/>
      <x:c r="AA299" s="73"/>
      <x:c r="AB299" s="73"/>
      <x:c r="AC299" s="73"/>
      <x:c r="AD299" s="73"/>
      <x:c r="AE299" s="73"/>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3"/>
      <x:c r="B300" s="73"/>
      <x:c r="C300" s="73"/>
      <x:c r="D300" s="73"/>
      <x:c r="E300" s="73"/>
      <x:c r="F300" s="73"/>
      <x:c r="G300" s="73"/>
      <x:c r="H300" s="73"/>
      <x:c r="I300" s="73"/>
      <x:c r="J300" s="73"/>
      <x:c r="K300" s="73"/>
      <x:c r="L300" s="73"/>
      <x:c r="M300" s="73"/>
      <x:c r="N300" s="73"/>
      <x:c r="O300" s="73"/>
      <x:c r="P300" s="73"/>
      <x:c r="Q300" s="73"/>
      <x:c r="R300" s="73"/>
      <x:c r="S300" s="73"/>
      <x:c r="T300" s="73"/>
      <x:c r="U300" s="73"/>
      <x:c r="V300" s="73"/>
      <x:c r="W300" s="73"/>
      <x:c r="X300" s="73"/>
      <x:c r="Y300" s="73"/>
      <x:c r="Z300" s="73"/>
      <x:c r="AA300" s="73"/>
      <x:c r="AB300" s="73"/>
      <x:c r="AC300" s="73"/>
      <x:c r="AD300" s="73"/>
      <x:c r="AE300" s="73"/>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3"/>
      <x:c r="B301" s="73"/>
      <x:c r="C301" s="73"/>
      <x:c r="D301" s="73"/>
      <x:c r="E301" s="73"/>
      <x:c r="F301" s="73"/>
      <x:c r="G301" s="73"/>
      <x:c r="H301" s="73"/>
      <x:c r="I301" s="73"/>
      <x:c r="J301" s="73"/>
      <x:c r="K301" s="73"/>
      <x:c r="L301" s="73"/>
      <x:c r="M301" s="73"/>
      <x:c r="N301" s="73"/>
      <x:c r="O301" s="73"/>
      <x:c r="P301" s="73"/>
      <x:c r="Q301" s="73"/>
      <x:c r="R301" s="73"/>
      <x:c r="S301" s="73"/>
      <x:c r="T301" s="73"/>
      <x:c r="U301" s="73"/>
      <x:c r="V301" s="73"/>
      <x:c r="W301" s="73"/>
      <x:c r="X301" s="73"/>
      <x:c r="Y301" s="73"/>
      <x:c r="Z301" s="73"/>
      <x:c r="AA301" s="73"/>
      <x:c r="AB301" s="73"/>
      <x:c r="AC301" s="73"/>
      <x:c r="AD301" s="73"/>
      <x:c r="AE301" s="73"/>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3"/>
      <x:c r="B302" s="73"/>
      <x:c r="C302" s="73"/>
      <x:c r="D302" s="73"/>
      <x:c r="E302" s="73"/>
      <x:c r="F302" s="73"/>
      <x:c r="G302" s="73"/>
      <x:c r="H302" s="73"/>
      <x:c r="I302" s="73"/>
      <x:c r="J302" s="73"/>
      <x:c r="K302" s="73"/>
      <x:c r="L302" s="73"/>
      <x:c r="M302" s="73"/>
      <x:c r="N302" s="73"/>
      <x:c r="O302" s="73"/>
      <x:c r="P302" s="73"/>
      <x:c r="Q302" s="73"/>
      <x:c r="R302" s="73"/>
      <x:c r="S302" s="73"/>
      <x:c r="T302" s="73"/>
      <x:c r="U302" s="73"/>
      <x:c r="V302" s="73"/>
      <x:c r="W302" s="73"/>
      <x:c r="X302" s="73"/>
      <x:c r="Y302" s="73"/>
      <x:c r="Z302" s="73"/>
      <x:c r="AA302" s="73"/>
      <x:c r="AB302" s="73"/>
      <x:c r="AC302" s="73"/>
      <x:c r="AD302" s="73"/>
      <x:c r="AE302" s="73"/>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3"/>
      <x:c r="B303" s="73"/>
      <x:c r="C303" s="73"/>
      <x:c r="D303" s="73"/>
      <x:c r="E303" s="73"/>
      <x:c r="F303" s="73"/>
      <x:c r="G303" s="73"/>
      <x:c r="H303" s="73"/>
      <x:c r="I303" s="73"/>
      <x:c r="J303" s="73"/>
      <x:c r="K303" s="73"/>
      <x:c r="L303" s="73"/>
      <x:c r="M303" s="73"/>
      <x:c r="N303" s="73"/>
      <x:c r="O303" s="73"/>
      <x:c r="P303" s="73"/>
      <x:c r="Q303" s="73"/>
      <x:c r="R303" s="73"/>
      <x:c r="S303" s="73"/>
      <x:c r="T303" s="73"/>
      <x:c r="U303" s="73"/>
      <x:c r="V303" s="73"/>
      <x:c r="W303" s="73"/>
      <x:c r="X303" s="73"/>
      <x:c r="Y303" s="73"/>
      <x:c r="Z303" s="73"/>
      <x:c r="AA303" s="73"/>
      <x:c r="AB303" s="73"/>
      <x:c r="AC303" s="73"/>
      <x:c r="AD303" s="73"/>
      <x:c r="AE303" s="7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3"/>
      <x:c r="B304" s="73"/>
      <x:c r="C304" s="73"/>
      <x:c r="D304" s="73"/>
      <x:c r="E304" s="73"/>
      <x:c r="F304" s="73"/>
      <x:c r="G304" s="73"/>
      <x:c r="H304" s="73"/>
      <x:c r="I304" s="73"/>
      <x:c r="J304" s="73"/>
      <x:c r="K304" s="73"/>
      <x:c r="L304" s="73"/>
      <x:c r="M304" s="73"/>
      <x:c r="N304" s="73"/>
      <x:c r="O304" s="73"/>
      <x:c r="P304" s="73"/>
      <x:c r="Q304" s="73"/>
      <x:c r="R304" s="73"/>
      <x:c r="S304" s="73"/>
      <x:c r="T304" s="73"/>
      <x:c r="U304" s="73"/>
      <x:c r="V304" s="73"/>
      <x:c r="W304" s="73"/>
      <x:c r="X304" s="73"/>
      <x:c r="Y304" s="73"/>
      <x:c r="Z304" s="73"/>
      <x:c r="AA304" s="73"/>
      <x:c r="AB304" s="73"/>
      <x:c r="AC304" s="73"/>
      <x:c r="AD304" s="73"/>
      <x:c r="AE304" s="73"/>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3"/>
      <x:c r="B305" s="73"/>
      <x:c r="C305" s="73"/>
      <x:c r="D305" s="73"/>
      <x:c r="E305" s="73"/>
      <x:c r="F305" s="73"/>
      <x:c r="G305" s="73"/>
      <x:c r="H305" s="73"/>
      <x:c r="I305" s="73"/>
      <x:c r="J305" s="73"/>
      <x:c r="K305" s="73"/>
      <x:c r="L305" s="73"/>
      <x:c r="M305" s="73"/>
      <x:c r="N305" s="73"/>
      <x:c r="O305" s="73"/>
      <x:c r="P305" s="73"/>
      <x:c r="Q305" s="73"/>
      <x:c r="R305" s="73"/>
      <x:c r="S305" s="73"/>
      <x:c r="T305" s="73"/>
      <x:c r="U305" s="73"/>
      <x:c r="V305" s="73"/>
      <x:c r="W305" s="73"/>
      <x:c r="X305" s="73"/>
      <x:c r="Y305" s="73"/>
      <x:c r="Z305" s="73"/>
      <x:c r="AA305" s="73"/>
      <x:c r="AB305" s="73"/>
      <x:c r="AC305" s="73"/>
      <x:c r="AD305" s="73"/>
      <x:c r="AE305" s="73"/>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3"/>
      <x:c r="B306" s="73"/>
      <x:c r="C306" s="73"/>
      <x:c r="D306" s="73"/>
      <x:c r="E306" s="73"/>
      <x:c r="F306" s="73"/>
      <x:c r="G306" s="73"/>
      <x:c r="H306" s="73"/>
      <x:c r="I306" s="73"/>
      <x:c r="J306" s="73"/>
      <x:c r="K306" s="73"/>
      <x:c r="L306" s="73"/>
      <x:c r="M306" s="73"/>
      <x:c r="N306" s="73"/>
      <x:c r="O306" s="73"/>
      <x:c r="P306" s="73"/>
      <x:c r="Q306" s="73"/>
      <x:c r="R306" s="73"/>
      <x:c r="S306" s="73"/>
      <x:c r="T306" s="73"/>
      <x:c r="U306" s="73"/>
      <x:c r="V306" s="73"/>
      <x:c r="W306" s="73"/>
      <x:c r="X306" s="73"/>
      <x:c r="Y306" s="73"/>
      <x:c r="Z306" s="73"/>
      <x:c r="AA306" s="73"/>
      <x:c r="AB306" s="73"/>
      <x:c r="AC306" s="73"/>
      <x:c r="AD306" s="73"/>
      <x:c r="AE306" s="73"/>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3"/>
      <x:c r="B307" s="73"/>
      <x:c r="C307" s="73"/>
      <x:c r="D307" s="73"/>
      <x:c r="E307" s="73"/>
      <x:c r="F307" s="73"/>
      <x:c r="G307" s="73"/>
      <x:c r="H307" s="73"/>
      <x:c r="I307" s="73"/>
      <x:c r="J307" s="73"/>
      <x:c r="K307" s="73"/>
      <x:c r="L307" s="73"/>
      <x:c r="M307" s="73"/>
      <x:c r="N307" s="73"/>
      <x:c r="O307" s="73"/>
      <x:c r="P307" s="73"/>
      <x:c r="Q307" s="73"/>
      <x:c r="R307" s="73"/>
      <x:c r="S307" s="73"/>
      <x:c r="T307" s="73"/>
      <x:c r="U307" s="73"/>
      <x:c r="V307" s="73"/>
      <x:c r="W307" s="73"/>
      <x:c r="X307" s="73"/>
      <x:c r="Y307" s="73"/>
      <x:c r="Z307" s="73"/>
      <x:c r="AA307" s="73"/>
      <x:c r="AB307" s="73"/>
      <x:c r="AC307" s="73"/>
      <x:c r="AD307" s="73"/>
      <x:c r="AE307" s="73"/>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3"/>
      <x:c r="B308" s="73"/>
      <x:c r="C308" s="73"/>
      <x:c r="D308" s="73"/>
      <x:c r="E308" s="73"/>
      <x:c r="F308" s="73"/>
      <x:c r="G308" s="73"/>
      <x:c r="H308" s="73"/>
      <x:c r="I308" s="73"/>
      <x:c r="J308" s="73"/>
      <x:c r="K308" s="73"/>
      <x:c r="L308" s="73"/>
      <x:c r="M308" s="73"/>
      <x:c r="N308" s="73"/>
      <x:c r="O308" s="73"/>
      <x:c r="P308" s="73"/>
      <x:c r="Q308" s="73"/>
      <x:c r="R308" s="73"/>
      <x:c r="S308" s="73"/>
      <x:c r="T308" s="73"/>
      <x:c r="U308" s="73"/>
      <x:c r="V308" s="73"/>
      <x:c r="W308" s="73"/>
      <x:c r="X308" s="73"/>
      <x:c r="Y308" s="73"/>
      <x:c r="Z308" s="73"/>
      <x:c r="AA308" s="73"/>
      <x:c r="AB308" s="73"/>
      <x:c r="AC308" s="73"/>
      <x:c r="AD308" s="73"/>
      <x:c r="AE308" s="73"/>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3"/>
      <x:c r="B309" s="73"/>
      <x:c r="C309" s="73"/>
      <x:c r="D309" s="73"/>
      <x:c r="E309" s="73"/>
      <x:c r="F309" s="73"/>
      <x:c r="G309" s="73"/>
      <x:c r="H309" s="73"/>
      <x:c r="I309" s="73"/>
      <x:c r="J309" s="73"/>
      <x:c r="K309" s="73"/>
      <x:c r="L309" s="73"/>
      <x:c r="M309" s="73"/>
      <x:c r="N309" s="73"/>
      <x:c r="O309" s="73"/>
      <x:c r="P309" s="73"/>
      <x:c r="Q309" s="73"/>
      <x:c r="R309" s="73"/>
      <x:c r="S309" s="73"/>
      <x:c r="T309" s="73"/>
      <x:c r="U309" s="73"/>
      <x:c r="V309" s="73"/>
      <x:c r="W309" s="73"/>
      <x:c r="X309" s="73"/>
      <x:c r="Y309" s="73"/>
      <x:c r="Z309" s="73"/>
      <x:c r="AA309" s="73"/>
      <x:c r="AB309" s="73"/>
      <x:c r="AC309" s="73"/>
      <x:c r="AD309" s="73"/>
      <x:c r="AE309" s="73"/>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3"/>
      <x:c r="B310" s="73"/>
      <x:c r="C310" s="73"/>
      <x:c r="D310" s="73"/>
      <x:c r="E310" s="73"/>
      <x:c r="F310" s="73"/>
      <x:c r="G310" s="73"/>
      <x:c r="H310" s="73"/>
      <x:c r="I310" s="73"/>
      <x:c r="J310" s="73"/>
      <x:c r="K310" s="73"/>
      <x:c r="L310" s="73"/>
      <x:c r="M310" s="73"/>
      <x:c r="N310" s="73"/>
      <x:c r="O310" s="73"/>
      <x:c r="P310" s="73"/>
      <x:c r="Q310" s="73"/>
      <x:c r="R310" s="73"/>
      <x:c r="S310" s="73"/>
      <x:c r="T310" s="73"/>
      <x:c r="U310" s="73"/>
      <x:c r="V310" s="73"/>
      <x:c r="W310" s="73"/>
      <x:c r="X310" s="73"/>
      <x:c r="Y310" s="73"/>
      <x:c r="Z310" s="73"/>
      <x:c r="AA310" s="73"/>
      <x:c r="AB310" s="73"/>
      <x:c r="AC310" s="73"/>
      <x:c r="AD310" s="73"/>
      <x:c r="AE310" s="73"/>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3"/>
      <x:c r="B311" s="73"/>
      <x:c r="C311" s="73"/>
      <x:c r="D311" s="73"/>
      <x:c r="E311" s="73"/>
      <x:c r="F311" s="73"/>
      <x:c r="G311" s="73"/>
      <x:c r="H311" s="73"/>
      <x:c r="I311" s="73"/>
      <x:c r="J311" s="73"/>
      <x:c r="K311" s="73"/>
      <x:c r="L311" s="73"/>
      <x:c r="M311" s="73"/>
      <x:c r="N311" s="73"/>
      <x:c r="O311" s="73"/>
      <x:c r="P311" s="73"/>
      <x:c r="Q311" s="73"/>
      <x:c r="R311" s="73"/>
      <x:c r="S311" s="73"/>
      <x:c r="T311" s="73"/>
      <x:c r="U311" s="73"/>
      <x:c r="V311" s="73"/>
      <x:c r="W311" s="73"/>
      <x:c r="X311" s="73"/>
      <x:c r="Y311" s="73"/>
      <x:c r="Z311" s="73"/>
      <x:c r="AA311" s="73"/>
      <x:c r="AB311" s="73"/>
      <x:c r="AC311" s="73"/>
      <x:c r="AD311" s="73"/>
      <x:c r="AE311" s="73"/>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3"/>
      <x:c r="B312" s="73"/>
      <x:c r="C312" s="73"/>
      <x:c r="D312" s="73"/>
      <x:c r="E312" s="73"/>
      <x:c r="F312" s="73"/>
      <x:c r="G312" s="73"/>
      <x:c r="H312" s="73"/>
      <x:c r="I312" s="73"/>
      <x:c r="J312" s="73"/>
      <x:c r="K312" s="73"/>
      <x:c r="L312" s="73"/>
      <x:c r="M312" s="73"/>
      <x:c r="N312" s="73"/>
      <x:c r="O312" s="73"/>
      <x:c r="P312" s="73"/>
      <x:c r="Q312" s="73"/>
      <x:c r="R312" s="73"/>
      <x:c r="S312" s="73"/>
      <x:c r="T312" s="73"/>
      <x:c r="U312" s="73"/>
      <x:c r="V312" s="73"/>
      <x:c r="W312" s="73"/>
      <x:c r="X312" s="73"/>
      <x:c r="Y312" s="73"/>
      <x:c r="Z312" s="73"/>
      <x:c r="AA312" s="73"/>
      <x:c r="AB312" s="73"/>
      <x:c r="AC312" s="73"/>
      <x:c r="AD312" s="73"/>
      <x:c r="AE312" s="73"/>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3"/>
      <x:c r="B313" s="73"/>
      <x:c r="C313" s="73"/>
      <x:c r="D313" s="73"/>
      <x:c r="E313" s="73"/>
      <x:c r="F313" s="73"/>
      <x:c r="G313" s="73"/>
      <x:c r="H313" s="73"/>
      <x:c r="I313" s="73"/>
      <x:c r="J313" s="73"/>
      <x:c r="K313" s="73"/>
      <x:c r="L313" s="73"/>
      <x:c r="M313" s="73"/>
      <x:c r="N313" s="73"/>
      <x:c r="O313" s="73"/>
      <x:c r="P313" s="73"/>
      <x:c r="Q313" s="73"/>
      <x:c r="R313" s="73"/>
      <x:c r="S313" s="73"/>
      <x:c r="T313" s="73"/>
      <x:c r="U313" s="73"/>
      <x:c r="V313" s="73"/>
      <x:c r="W313" s="73"/>
      <x:c r="X313" s="73"/>
      <x:c r="Y313" s="73"/>
      <x:c r="Z313" s="73"/>
      <x:c r="AA313" s="73"/>
      <x:c r="AB313" s="73"/>
      <x:c r="AC313" s="73"/>
      <x:c r="AD313" s="73"/>
      <x:c r="AE313" s="7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3"/>
      <x:c r="B314" s="73"/>
      <x:c r="C314" s="73"/>
      <x:c r="D314" s="73"/>
      <x:c r="E314" s="73"/>
      <x:c r="F314" s="73"/>
      <x:c r="G314" s="73"/>
      <x:c r="H314" s="73"/>
      <x:c r="I314" s="73"/>
      <x:c r="J314" s="73"/>
      <x:c r="K314" s="73"/>
      <x:c r="L314" s="73"/>
      <x:c r="M314" s="73"/>
      <x:c r="N314" s="73"/>
      <x:c r="O314" s="73"/>
      <x:c r="P314" s="73"/>
      <x:c r="Q314" s="73"/>
      <x:c r="R314" s="73"/>
      <x:c r="S314" s="73"/>
      <x:c r="T314" s="73"/>
      <x:c r="U314" s="73"/>
      <x:c r="V314" s="73"/>
      <x:c r="W314" s="73"/>
      <x:c r="X314" s="73"/>
      <x:c r="Y314" s="73"/>
      <x:c r="Z314" s="73"/>
      <x:c r="AA314" s="73"/>
      <x:c r="AB314" s="73"/>
      <x:c r="AC314" s="73"/>
      <x:c r="AD314" s="73"/>
      <x:c r="AE314" s="73"/>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3"/>
      <x:c r="B315" s="73"/>
      <x:c r="C315" s="73"/>
      <x:c r="D315" s="73"/>
      <x:c r="E315" s="73"/>
      <x:c r="F315" s="73"/>
      <x:c r="G315" s="73"/>
      <x:c r="H315" s="73"/>
      <x:c r="I315" s="73"/>
      <x:c r="J315" s="73"/>
      <x:c r="K315" s="73"/>
      <x:c r="L315" s="73"/>
      <x:c r="M315" s="73"/>
      <x:c r="N315" s="73"/>
      <x:c r="O315" s="73"/>
      <x:c r="P315" s="73"/>
      <x:c r="Q315" s="73"/>
      <x:c r="R315" s="73"/>
      <x:c r="S315" s="73"/>
      <x:c r="T315" s="73"/>
      <x:c r="U315" s="73"/>
      <x:c r="V315" s="73"/>
      <x:c r="W315" s="73"/>
      <x:c r="X315" s="73"/>
      <x:c r="Y315" s="73"/>
      <x:c r="Z315" s="73"/>
      <x:c r="AA315" s="73"/>
      <x:c r="AB315" s="73"/>
      <x:c r="AC315" s="73"/>
      <x:c r="AD315" s="73"/>
      <x:c r="AE315" s="73"/>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3"/>
      <x:c r="B316" s="73"/>
      <x:c r="C316" s="73"/>
      <x:c r="D316" s="73"/>
      <x:c r="E316" s="73"/>
      <x:c r="F316" s="73"/>
      <x:c r="G316" s="73"/>
      <x:c r="H316" s="73"/>
      <x:c r="I316" s="73"/>
      <x:c r="J316" s="73"/>
      <x:c r="K316" s="73"/>
      <x:c r="L316" s="73"/>
      <x:c r="M316" s="73"/>
      <x:c r="N316" s="73"/>
      <x:c r="O316" s="73"/>
      <x:c r="P316" s="73"/>
      <x:c r="Q316" s="73"/>
      <x:c r="R316" s="73"/>
      <x:c r="S316" s="73"/>
      <x:c r="T316" s="73"/>
      <x:c r="U316" s="73"/>
      <x:c r="V316" s="73"/>
      <x:c r="W316" s="73"/>
      <x:c r="X316" s="73"/>
      <x:c r="Y316" s="73"/>
      <x:c r="Z316" s="73"/>
      <x:c r="AA316" s="73"/>
      <x:c r="AB316" s="73"/>
      <x:c r="AC316" s="73"/>
      <x:c r="AD316" s="73"/>
      <x:c r="AE316" s="73"/>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3"/>
      <x:c r="B317" s="73"/>
      <x:c r="C317" s="73"/>
      <x:c r="D317" s="73"/>
      <x:c r="E317" s="73"/>
      <x:c r="F317" s="73"/>
      <x:c r="G317" s="73"/>
      <x:c r="H317" s="73"/>
      <x:c r="I317" s="73"/>
      <x:c r="J317" s="73"/>
      <x:c r="K317" s="73"/>
      <x:c r="L317" s="73"/>
      <x:c r="M317" s="73"/>
      <x:c r="N317" s="73"/>
      <x:c r="O317" s="73"/>
      <x:c r="P317" s="73"/>
      <x:c r="Q317" s="73"/>
      <x:c r="R317" s="73"/>
      <x:c r="S317" s="73"/>
      <x:c r="T317" s="73"/>
      <x:c r="U317" s="73"/>
      <x:c r="V317" s="73"/>
      <x:c r="W317" s="73"/>
      <x:c r="X317" s="73"/>
      <x:c r="Y317" s="73"/>
      <x:c r="Z317" s="73"/>
      <x:c r="AA317" s="73"/>
      <x:c r="AB317" s="73"/>
      <x:c r="AC317" s="73"/>
      <x:c r="AD317" s="73"/>
      <x:c r="AE317" s="73"/>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3"/>
      <x:c r="B318" s="73"/>
      <x:c r="C318" s="73"/>
      <x:c r="D318" s="73"/>
      <x:c r="E318" s="73"/>
      <x:c r="F318" s="73"/>
      <x:c r="G318" s="73"/>
      <x:c r="H318" s="73"/>
      <x:c r="I318" s="73"/>
      <x:c r="J318" s="73"/>
      <x:c r="K318" s="73"/>
      <x:c r="L318" s="73"/>
      <x:c r="M318" s="73"/>
      <x:c r="N318" s="73"/>
      <x:c r="O318" s="73"/>
      <x:c r="P318" s="73"/>
      <x:c r="Q318" s="73"/>
      <x:c r="R318" s="73"/>
      <x:c r="S318" s="73"/>
      <x:c r="T318" s="73"/>
      <x:c r="U318" s="73"/>
      <x:c r="V318" s="73"/>
      <x:c r="W318" s="73"/>
      <x:c r="X318" s="73"/>
      <x:c r="Y318" s="73"/>
      <x:c r="Z318" s="73"/>
      <x:c r="AA318" s="73"/>
      <x:c r="AB318" s="73"/>
      <x:c r="AC318" s="73"/>
      <x:c r="AD318" s="73"/>
      <x:c r="AE318" s="73"/>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3"/>
      <x:c r="B319" s="73"/>
      <x:c r="C319" s="73"/>
      <x:c r="D319" s="73"/>
      <x:c r="E319" s="73"/>
      <x:c r="F319" s="73"/>
      <x:c r="G319" s="73"/>
      <x:c r="H319" s="73"/>
      <x:c r="I319" s="73"/>
      <x:c r="J319" s="73"/>
      <x:c r="K319" s="73"/>
      <x:c r="L319" s="73"/>
      <x:c r="M319" s="73"/>
      <x:c r="N319" s="73"/>
      <x:c r="O319" s="73"/>
      <x:c r="P319" s="73"/>
      <x:c r="Q319" s="73"/>
      <x:c r="R319" s="73"/>
      <x:c r="S319" s="73"/>
      <x:c r="T319" s="73"/>
      <x:c r="U319" s="73"/>
      <x:c r="V319" s="73"/>
      <x:c r="W319" s="73"/>
      <x:c r="X319" s="73"/>
      <x:c r="Y319" s="73"/>
      <x:c r="Z319" s="73"/>
      <x:c r="AA319" s="73"/>
      <x:c r="AB319" s="73"/>
      <x:c r="AC319" s="73"/>
      <x:c r="AD319" s="73"/>
      <x:c r="AE319" s="73"/>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3"/>
      <x:c r="B320" s="73"/>
      <x:c r="C320" s="73"/>
      <x:c r="D320" s="73"/>
      <x:c r="E320" s="73"/>
      <x:c r="F320" s="73"/>
      <x:c r="G320" s="73"/>
      <x:c r="H320" s="73"/>
      <x:c r="I320" s="73"/>
      <x:c r="J320" s="73"/>
      <x:c r="K320" s="73"/>
      <x:c r="L320" s="73"/>
      <x:c r="M320" s="73"/>
      <x:c r="N320" s="73"/>
      <x:c r="O320" s="73"/>
      <x:c r="P320" s="73"/>
      <x:c r="Q320" s="73"/>
      <x:c r="R320" s="73"/>
      <x:c r="S320" s="73"/>
      <x:c r="T320" s="73"/>
      <x:c r="U320" s="73"/>
      <x:c r="V320" s="73"/>
      <x:c r="W320" s="73"/>
      <x:c r="X320" s="73"/>
      <x:c r="Y320" s="73"/>
      <x:c r="Z320" s="73"/>
      <x:c r="AA320" s="73"/>
      <x:c r="AB320" s="73"/>
      <x:c r="AC320" s="73"/>
      <x:c r="AD320" s="73"/>
      <x:c r="AE320" s="73"/>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3"/>
      <x:c r="B321" s="73"/>
      <x:c r="C321" s="73"/>
      <x:c r="D321" s="73"/>
      <x:c r="E321" s="73"/>
      <x:c r="F321" s="73"/>
      <x:c r="G321" s="73"/>
      <x:c r="H321" s="73"/>
      <x:c r="I321" s="73"/>
      <x:c r="J321" s="73"/>
      <x:c r="K321" s="73"/>
      <x:c r="L321" s="73"/>
      <x:c r="M321" s="73"/>
      <x:c r="N321" s="73"/>
      <x:c r="O321" s="73"/>
      <x:c r="P321" s="73"/>
      <x:c r="Q321" s="73"/>
      <x:c r="R321" s="73"/>
      <x:c r="S321" s="73"/>
      <x:c r="T321" s="73"/>
      <x:c r="U321" s="73"/>
      <x:c r="V321" s="73"/>
      <x:c r="W321" s="73"/>
      <x:c r="X321" s="73"/>
      <x:c r="Y321" s="73"/>
      <x:c r="Z321" s="73"/>
      <x:c r="AA321" s="73"/>
      <x:c r="AB321" s="73"/>
      <x:c r="AC321" s="73"/>
      <x:c r="AD321" s="73"/>
      <x:c r="AE321" s="73"/>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3"/>
      <x:c r="B322" s="73"/>
      <x:c r="C322" s="73"/>
      <x:c r="D322" s="73"/>
      <x:c r="E322" s="73"/>
      <x:c r="F322" s="73"/>
      <x:c r="G322" s="73"/>
      <x:c r="H322" s="73"/>
      <x:c r="I322" s="73"/>
      <x:c r="J322" s="73"/>
      <x:c r="K322" s="73"/>
      <x:c r="L322" s="73"/>
      <x:c r="M322" s="73"/>
      <x:c r="N322" s="73"/>
      <x:c r="O322" s="73"/>
      <x:c r="P322" s="73"/>
      <x:c r="Q322" s="73"/>
      <x:c r="R322" s="73"/>
      <x:c r="S322" s="73"/>
      <x:c r="T322" s="73"/>
      <x:c r="U322" s="73"/>
      <x:c r="V322" s="73"/>
      <x:c r="W322" s="73"/>
      <x:c r="X322" s="73"/>
      <x:c r="Y322" s="73"/>
      <x:c r="Z322" s="73"/>
      <x:c r="AA322" s="73"/>
      <x:c r="AB322" s="73"/>
      <x:c r="AC322" s="73"/>
      <x:c r="AD322" s="73"/>
      <x:c r="AE322" s="73"/>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3"/>
      <x:c r="B323" s="73"/>
      <x:c r="C323" s="73"/>
      <x:c r="D323" s="73"/>
      <x:c r="E323" s="73"/>
      <x:c r="F323" s="73"/>
      <x:c r="G323" s="73"/>
      <x:c r="H323" s="73"/>
      <x:c r="I323" s="73"/>
      <x:c r="J323" s="73"/>
      <x:c r="K323" s="73"/>
      <x:c r="L323" s="73"/>
      <x:c r="M323" s="73"/>
      <x:c r="N323" s="73"/>
      <x:c r="O323" s="73"/>
      <x:c r="P323" s="73"/>
      <x:c r="Q323" s="73"/>
      <x:c r="R323" s="73"/>
      <x:c r="S323" s="73"/>
      <x:c r="T323" s="73"/>
      <x:c r="U323" s="73"/>
      <x:c r="V323" s="73"/>
      <x:c r="W323" s="73"/>
      <x:c r="X323" s="73"/>
      <x:c r="Y323" s="73"/>
      <x:c r="Z323" s="73"/>
      <x:c r="AA323" s="73"/>
      <x:c r="AB323" s="73"/>
      <x:c r="AC323" s="73"/>
      <x:c r="AD323" s="73"/>
      <x:c r="AE323" s="7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3"/>
      <x:c r="B324" s="73"/>
      <x:c r="C324" s="73"/>
      <x:c r="D324" s="73"/>
      <x:c r="E324" s="73"/>
      <x:c r="F324" s="73"/>
      <x:c r="G324" s="73"/>
      <x:c r="H324" s="73"/>
      <x:c r="I324" s="73"/>
      <x:c r="J324" s="73"/>
      <x:c r="K324" s="73"/>
      <x:c r="L324" s="73"/>
      <x:c r="M324" s="73"/>
      <x:c r="N324" s="73"/>
      <x:c r="O324" s="73"/>
      <x:c r="P324" s="73"/>
      <x:c r="Q324" s="73"/>
      <x:c r="R324" s="73"/>
      <x:c r="S324" s="73"/>
      <x:c r="T324" s="73"/>
      <x:c r="U324" s="73"/>
      <x:c r="V324" s="73"/>
      <x:c r="W324" s="73"/>
      <x:c r="X324" s="73"/>
      <x:c r="Y324" s="73"/>
      <x:c r="Z324" s="73"/>
      <x:c r="AA324" s="73"/>
      <x:c r="AB324" s="73"/>
      <x:c r="AC324" s="73"/>
      <x:c r="AD324" s="73"/>
      <x:c r="AE324" s="73"/>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3"/>
      <x:c r="B325" s="73"/>
      <x:c r="C325" s="73"/>
      <x:c r="D325" s="73"/>
      <x:c r="E325" s="73"/>
      <x:c r="F325" s="73"/>
      <x:c r="G325" s="73"/>
      <x:c r="H325" s="73"/>
      <x:c r="I325" s="73"/>
      <x:c r="J325" s="73"/>
      <x:c r="K325" s="73"/>
      <x:c r="L325" s="73"/>
      <x:c r="M325" s="73"/>
      <x:c r="N325" s="73"/>
      <x:c r="O325" s="73"/>
      <x:c r="P325" s="73"/>
      <x:c r="Q325" s="73"/>
      <x:c r="R325" s="73"/>
      <x:c r="S325" s="73"/>
      <x:c r="T325" s="73"/>
      <x:c r="U325" s="73"/>
      <x:c r="V325" s="73"/>
      <x:c r="W325" s="73"/>
      <x:c r="X325" s="73"/>
      <x:c r="Y325" s="73"/>
      <x:c r="Z325" s="73"/>
      <x:c r="AA325" s="73"/>
      <x:c r="AB325" s="73"/>
      <x:c r="AC325" s="73"/>
      <x:c r="AD325" s="73"/>
      <x:c r="AE325" s="73"/>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3"/>
      <x:c r="B326" s="73"/>
      <x:c r="C326" s="73"/>
      <x:c r="D326" s="73"/>
      <x:c r="E326" s="73"/>
      <x:c r="F326" s="73"/>
      <x:c r="G326" s="73"/>
      <x:c r="H326" s="73"/>
      <x:c r="I326" s="73"/>
      <x:c r="J326" s="73"/>
      <x:c r="K326" s="73"/>
      <x:c r="L326" s="73"/>
      <x:c r="M326" s="73"/>
      <x:c r="N326" s="73"/>
      <x:c r="O326" s="73"/>
      <x:c r="P326" s="73"/>
      <x:c r="Q326" s="73"/>
      <x:c r="R326" s="73"/>
      <x:c r="S326" s="73"/>
      <x:c r="T326" s="73"/>
      <x:c r="U326" s="73"/>
      <x:c r="V326" s="73"/>
      <x:c r="W326" s="73"/>
      <x:c r="X326" s="73"/>
      <x:c r="Y326" s="73"/>
      <x:c r="Z326" s="73"/>
      <x:c r="AA326" s="73"/>
      <x:c r="AB326" s="73"/>
      <x:c r="AC326" s="73"/>
      <x:c r="AD326" s="73"/>
      <x:c r="AE326" s="73"/>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3"/>
      <x:c r="B327" s="73"/>
      <x:c r="C327" s="73"/>
      <x:c r="D327" s="73"/>
      <x:c r="E327" s="73"/>
      <x:c r="F327" s="73"/>
      <x:c r="G327" s="73"/>
      <x:c r="H327" s="73"/>
      <x:c r="I327" s="73"/>
      <x:c r="J327" s="73"/>
      <x:c r="K327" s="73"/>
      <x:c r="L327" s="73"/>
      <x:c r="M327" s="73"/>
      <x:c r="N327" s="73"/>
      <x:c r="O327" s="73"/>
      <x:c r="P327" s="73"/>
      <x:c r="Q327" s="73"/>
      <x:c r="R327" s="73"/>
      <x:c r="S327" s="73"/>
      <x:c r="T327" s="73"/>
      <x:c r="U327" s="73"/>
      <x:c r="V327" s="73"/>
      <x:c r="W327" s="73"/>
      <x:c r="X327" s="73"/>
      <x:c r="Y327" s="73"/>
      <x:c r="Z327" s="73"/>
      <x:c r="AA327" s="73"/>
      <x:c r="AB327" s="73"/>
      <x:c r="AC327" s="73"/>
      <x:c r="AD327" s="73"/>
      <x:c r="AE327" s="73"/>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3"/>
      <x:c r="B328" s="73"/>
      <x:c r="C328" s="73"/>
      <x:c r="D328" s="73"/>
      <x:c r="E328" s="73"/>
      <x:c r="F328" s="73"/>
      <x:c r="G328" s="73"/>
      <x:c r="H328" s="73"/>
      <x:c r="I328" s="73"/>
      <x:c r="J328" s="73"/>
      <x:c r="K328" s="73"/>
      <x:c r="L328" s="73"/>
      <x:c r="M328" s="73"/>
      <x:c r="N328" s="73"/>
      <x:c r="O328" s="73"/>
      <x:c r="P328" s="73"/>
      <x:c r="Q328" s="73"/>
      <x:c r="R328" s="73"/>
      <x:c r="S328" s="73"/>
      <x:c r="T328" s="73"/>
      <x:c r="U328" s="73"/>
      <x:c r="V328" s="73"/>
      <x:c r="W328" s="73"/>
      <x:c r="X328" s="73"/>
      <x:c r="Y328" s="73"/>
      <x:c r="Z328" s="73"/>
      <x:c r="AA328" s="73"/>
      <x:c r="AB328" s="73"/>
      <x:c r="AC328" s="73"/>
      <x:c r="AD328" s="73"/>
      <x:c r="AE328" s="73"/>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3"/>
      <x:c r="B329" s="73"/>
      <x:c r="C329" s="73"/>
      <x:c r="D329" s="73"/>
      <x:c r="E329" s="73"/>
      <x:c r="F329" s="73"/>
      <x:c r="G329" s="73"/>
      <x:c r="H329" s="73"/>
      <x:c r="I329" s="73"/>
      <x:c r="J329" s="73"/>
      <x:c r="K329" s="73"/>
      <x:c r="L329" s="73"/>
      <x:c r="M329" s="73"/>
      <x:c r="N329" s="73"/>
      <x:c r="O329" s="73"/>
      <x:c r="P329" s="73"/>
      <x:c r="Q329" s="73"/>
      <x:c r="R329" s="73"/>
      <x:c r="S329" s="73"/>
      <x:c r="T329" s="73"/>
      <x:c r="U329" s="73"/>
      <x:c r="V329" s="73"/>
      <x:c r="W329" s="73"/>
      <x:c r="X329" s="73"/>
      <x:c r="Y329" s="73"/>
      <x:c r="Z329" s="73"/>
      <x:c r="AA329" s="73"/>
      <x:c r="AB329" s="73"/>
      <x:c r="AC329" s="73"/>
      <x:c r="AD329" s="73"/>
      <x:c r="AE329" s="73"/>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3"/>
      <x:c r="B330" s="73"/>
      <x:c r="C330" s="73"/>
      <x:c r="D330" s="73"/>
      <x:c r="E330" s="73"/>
      <x:c r="F330" s="73"/>
      <x:c r="G330" s="73"/>
      <x:c r="H330" s="73"/>
      <x:c r="I330" s="73"/>
      <x:c r="J330" s="73"/>
      <x:c r="K330" s="73"/>
      <x:c r="L330" s="73"/>
      <x:c r="M330" s="73"/>
      <x:c r="N330" s="73"/>
      <x:c r="O330" s="73"/>
      <x:c r="P330" s="73"/>
      <x:c r="Q330" s="73"/>
      <x:c r="R330" s="73"/>
      <x:c r="S330" s="73"/>
      <x:c r="T330" s="73"/>
      <x:c r="U330" s="73"/>
      <x:c r="V330" s="73"/>
      <x:c r="W330" s="73"/>
      <x:c r="X330" s="73"/>
      <x:c r="Y330" s="73"/>
      <x:c r="Z330" s="73"/>
      <x:c r="AA330" s="73"/>
      <x:c r="AB330" s="73"/>
      <x:c r="AC330" s="73"/>
      <x:c r="AD330" s="73"/>
      <x:c r="AE330" s="73"/>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3"/>
      <x:c r="B331" s="73"/>
      <x:c r="C331" s="73"/>
      <x:c r="D331" s="73"/>
      <x:c r="E331" s="73"/>
      <x:c r="F331" s="73"/>
      <x:c r="G331" s="73"/>
      <x:c r="H331" s="73"/>
      <x:c r="I331" s="73"/>
      <x:c r="J331" s="73"/>
      <x:c r="K331" s="73"/>
      <x:c r="L331" s="73"/>
      <x:c r="M331" s="73"/>
      <x:c r="N331" s="73"/>
      <x:c r="O331" s="73"/>
      <x:c r="P331" s="73"/>
      <x:c r="Q331" s="73"/>
      <x:c r="R331" s="73"/>
      <x:c r="S331" s="73"/>
      <x:c r="T331" s="73"/>
      <x:c r="U331" s="73"/>
      <x:c r="V331" s="73"/>
      <x:c r="W331" s="73"/>
      <x:c r="X331" s="73"/>
      <x:c r="Y331" s="73"/>
      <x:c r="Z331" s="73"/>
      <x:c r="AA331" s="73"/>
      <x:c r="AB331" s="73"/>
      <x:c r="AC331" s="73"/>
      <x:c r="AD331" s="73"/>
      <x:c r="AE331" s="73"/>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3"/>
      <x:c r="B332" s="73"/>
      <x:c r="C332" s="73"/>
      <x:c r="D332" s="73"/>
      <x:c r="E332" s="73"/>
      <x:c r="F332" s="73"/>
      <x:c r="G332" s="73"/>
      <x:c r="H332" s="73"/>
      <x:c r="I332" s="73"/>
      <x:c r="J332" s="73"/>
      <x:c r="K332" s="73"/>
      <x:c r="L332" s="73"/>
      <x:c r="M332" s="73"/>
      <x:c r="N332" s="73"/>
      <x:c r="O332" s="73"/>
      <x:c r="P332" s="73"/>
      <x:c r="Q332" s="73"/>
      <x:c r="R332" s="73"/>
      <x:c r="S332" s="73"/>
      <x:c r="T332" s="73"/>
      <x:c r="U332" s="73"/>
      <x:c r="V332" s="73"/>
      <x:c r="W332" s="73"/>
      <x:c r="X332" s="73"/>
      <x:c r="Y332" s="73"/>
      <x:c r="Z332" s="73"/>
      <x:c r="AA332" s="73"/>
      <x:c r="AB332" s="73"/>
      <x:c r="AC332" s="73"/>
      <x:c r="AD332" s="73"/>
      <x:c r="AE332" s="73"/>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3"/>
      <x:c r="B333" s="73"/>
      <x:c r="C333" s="73"/>
      <x:c r="D333" s="73"/>
      <x:c r="E333" s="73"/>
      <x:c r="F333" s="73"/>
      <x:c r="G333" s="73"/>
      <x:c r="H333" s="73"/>
      <x:c r="I333" s="73"/>
      <x:c r="J333" s="73"/>
      <x:c r="K333" s="73"/>
      <x:c r="L333" s="73"/>
      <x:c r="M333" s="73"/>
      <x:c r="N333" s="73"/>
      <x:c r="O333" s="73"/>
      <x:c r="P333" s="73"/>
      <x:c r="Q333" s="73"/>
      <x:c r="R333" s="73"/>
      <x:c r="S333" s="73"/>
      <x:c r="T333" s="73"/>
      <x:c r="U333" s="73"/>
      <x:c r="V333" s="73"/>
      <x:c r="W333" s="73"/>
      <x:c r="X333" s="73"/>
      <x:c r="Y333" s="73"/>
      <x:c r="Z333" s="73"/>
      <x:c r="AA333" s="73"/>
      <x:c r="AB333" s="73"/>
      <x:c r="AC333" s="73"/>
      <x:c r="AD333" s="73"/>
      <x:c r="AE333" s="7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3"/>
      <x:c r="B334" s="73"/>
      <x:c r="C334" s="73"/>
      <x:c r="D334" s="73"/>
      <x:c r="E334" s="73"/>
      <x:c r="F334" s="73"/>
      <x:c r="G334" s="73"/>
      <x:c r="H334" s="73"/>
      <x:c r="I334" s="73"/>
      <x:c r="J334" s="73"/>
      <x:c r="K334" s="73"/>
      <x:c r="L334" s="73"/>
      <x:c r="M334" s="73"/>
      <x:c r="N334" s="73"/>
      <x:c r="O334" s="73"/>
      <x:c r="P334" s="73"/>
      <x:c r="Q334" s="73"/>
      <x:c r="R334" s="73"/>
      <x:c r="S334" s="73"/>
      <x:c r="T334" s="73"/>
      <x:c r="U334" s="73"/>
      <x:c r="V334" s="73"/>
      <x:c r="W334" s="73"/>
      <x:c r="X334" s="73"/>
      <x:c r="Y334" s="73"/>
      <x:c r="Z334" s="73"/>
      <x:c r="AA334" s="73"/>
      <x:c r="AB334" s="73"/>
      <x:c r="AC334" s="73"/>
      <x:c r="AD334" s="73"/>
      <x:c r="AE334" s="73"/>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3"/>
      <x:c r="B335" s="73"/>
      <x:c r="C335" s="73"/>
      <x:c r="D335" s="73"/>
      <x:c r="E335" s="73"/>
      <x:c r="F335" s="73"/>
      <x:c r="G335" s="73"/>
      <x:c r="H335" s="73"/>
      <x:c r="I335" s="73"/>
      <x:c r="J335" s="73"/>
      <x:c r="K335" s="73"/>
      <x:c r="L335" s="73"/>
      <x:c r="M335" s="73"/>
      <x:c r="N335" s="73"/>
      <x:c r="O335" s="73"/>
      <x:c r="P335" s="73"/>
      <x:c r="Q335" s="73"/>
      <x:c r="R335" s="73"/>
      <x:c r="S335" s="73"/>
      <x:c r="T335" s="73"/>
      <x:c r="U335" s="73"/>
      <x:c r="V335" s="73"/>
      <x:c r="W335" s="73"/>
      <x:c r="X335" s="73"/>
      <x:c r="Y335" s="73"/>
      <x:c r="Z335" s="73"/>
      <x:c r="AA335" s="73"/>
      <x:c r="AB335" s="73"/>
      <x:c r="AC335" s="73"/>
      <x:c r="AD335" s="73"/>
      <x:c r="AE335" s="73"/>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3"/>
      <x:c r="B336" s="73"/>
      <x:c r="C336" s="73"/>
      <x:c r="D336" s="73"/>
      <x:c r="E336" s="73"/>
      <x:c r="F336" s="73"/>
      <x:c r="G336" s="73"/>
      <x:c r="H336" s="73"/>
      <x:c r="I336" s="73"/>
      <x:c r="J336" s="73"/>
      <x:c r="K336" s="73"/>
      <x:c r="L336" s="73"/>
      <x:c r="M336" s="73"/>
      <x:c r="N336" s="73"/>
      <x:c r="O336" s="73"/>
      <x:c r="P336" s="73"/>
      <x:c r="Q336" s="73"/>
      <x:c r="R336" s="73"/>
      <x:c r="S336" s="73"/>
      <x:c r="T336" s="73"/>
      <x:c r="U336" s="73"/>
      <x:c r="V336" s="73"/>
      <x:c r="W336" s="73"/>
      <x:c r="X336" s="73"/>
      <x:c r="Y336" s="73"/>
      <x:c r="Z336" s="73"/>
      <x:c r="AA336" s="73"/>
      <x:c r="AB336" s="73"/>
      <x:c r="AC336" s="73"/>
      <x:c r="AD336" s="73"/>
      <x:c r="AE336" s="73"/>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3"/>
      <x:c r="B337" s="73"/>
      <x:c r="C337" s="73"/>
      <x:c r="D337" s="73"/>
      <x:c r="E337" s="73"/>
      <x:c r="F337" s="73"/>
      <x:c r="G337" s="73"/>
      <x:c r="H337" s="73"/>
      <x:c r="I337" s="73"/>
      <x:c r="J337" s="73"/>
      <x:c r="K337" s="73"/>
      <x:c r="L337" s="73"/>
      <x:c r="M337" s="73"/>
      <x:c r="N337" s="73"/>
      <x:c r="O337" s="73"/>
      <x:c r="P337" s="73"/>
      <x:c r="Q337" s="73"/>
      <x:c r="R337" s="73"/>
      <x:c r="S337" s="73"/>
      <x:c r="T337" s="73"/>
      <x:c r="U337" s="73"/>
      <x:c r="V337" s="73"/>
      <x:c r="W337" s="73"/>
      <x:c r="X337" s="73"/>
      <x:c r="Y337" s="73"/>
      <x:c r="Z337" s="73"/>
      <x:c r="AA337" s="73"/>
      <x:c r="AB337" s="73"/>
      <x:c r="AC337" s="73"/>
      <x:c r="AD337" s="73"/>
      <x:c r="AE337" s="73"/>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3"/>
      <x:c r="B338" s="73"/>
      <x:c r="C338" s="73"/>
      <x:c r="D338" s="73"/>
      <x:c r="E338" s="73"/>
      <x:c r="F338" s="73"/>
      <x:c r="G338" s="73"/>
      <x:c r="H338" s="73"/>
      <x:c r="I338" s="73"/>
      <x:c r="J338" s="73"/>
      <x:c r="K338" s="73"/>
      <x:c r="L338" s="73"/>
      <x:c r="M338" s="73"/>
      <x:c r="N338" s="73"/>
      <x:c r="O338" s="73"/>
      <x:c r="P338" s="73"/>
      <x:c r="Q338" s="73"/>
      <x:c r="R338" s="73"/>
      <x:c r="S338" s="73"/>
      <x:c r="T338" s="73"/>
      <x:c r="U338" s="73"/>
      <x:c r="V338" s="73"/>
      <x:c r="W338" s="73"/>
      <x:c r="X338" s="73"/>
      <x:c r="Y338" s="73"/>
      <x:c r="Z338" s="73"/>
      <x:c r="AA338" s="73"/>
      <x:c r="AB338" s="73"/>
      <x:c r="AC338" s="73"/>
      <x:c r="AD338" s="73"/>
      <x:c r="AE338" s="73"/>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3"/>
      <x:c r="B339" s="73"/>
      <x:c r="C339" s="73"/>
      <x:c r="D339" s="73"/>
      <x:c r="E339" s="73"/>
      <x:c r="F339" s="73"/>
      <x:c r="G339" s="73"/>
      <x:c r="H339" s="73"/>
      <x:c r="I339" s="73"/>
      <x:c r="J339" s="73"/>
      <x:c r="K339" s="73"/>
      <x:c r="L339" s="73"/>
      <x:c r="M339" s="73"/>
      <x:c r="N339" s="73"/>
      <x:c r="O339" s="73"/>
      <x:c r="P339" s="73"/>
      <x:c r="Q339" s="73"/>
      <x:c r="R339" s="73"/>
      <x:c r="S339" s="73"/>
      <x:c r="T339" s="73"/>
      <x:c r="U339" s="73"/>
      <x:c r="V339" s="73"/>
      <x:c r="W339" s="73"/>
      <x:c r="X339" s="73"/>
      <x:c r="Y339" s="73"/>
      <x:c r="Z339" s="73"/>
      <x:c r="AA339" s="73"/>
      <x:c r="AB339" s="73"/>
      <x:c r="AC339" s="73"/>
      <x:c r="AD339" s="73"/>
      <x:c r="AE339" s="73"/>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3"/>
      <x:c r="B340" s="73"/>
      <x:c r="C340" s="73"/>
      <x:c r="D340" s="73"/>
      <x:c r="E340" s="73"/>
      <x:c r="F340" s="73"/>
      <x:c r="G340" s="73"/>
      <x:c r="H340" s="73"/>
      <x:c r="I340" s="73"/>
      <x:c r="J340" s="73"/>
      <x:c r="K340" s="73"/>
      <x:c r="L340" s="73"/>
      <x:c r="M340" s="73"/>
      <x:c r="N340" s="73"/>
      <x:c r="O340" s="73"/>
      <x:c r="P340" s="73"/>
      <x:c r="Q340" s="73"/>
      <x:c r="R340" s="73"/>
      <x:c r="S340" s="73"/>
      <x:c r="T340" s="73"/>
      <x:c r="U340" s="73"/>
      <x:c r="V340" s="73"/>
      <x:c r="W340" s="73"/>
      <x:c r="X340" s="73"/>
      <x:c r="Y340" s="73"/>
      <x:c r="Z340" s="73"/>
      <x:c r="AA340" s="73"/>
      <x:c r="AB340" s="73"/>
      <x:c r="AC340" s="73"/>
      <x:c r="AD340" s="73"/>
      <x:c r="AE340" s="73"/>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3"/>
      <x:c r="B341" s="73"/>
      <x:c r="C341" s="73"/>
      <x:c r="D341" s="73"/>
      <x:c r="E341" s="73"/>
      <x:c r="F341" s="73"/>
      <x:c r="G341" s="73"/>
      <x:c r="H341" s="73"/>
      <x:c r="I341" s="73"/>
      <x:c r="J341" s="73"/>
      <x:c r="K341" s="73"/>
      <x:c r="L341" s="73"/>
      <x:c r="M341" s="73"/>
      <x:c r="N341" s="73"/>
      <x:c r="O341" s="73"/>
      <x:c r="P341" s="73"/>
      <x:c r="Q341" s="73"/>
      <x:c r="R341" s="73"/>
      <x:c r="S341" s="73"/>
      <x:c r="T341" s="73"/>
      <x:c r="U341" s="73"/>
      <x:c r="V341" s="73"/>
      <x:c r="W341" s="73"/>
      <x:c r="X341" s="73"/>
      <x:c r="Y341" s="73"/>
      <x:c r="Z341" s="73"/>
      <x:c r="AA341" s="73"/>
      <x:c r="AB341" s="73"/>
      <x:c r="AC341" s="73"/>
      <x:c r="AD341" s="73"/>
      <x:c r="AE341" s="73"/>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3"/>
      <x:c r="B342" s="73"/>
      <x:c r="C342" s="73"/>
      <x:c r="D342" s="73"/>
      <x:c r="E342" s="73"/>
      <x:c r="F342" s="73"/>
      <x:c r="G342" s="73"/>
      <x:c r="H342" s="73"/>
      <x:c r="I342" s="73"/>
      <x:c r="J342" s="73"/>
      <x:c r="K342" s="73"/>
      <x:c r="L342" s="73"/>
      <x:c r="M342" s="73"/>
      <x:c r="N342" s="73"/>
      <x:c r="O342" s="73"/>
      <x:c r="P342" s="73"/>
      <x:c r="Q342" s="73"/>
      <x:c r="R342" s="73"/>
      <x:c r="S342" s="73"/>
      <x:c r="T342" s="73"/>
      <x:c r="U342" s="73"/>
      <x:c r="V342" s="73"/>
      <x:c r="W342" s="73"/>
      <x:c r="X342" s="73"/>
      <x:c r="Y342" s="73"/>
      <x:c r="Z342" s="73"/>
      <x:c r="AA342" s="73"/>
      <x:c r="AB342" s="73"/>
      <x:c r="AC342" s="73"/>
      <x:c r="AD342" s="73"/>
      <x:c r="AE342" s="73"/>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3"/>
      <x:c r="B343" s="73"/>
      <x:c r="C343" s="73"/>
      <x:c r="D343" s="73"/>
      <x:c r="E343" s="73"/>
      <x:c r="F343" s="73"/>
      <x:c r="G343" s="73"/>
      <x:c r="H343" s="73"/>
      <x:c r="I343" s="73"/>
      <x:c r="J343" s="73"/>
      <x:c r="K343" s="73"/>
      <x:c r="L343" s="73"/>
      <x:c r="M343" s="73"/>
      <x:c r="N343" s="73"/>
      <x:c r="O343" s="73"/>
      <x:c r="P343" s="73"/>
      <x:c r="Q343" s="73"/>
      <x:c r="R343" s="73"/>
      <x:c r="S343" s="73"/>
      <x:c r="T343" s="73"/>
      <x:c r="U343" s="73"/>
      <x:c r="V343" s="73"/>
      <x:c r="W343" s="73"/>
      <x:c r="X343" s="73"/>
      <x:c r="Y343" s="73"/>
      <x:c r="Z343" s="73"/>
      <x:c r="AA343" s="73"/>
      <x:c r="AB343" s="73"/>
      <x:c r="AC343" s="73"/>
      <x:c r="AD343" s="73"/>
      <x:c r="AE343" s="7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3"/>
      <x:c r="B344" s="73"/>
      <x:c r="C344" s="73"/>
      <x:c r="D344" s="73"/>
      <x:c r="E344" s="73"/>
      <x:c r="F344" s="73"/>
      <x:c r="G344" s="73"/>
      <x:c r="H344" s="73"/>
      <x:c r="I344" s="73"/>
      <x:c r="J344" s="73"/>
      <x:c r="K344" s="73"/>
      <x:c r="L344" s="73"/>
      <x:c r="M344" s="73"/>
      <x:c r="N344" s="73"/>
      <x:c r="O344" s="73"/>
      <x:c r="P344" s="73"/>
      <x:c r="Q344" s="73"/>
      <x:c r="R344" s="73"/>
      <x:c r="S344" s="73"/>
      <x:c r="T344" s="73"/>
      <x:c r="U344" s="73"/>
      <x:c r="V344" s="73"/>
      <x:c r="W344" s="73"/>
      <x:c r="X344" s="73"/>
      <x:c r="Y344" s="73"/>
      <x:c r="Z344" s="73"/>
      <x:c r="AA344" s="73"/>
      <x:c r="AB344" s="73"/>
      <x:c r="AC344" s="73"/>
      <x:c r="AD344" s="73"/>
      <x:c r="AE344" s="73"/>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3"/>
      <x:c r="B345" s="73"/>
      <x:c r="C345" s="73"/>
      <x:c r="D345" s="73"/>
      <x:c r="E345" s="73"/>
      <x:c r="F345" s="73"/>
      <x:c r="G345" s="73"/>
      <x:c r="H345" s="73"/>
      <x:c r="I345" s="73"/>
      <x:c r="J345" s="73"/>
      <x:c r="K345" s="73"/>
      <x:c r="L345" s="73"/>
      <x:c r="M345" s="73"/>
      <x:c r="N345" s="73"/>
      <x:c r="O345" s="73"/>
      <x:c r="P345" s="73"/>
      <x:c r="Q345" s="73"/>
      <x:c r="R345" s="73"/>
      <x:c r="S345" s="73"/>
      <x:c r="T345" s="73"/>
      <x:c r="U345" s="73"/>
      <x:c r="V345" s="73"/>
      <x:c r="W345" s="73"/>
      <x:c r="X345" s="73"/>
      <x:c r="Y345" s="73"/>
      <x:c r="Z345" s="73"/>
      <x:c r="AA345" s="73"/>
      <x:c r="AB345" s="73"/>
      <x:c r="AC345" s="73"/>
      <x:c r="AD345" s="73"/>
      <x:c r="AE345" s="73"/>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3"/>
      <x:c r="B346" s="73"/>
      <x:c r="C346" s="73"/>
      <x:c r="D346" s="73"/>
      <x:c r="E346" s="73"/>
      <x:c r="F346" s="73"/>
      <x:c r="G346" s="73"/>
      <x:c r="H346" s="73"/>
      <x:c r="I346" s="73"/>
      <x:c r="J346" s="73"/>
      <x:c r="K346" s="73"/>
      <x:c r="L346" s="73"/>
      <x:c r="M346" s="73"/>
      <x:c r="N346" s="73"/>
      <x:c r="O346" s="73"/>
      <x:c r="P346" s="73"/>
      <x:c r="Q346" s="73"/>
      <x:c r="R346" s="73"/>
      <x:c r="S346" s="73"/>
      <x:c r="T346" s="73"/>
      <x:c r="U346" s="73"/>
      <x:c r="V346" s="73"/>
      <x:c r="W346" s="73"/>
      <x:c r="X346" s="73"/>
      <x:c r="Y346" s="73"/>
      <x:c r="Z346" s="73"/>
      <x:c r="AA346" s="73"/>
      <x:c r="AB346" s="73"/>
      <x:c r="AC346" s="73"/>
      <x:c r="AD346" s="73"/>
      <x:c r="AE346" s="73"/>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3"/>
      <x:c r="B347" s="73"/>
      <x:c r="C347" s="73"/>
      <x:c r="D347" s="73"/>
      <x:c r="E347" s="73"/>
      <x:c r="F347" s="73"/>
      <x:c r="G347" s="73"/>
      <x:c r="H347" s="73"/>
      <x:c r="I347" s="73"/>
      <x:c r="J347" s="73"/>
      <x:c r="K347" s="73"/>
      <x:c r="L347" s="73"/>
      <x:c r="M347" s="73"/>
      <x:c r="N347" s="73"/>
      <x:c r="O347" s="73"/>
      <x:c r="P347" s="73"/>
      <x:c r="Q347" s="73"/>
      <x:c r="R347" s="73"/>
      <x:c r="S347" s="73"/>
      <x:c r="T347" s="73"/>
      <x:c r="U347" s="73"/>
      <x:c r="V347" s="73"/>
      <x:c r="W347" s="73"/>
      <x:c r="X347" s="73"/>
      <x:c r="Y347" s="73"/>
      <x:c r="Z347" s="73"/>
      <x:c r="AA347" s="73"/>
      <x:c r="AB347" s="73"/>
      <x:c r="AC347" s="73"/>
      <x:c r="AD347" s="73"/>
      <x:c r="AE347" s="73"/>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3"/>
      <x:c r="B348" s="73"/>
      <x:c r="C348" s="73"/>
      <x:c r="D348" s="73"/>
      <x:c r="E348" s="73"/>
      <x:c r="F348" s="73"/>
      <x:c r="G348" s="73"/>
      <x:c r="H348" s="73"/>
      <x:c r="I348" s="73"/>
      <x:c r="J348" s="73"/>
      <x:c r="K348" s="73"/>
      <x:c r="L348" s="73"/>
      <x:c r="M348" s="73"/>
      <x:c r="N348" s="73"/>
      <x:c r="O348" s="73"/>
      <x:c r="P348" s="73"/>
      <x:c r="Q348" s="73"/>
      <x:c r="R348" s="73"/>
      <x:c r="S348" s="73"/>
      <x:c r="T348" s="73"/>
      <x:c r="U348" s="73"/>
      <x:c r="V348" s="73"/>
      <x:c r="W348" s="73"/>
      <x:c r="X348" s="73"/>
      <x:c r="Y348" s="73"/>
      <x:c r="Z348" s="73"/>
      <x:c r="AA348" s="73"/>
      <x:c r="AB348" s="73"/>
      <x:c r="AC348" s="73"/>
      <x:c r="AD348" s="73"/>
      <x:c r="AE348" s="73"/>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3"/>
      <x:c r="B349" s="73"/>
      <x:c r="C349" s="73"/>
      <x:c r="D349" s="73"/>
      <x:c r="E349" s="73"/>
      <x:c r="F349" s="73"/>
      <x:c r="G349" s="73"/>
      <x:c r="H349" s="73"/>
      <x:c r="I349" s="73"/>
      <x:c r="J349" s="73"/>
      <x:c r="K349" s="73"/>
      <x:c r="L349" s="73"/>
      <x:c r="M349" s="73"/>
      <x:c r="N349" s="73"/>
      <x:c r="O349" s="73"/>
      <x:c r="P349" s="73"/>
      <x:c r="Q349" s="73"/>
      <x:c r="R349" s="73"/>
      <x:c r="S349" s="73"/>
      <x:c r="T349" s="73"/>
      <x:c r="U349" s="73"/>
      <x:c r="V349" s="73"/>
      <x:c r="W349" s="73"/>
      <x:c r="X349" s="73"/>
      <x:c r="Y349" s="73"/>
      <x:c r="Z349" s="73"/>
      <x:c r="AA349" s="73"/>
      <x:c r="AB349" s="73"/>
      <x:c r="AC349" s="73"/>
      <x:c r="AD349" s="73"/>
      <x:c r="AE349" s="73"/>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3"/>
      <x:c r="B350" s="73"/>
      <x:c r="C350" s="73"/>
      <x:c r="D350" s="73"/>
      <x:c r="E350" s="73"/>
      <x:c r="F350" s="73"/>
      <x:c r="G350" s="73"/>
      <x:c r="H350" s="73"/>
      <x:c r="I350" s="73"/>
      <x:c r="J350" s="73"/>
      <x:c r="K350" s="73"/>
      <x:c r="L350" s="73"/>
      <x:c r="M350" s="73"/>
      <x:c r="N350" s="73"/>
      <x:c r="O350" s="73"/>
      <x:c r="P350" s="73"/>
      <x:c r="Q350" s="73"/>
      <x:c r="R350" s="73"/>
      <x:c r="S350" s="73"/>
      <x:c r="T350" s="73"/>
      <x:c r="U350" s="73"/>
      <x:c r="V350" s="73"/>
      <x:c r="W350" s="73"/>
      <x:c r="X350" s="73"/>
      <x:c r="Y350" s="73"/>
      <x:c r="Z350" s="73"/>
      <x:c r="AA350" s="73"/>
      <x:c r="AB350" s="73"/>
      <x:c r="AC350" s="73"/>
      <x:c r="AD350" s="73"/>
      <x:c r="AE350" s="73"/>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3"/>
      <x:c r="B351" s="73"/>
      <x:c r="C351" s="73"/>
      <x:c r="D351" s="73"/>
      <x:c r="E351" s="73"/>
      <x:c r="F351" s="73"/>
      <x:c r="G351" s="73"/>
      <x:c r="H351" s="73"/>
      <x:c r="I351" s="73"/>
      <x:c r="J351" s="73"/>
      <x:c r="K351" s="73"/>
      <x:c r="L351" s="73"/>
      <x:c r="M351" s="73"/>
      <x:c r="N351" s="73"/>
      <x:c r="O351" s="73"/>
      <x:c r="P351" s="73"/>
      <x:c r="Q351" s="73"/>
      <x:c r="R351" s="73"/>
      <x:c r="S351" s="73"/>
      <x:c r="T351" s="73"/>
      <x:c r="U351" s="73"/>
      <x:c r="V351" s="73"/>
      <x:c r="W351" s="73"/>
      <x:c r="X351" s="73"/>
      <x:c r="Y351" s="73"/>
      <x:c r="Z351" s="73"/>
      <x:c r="AA351" s="73"/>
      <x:c r="AB351" s="73"/>
      <x:c r="AC351" s="73"/>
      <x:c r="AD351" s="73"/>
      <x:c r="AE351" s="73"/>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3"/>
      <x:c r="B352" s="73"/>
      <x:c r="C352" s="73"/>
      <x:c r="D352" s="73"/>
      <x:c r="E352" s="73"/>
      <x:c r="F352" s="73"/>
      <x:c r="G352" s="73"/>
      <x:c r="H352" s="73"/>
      <x:c r="I352" s="73"/>
      <x:c r="J352" s="73"/>
      <x:c r="K352" s="73"/>
      <x:c r="L352" s="73"/>
      <x:c r="M352" s="73"/>
      <x:c r="N352" s="73"/>
      <x:c r="O352" s="73"/>
      <x:c r="P352" s="73"/>
      <x:c r="Q352" s="73"/>
      <x:c r="R352" s="73"/>
      <x:c r="S352" s="73"/>
      <x:c r="T352" s="73"/>
      <x:c r="U352" s="73"/>
      <x:c r="V352" s="73"/>
      <x:c r="W352" s="73"/>
      <x:c r="X352" s="73"/>
      <x:c r="Y352" s="73"/>
      <x:c r="Z352" s="73"/>
      <x:c r="AA352" s="73"/>
      <x:c r="AB352" s="73"/>
      <x:c r="AC352" s="73"/>
      <x:c r="AD352" s="73"/>
      <x:c r="AE352" s="73"/>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3"/>
      <x:c r="B353" s="73"/>
      <x:c r="C353" s="73"/>
      <x:c r="D353" s="73"/>
      <x:c r="E353" s="73"/>
      <x:c r="F353" s="73"/>
      <x:c r="G353" s="73"/>
      <x:c r="H353" s="73"/>
      <x:c r="I353" s="73"/>
      <x:c r="J353" s="73"/>
      <x:c r="K353" s="73"/>
      <x:c r="L353" s="73"/>
      <x:c r="M353" s="73"/>
      <x:c r="N353" s="73"/>
      <x:c r="O353" s="73"/>
      <x:c r="P353" s="73"/>
      <x:c r="Q353" s="73"/>
      <x:c r="R353" s="73"/>
      <x:c r="S353" s="73"/>
      <x:c r="T353" s="73"/>
      <x:c r="U353" s="73"/>
      <x:c r="V353" s="73"/>
      <x:c r="W353" s="73"/>
      <x:c r="X353" s="73"/>
      <x:c r="Y353" s="73"/>
      <x:c r="Z353" s="73"/>
      <x:c r="AA353" s="73"/>
      <x:c r="AB353" s="73"/>
      <x:c r="AC353" s="73"/>
      <x:c r="AD353" s="73"/>
      <x:c r="AE353" s="7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3"/>
      <x:c r="B354" s="73"/>
      <x:c r="C354" s="73"/>
      <x:c r="D354" s="73"/>
      <x:c r="E354" s="73"/>
      <x:c r="F354" s="73"/>
      <x:c r="G354" s="73"/>
      <x:c r="H354" s="73"/>
      <x:c r="I354" s="73"/>
      <x:c r="J354" s="73"/>
      <x:c r="K354" s="73"/>
      <x:c r="L354" s="73"/>
      <x:c r="M354" s="73"/>
      <x:c r="N354" s="73"/>
      <x:c r="O354" s="73"/>
      <x:c r="P354" s="73"/>
      <x:c r="Q354" s="73"/>
      <x:c r="R354" s="73"/>
      <x:c r="S354" s="73"/>
      <x:c r="T354" s="73"/>
      <x:c r="U354" s="73"/>
      <x:c r="V354" s="73"/>
      <x:c r="W354" s="73"/>
      <x:c r="X354" s="73"/>
      <x:c r="Y354" s="73"/>
      <x:c r="Z354" s="73"/>
      <x:c r="AA354" s="73"/>
      <x:c r="AB354" s="73"/>
      <x:c r="AC354" s="73"/>
      <x:c r="AD354" s="73"/>
      <x:c r="AE354" s="73"/>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3"/>
      <x:c r="B355" s="73"/>
      <x:c r="C355" s="73"/>
      <x:c r="D355" s="73"/>
      <x:c r="E355" s="73"/>
      <x:c r="F355" s="73"/>
      <x:c r="G355" s="73"/>
      <x:c r="H355" s="73"/>
      <x:c r="I355" s="73"/>
      <x:c r="J355" s="73"/>
      <x:c r="K355" s="73"/>
      <x:c r="L355" s="73"/>
      <x:c r="M355" s="73"/>
      <x:c r="N355" s="73"/>
      <x:c r="O355" s="73"/>
      <x:c r="P355" s="73"/>
      <x:c r="Q355" s="73"/>
      <x:c r="R355" s="73"/>
      <x:c r="S355" s="73"/>
      <x:c r="T355" s="73"/>
      <x:c r="U355" s="73"/>
      <x:c r="V355" s="73"/>
      <x:c r="W355" s="73"/>
      <x:c r="X355" s="73"/>
      <x:c r="Y355" s="73"/>
      <x:c r="Z355" s="73"/>
      <x:c r="AA355" s="73"/>
      <x:c r="AB355" s="73"/>
      <x:c r="AC355" s="73"/>
      <x:c r="AD355" s="73"/>
      <x:c r="AE355" s="73"/>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3"/>
      <x:c r="B356" s="73"/>
      <x:c r="C356" s="73"/>
      <x:c r="D356" s="73"/>
      <x:c r="E356" s="73"/>
      <x:c r="F356" s="73"/>
      <x:c r="G356" s="73"/>
      <x:c r="H356" s="73"/>
      <x:c r="I356" s="73"/>
      <x:c r="J356" s="73"/>
      <x:c r="K356" s="73"/>
      <x:c r="L356" s="73"/>
      <x:c r="M356" s="73"/>
      <x:c r="N356" s="73"/>
      <x:c r="O356" s="73"/>
      <x:c r="P356" s="73"/>
      <x:c r="Q356" s="73"/>
      <x:c r="R356" s="73"/>
      <x:c r="S356" s="73"/>
      <x:c r="T356" s="73"/>
      <x:c r="U356" s="73"/>
      <x:c r="V356" s="73"/>
      <x:c r="W356" s="73"/>
      <x:c r="X356" s="73"/>
      <x:c r="Y356" s="73"/>
      <x:c r="Z356" s="73"/>
      <x:c r="AA356" s="73"/>
      <x:c r="AB356" s="73"/>
      <x:c r="AC356" s="73"/>
      <x:c r="AD356" s="73"/>
      <x:c r="AE356" s="73"/>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3"/>
      <x:c r="B357" s="73"/>
      <x:c r="C357" s="73"/>
      <x:c r="D357" s="73"/>
      <x:c r="E357" s="73"/>
      <x:c r="F357" s="73"/>
      <x:c r="G357" s="73"/>
      <x:c r="H357" s="73"/>
      <x:c r="I357" s="73"/>
      <x:c r="J357" s="73"/>
      <x:c r="K357" s="73"/>
      <x:c r="L357" s="73"/>
      <x:c r="M357" s="73"/>
      <x:c r="N357" s="73"/>
      <x:c r="O357" s="73"/>
      <x:c r="P357" s="73"/>
      <x:c r="Q357" s="73"/>
      <x:c r="R357" s="73"/>
      <x:c r="S357" s="73"/>
      <x:c r="T357" s="73"/>
      <x:c r="U357" s="73"/>
      <x:c r="V357" s="73"/>
      <x:c r="W357" s="73"/>
      <x:c r="X357" s="73"/>
      <x:c r="Y357" s="73"/>
      <x:c r="Z357" s="73"/>
      <x:c r="AA357" s="73"/>
      <x:c r="AB357" s="73"/>
      <x:c r="AC357" s="73"/>
      <x:c r="AD357" s="73"/>
      <x:c r="AE357" s="73"/>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3"/>
      <x:c r="B358" s="73"/>
      <x:c r="C358" s="73"/>
      <x:c r="D358" s="73"/>
      <x:c r="E358" s="73"/>
      <x:c r="F358" s="73"/>
      <x:c r="G358" s="73"/>
      <x:c r="H358" s="73"/>
      <x:c r="I358" s="73"/>
      <x:c r="J358" s="73"/>
      <x:c r="K358" s="73"/>
      <x:c r="L358" s="73"/>
      <x:c r="M358" s="73"/>
      <x:c r="N358" s="73"/>
      <x:c r="O358" s="73"/>
      <x:c r="P358" s="73"/>
      <x:c r="Q358" s="73"/>
      <x:c r="R358" s="73"/>
      <x:c r="S358" s="73"/>
      <x:c r="T358" s="73"/>
      <x:c r="U358" s="73"/>
      <x:c r="V358" s="73"/>
      <x:c r="W358" s="73"/>
      <x:c r="X358" s="73"/>
      <x:c r="Y358" s="73"/>
      <x:c r="Z358" s="73"/>
      <x:c r="AA358" s="73"/>
      <x:c r="AB358" s="73"/>
      <x:c r="AC358" s="73"/>
      <x:c r="AD358" s="73"/>
      <x:c r="AE358" s="73"/>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3"/>
      <x:c r="B359" s="73"/>
      <x:c r="C359" s="73"/>
      <x:c r="D359" s="73"/>
      <x:c r="E359" s="73"/>
      <x:c r="F359" s="73"/>
      <x:c r="G359" s="73"/>
      <x:c r="H359" s="73"/>
      <x:c r="I359" s="73"/>
      <x:c r="J359" s="73"/>
      <x:c r="K359" s="73"/>
      <x:c r="L359" s="73"/>
      <x:c r="M359" s="73"/>
      <x:c r="N359" s="73"/>
      <x:c r="O359" s="73"/>
      <x:c r="P359" s="73"/>
      <x:c r="Q359" s="73"/>
      <x:c r="R359" s="73"/>
      <x:c r="S359" s="73"/>
      <x:c r="T359" s="73"/>
      <x:c r="U359" s="73"/>
      <x:c r="V359" s="73"/>
      <x:c r="W359" s="73"/>
      <x:c r="X359" s="73"/>
      <x:c r="Y359" s="73"/>
      <x:c r="Z359" s="73"/>
      <x:c r="AA359" s="73"/>
      <x:c r="AB359" s="73"/>
      <x:c r="AC359" s="73"/>
      <x:c r="AD359" s="73"/>
      <x:c r="AE359" s="73"/>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3"/>
      <x:c r="B360" s="73"/>
      <x:c r="C360" s="73"/>
      <x:c r="D360" s="73"/>
      <x:c r="E360" s="73"/>
      <x:c r="F360" s="73"/>
      <x:c r="G360" s="73"/>
      <x:c r="H360" s="73"/>
      <x:c r="I360" s="73"/>
      <x:c r="J360" s="73"/>
      <x:c r="K360" s="73"/>
      <x:c r="L360" s="73"/>
      <x:c r="M360" s="73"/>
      <x:c r="N360" s="73"/>
      <x:c r="O360" s="73"/>
      <x:c r="P360" s="73"/>
      <x:c r="Q360" s="73"/>
      <x:c r="R360" s="73"/>
      <x:c r="S360" s="73"/>
      <x:c r="T360" s="73"/>
      <x:c r="U360" s="73"/>
      <x:c r="V360" s="73"/>
      <x:c r="W360" s="73"/>
      <x:c r="X360" s="73"/>
      <x:c r="Y360" s="73"/>
      <x:c r="Z360" s="73"/>
      <x:c r="AA360" s="73"/>
      <x:c r="AB360" s="73"/>
      <x:c r="AC360" s="73"/>
      <x:c r="AD360" s="73"/>
      <x:c r="AE360" s="73"/>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3"/>
      <x:c r="B361" s="73"/>
      <x:c r="C361" s="73"/>
      <x:c r="D361" s="73"/>
      <x:c r="E361" s="73"/>
      <x:c r="F361" s="73"/>
      <x:c r="G361" s="73"/>
      <x:c r="H361" s="73"/>
      <x:c r="I361" s="73"/>
      <x:c r="J361" s="73"/>
      <x:c r="K361" s="73"/>
      <x:c r="L361" s="73"/>
      <x:c r="M361" s="73"/>
      <x:c r="N361" s="73"/>
      <x:c r="O361" s="73"/>
      <x:c r="P361" s="73"/>
      <x:c r="Q361" s="73"/>
      <x:c r="R361" s="73"/>
      <x:c r="S361" s="73"/>
      <x:c r="T361" s="73"/>
      <x:c r="U361" s="73"/>
      <x:c r="V361" s="73"/>
      <x:c r="W361" s="73"/>
      <x:c r="X361" s="73"/>
      <x:c r="Y361" s="73"/>
      <x:c r="Z361" s="73"/>
      <x:c r="AA361" s="73"/>
      <x:c r="AB361" s="73"/>
      <x:c r="AC361" s="73"/>
      <x:c r="AD361" s="73"/>
      <x:c r="AE361" s="73"/>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3"/>
      <x:c r="B362" s="73"/>
      <x:c r="C362" s="73"/>
      <x:c r="D362" s="73"/>
      <x:c r="E362" s="73"/>
      <x:c r="F362" s="73"/>
      <x:c r="G362" s="73"/>
      <x:c r="H362" s="73"/>
      <x:c r="I362" s="73"/>
      <x:c r="J362" s="73"/>
      <x:c r="K362" s="73"/>
      <x:c r="L362" s="73"/>
      <x:c r="M362" s="73"/>
      <x:c r="N362" s="73"/>
      <x:c r="O362" s="73"/>
      <x:c r="P362" s="73"/>
      <x:c r="Q362" s="73"/>
      <x:c r="R362" s="73"/>
      <x:c r="S362" s="73"/>
      <x:c r="T362" s="73"/>
      <x:c r="U362" s="73"/>
      <x:c r="V362" s="73"/>
      <x:c r="W362" s="73"/>
      <x:c r="X362" s="73"/>
      <x:c r="Y362" s="73"/>
      <x:c r="Z362" s="73"/>
      <x:c r="AA362" s="73"/>
      <x:c r="AB362" s="73"/>
      <x:c r="AC362" s="73"/>
      <x:c r="AD362" s="73"/>
      <x:c r="AE362" s="73"/>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3"/>
      <x:c r="B363" s="73"/>
      <x:c r="C363" s="73"/>
      <x:c r="D363" s="73"/>
      <x:c r="E363" s="73"/>
      <x:c r="F363" s="73"/>
      <x:c r="G363" s="73"/>
      <x:c r="H363" s="73"/>
      <x:c r="I363" s="73"/>
      <x:c r="J363" s="73"/>
      <x:c r="K363" s="73"/>
      <x:c r="L363" s="73"/>
      <x:c r="M363" s="73"/>
      <x:c r="N363" s="73"/>
      <x:c r="O363" s="73"/>
      <x:c r="P363" s="73"/>
      <x:c r="Q363" s="73"/>
      <x:c r="R363" s="73"/>
      <x:c r="S363" s="73"/>
      <x:c r="T363" s="73"/>
      <x:c r="U363" s="73"/>
      <x:c r="V363" s="73"/>
      <x:c r="W363" s="73"/>
      <x:c r="X363" s="73"/>
      <x:c r="Y363" s="73"/>
      <x:c r="Z363" s="73"/>
      <x:c r="AA363" s="73"/>
      <x:c r="AB363" s="73"/>
      <x:c r="AC363" s="73"/>
      <x:c r="AD363" s="73"/>
      <x:c r="AE363" s="7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3"/>
      <x:c r="B364" s="73"/>
      <x:c r="C364" s="73"/>
      <x:c r="D364" s="73"/>
      <x:c r="E364" s="73"/>
      <x:c r="F364" s="73"/>
      <x:c r="G364" s="73"/>
      <x:c r="H364" s="73"/>
      <x:c r="I364" s="73"/>
      <x:c r="J364" s="73"/>
      <x:c r="K364" s="73"/>
      <x:c r="L364" s="73"/>
      <x:c r="M364" s="73"/>
      <x:c r="N364" s="73"/>
      <x:c r="O364" s="73"/>
      <x:c r="P364" s="73"/>
      <x:c r="Q364" s="73"/>
      <x:c r="R364" s="73"/>
      <x:c r="S364" s="73"/>
      <x:c r="T364" s="73"/>
      <x:c r="U364" s="73"/>
      <x:c r="V364" s="73"/>
      <x:c r="W364" s="73"/>
      <x:c r="X364" s="73"/>
      <x:c r="Y364" s="73"/>
      <x:c r="Z364" s="73"/>
      <x:c r="AA364" s="73"/>
      <x:c r="AB364" s="73"/>
      <x:c r="AC364" s="73"/>
      <x:c r="AD364" s="73"/>
      <x:c r="AE364" s="73"/>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3"/>
      <x:c r="B365" s="73"/>
      <x:c r="C365" s="73"/>
      <x:c r="D365" s="73"/>
      <x:c r="E365" s="73"/>
      <x:c r="F365" s="73"/>
      <x:c r="G365" s="73"/>
      <x:c r="H365" s="73"/>
      <x:c r="I365" s="73"/>
      <x:c r="J365" s="73"/>
      <x:c r="K365" s="73"/>
      <x:c r="L365" s="73"/>
      <x:c r="M365" s="73"/>
      <x:c r="N365" s="73"/>
      <x:c r="O365" s="73"/>
      <x:c r="P365" s="73"/>
      <x:c r="Q365" s="73"/>
      <x:c r="R365" s="73"/>
      <x:c r="S365" s="73"/>
      <x:c r="T365" s="73"/>
      <x:c r="U365" s="73"/>
      <x:c r="V365" s="73"/>
      <x:c r="W365" s="73"/>
      <x:c r="X365" s="73"/>
      <x:c r="Y365" s="73"/>
      <x:c r="Z365" s="73"/>
      <x:c r="AA365" s="73"/>
      <x:c r="AB365" s="73"/>
      <x:c r="AC365" s="73"/>
      <x:c r="AD365" s="73"/>
      <x:c r="AE365" s="73"/>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3"/>
      <x:c r="B366" s="73"/>
      <x:c r="C366" s="73"/>
      <x:c r="D366" s="73"/>
      <x:c r="E366" s="73"/>
      <x:c r="F366" s="73"/>
      <x:c r="G366" s="73"/>
      <x:c r="H366" s="73"/>
      <x:c r="I366" s="73"/>
      <x:c r="J366" s="73"/>
      <x:c r="K366" s="73"/>
      <x:c r="L366" s="73"/>
      <x:c r="M366" s="73"/>
      <x:c r="N366" s="73"/>
      <x:c r="O366" s="73"/>
      <x:c r="P366" s="73"/>
      <x:c r="Q366" s="73"/>
      <x:c r="R366" s="73"/>
      <x:c r="S366" s="73"/>
      <x:c r="T366" s="73"/>
      <x:c r="U366" s="73"/>
      <x:c r="V366" s="73"/>
      <x:c r="W366" s="73"/>
      <x:c r="X366" s="73"/>
      <x:c r="Y366" s="73"/>
      <x:c r="Z366" s="73"/>
      <x:c r="AA366" s="73"/>
      <x:c r="AB366" s="73"/>
      <x:c r="AC366" s="73"/>
      <x:c r="AD366" s="73"/>
      <x:c r="AE366" s="73"/>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3"/>
      <x:c r="B367" s="73"/>
      <x:c r="C367" s="73"/>
      <x:c r="D367" s="73"/>
      <x:c r="E367" s="73"/>
      <x:c r="F367" s="73"/>
      <x:c r="G367" s="73"/>
      <x:c r="H367" s="73"/>
      <x:c r="I367" s="73"/>
      <x:c r="J367" s="73"/>
      <x:c r="K367" s="73"/>
      <x:c r="L367" s="73"/>
      <x:c r="M367" s="73"/>
      <x:c r="N367" s="73"/>
      <x:c r="O367" s="73"/>
      <x:c r="P367" s="73"/>
      <x:c r="Q367" s="73"/>
      <x:c r="R367" s="73"/>
      <x:c r="S367" s="73"/>
      <x:c r="T367" s="73"/>
      <x:c r="U367" s="73"/>
      <x:c r="V367" s="73"/>
      <x:c r="W367" s="73"/>
      <x:c r="X367" s="73"/>
      <x:c r="Y367" s="73"/>
      <x:c r="Z367" s="73"/>
      <x:c r="AA367" s="73"/>
      <x:c r="AB367" s="73"/>
      <x:c r="AC367" s="73"/>
      <x:c r="AD367" s="73"/>
      <x:c r="AE367" s="73"/>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3"/>
      <x:c r="B368" s="73"/>
      <x:c r="C368" s="73"/>
      <x:c r="D368" s="73"/>
      <x:c r="E368" s="73"/>
      <x:c r="F368" s="73"/>
      <x:c r="G368" s="73"/>
      <x:c r="H368" s="73"/>
      <x:c r="I368" s="73"/>
      <x:c r="J368" s="73"/>
      <x:c r="K368" s="73"/>
      <x:c r="L368" s="73"/>
      <x:c r="M368" s="73"/>
      <x:c r="N368" s="73"/>
      <x:c r="O368" s="73"/>
      <x:c r="P368" s="73"/>
      <x:c r="Q368" s="73"/>
      <x:c r="R368" s="73"/>
      <x:c r="S368" s="73"/>
      <x:c r="T368" s="73"/>
      <x:c r="U368" s="73"/>
      <x:c r="V368" s="73"/>
      <x:c r="W368" s="73"/>
      <x:c r="X368" s="73"/>
      <x:c r="Y368" s="73"/>
      <x:c r="Z368" s="73"/>
      <x:c r="AA368" s="73"/>
      <x:c r="AB368" s="73"/>
      <x:c r="AC368" s="73"/>
      <x:c r="AD368" s="73"/>
      <x:c r="AE368" s="73"/>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3"/>
      <x:c r="B369" s="73"/>
      <x:c r="C369" s="73"/>
      <x:c r="D369" s="73"/>
      <x:c r="E369" s="73"/>
      <x:c r="F369" s="73"/>
      <x:c r="G369" s="73"/>
      <x:c r="H369" s="73"/>
      <x:c r="I369" s="73"/>
      <x:c r="J369" s="73"/>
      <x:c r="K369" s="73"/>
      <x:c r="L369" s="73"/>
      <x:c r="M369" s="73"/>
      <x:c r="N369" s="73"/>
      <x:c r="O369" s="73"/>
      <x:c r="P369" s="73"/>
      <x:c r="Q369" s="73"/>
      <x:c r="R369" s="73"/>
      <x:c r="S369" s="73"/>
      <x:c r="T369" s="73"/>
      <x:c r="U369" s="73"/>
      <x:c r="V369" s="73"/>
      <x:c r="W369" s="73"/>
      <x:c r="X369" s="73"/>
      <x:c r="Y369" s="73"/>
      <x:c r="Z369" s="73"/>
      <x:c r="AA369" s="73"/>
      <x:c r="AB369" s="73"/>
      <x:c r="AC369" s="73"/>
      <x:c r="AD369" s="73"/>
      <x:c r="AE369" s="73"/>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3"/>
      <x:c r="B370" s="73"/>
      <x:c r="C370" s="73"/>
      <x:c r="D370" s="73"/>
      <x:c r="E370" s="73"/>
      <x:c r="F370" s="73"/>
      <x:c r="G370" s="73"/>
      <x:c r="H370" s="73"/>
      <x:c r="I370" s="73"/>
      <x:c r="J370" s="73"/>
      <x:c r="K370" s="73"/>
      <x:c r="L370" s="73"/>
      <x:c r="M370" s="73"/>
      <x:c r="N370" s="73"/>
      <x:c r="O370" s="73"/>
      <x:c r="P370" s="73"/>
      <x:c r="Q370" s="73"/>
      <x:c r="R370" s="73"/>
      <x:c r="S370" s="73"/>
      <x:c r="T370" s="73"/>
      <x:c r="U370" s="73"/>
      <x:c r="V370" s="73"/>
      <x:c r="W370" s="73"/>
      <x:c r="X370" s="73"/>
      <x:c r="Y370" s="73"/>
      <x:c r="Z370" s="73"/>
      <x:c r="AA370" s="73"/>
      <x:c r="AB370" s="73"/>
      <x:c r="AC370" s="73"/>
      <x:c r="AD370" s="73"/>
      <x:c r="AE370" s="73"/>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3"/>
      <x:c r="B371" s="73"/>
      <x:c r="C371" s="73"/>
      <x:c r="D371" s="73"/>
      <x:c r="E371" s="73"/>
      <x:c r="F371" s="73"/>
      <x:c r="G371" s="73"/>
      <x:c r="H371" s="73"/>
      <x:c r="I371" s="73"/>
      <x:c r="J371" s="73"/>
      <x:c r="K371" s="73"/>
      <x:c r="L371" s="73"/>
      <x:c r="M371" s="73"/>
      <x:c r="N371" s="73"/>
      <x:c r="O371" s="73"/>
      <x:c r="P371" s="73"/>
      <x:c r="Q371" s="73"/>
      <x:c r="R371" s="73"/>
      <x:c r="S371" s="73"/>
      <x:c r="T371" s="73"/>
      <x:c r="U371" s="73"/>
      <x:c r="V371" s="73"/>
      <x:c r="W371" s="73"/>
      <x:c r="X371" s="73"/>
      <x:c r="Y371" s="73"/>
      <x:c r="Z371" s="73"/>
      <x:c r="AA371" s="73"/>
      <x:c r="AB371" s="73"/>
      <x:c r="AC371" s="73"/>
      <x:c r="AD371" s="73"/>
      <x:c r="AE371" s="73"/>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3"/>
      <x:c r="B372" s="73"/>
      <x:c r="C372" s="73"/>
      <x:c r="D372" s="73"/>
      <x:c r="E372" s="73"/>
      <x:c r="F372" s="73"/>
      <x:c r="G372" s="73"/>
      <x:c r="H372" s="73"/>
      <x:c r="I372" s="73"/>
      <x:c r="J372" s="73"/>
      <x:c r="K372" s="73"/>
      <x:c r="L372" s="73"/>
      <x:c r="M372" s="73"/>
      <x:c r="N372" s="73"/>
      <x:c r="O372" s="73"/>
      <x:c r="P372" s="73"/>
      <x:c r="Q372" s="73"/>
      <x:c r="R372" s="73"/>
      <x:c r="S372" s="73"/>
      <x:c r="T372" s="73"/>
      <x:c r="U372" s="73"/>
      <x:c r="V372" s="73"/>
      <x:c r="W372" s="73"/>
      <x:c r="X372" s="73"/>
      <x:c r="Y372" s="73"/>
      <x:c r="Z372" s="73"/>
      <x:c r="AA372" s="73"/>
      <x:c r="AB372" s="73"/>
      <x:c r="AC372" s="73"/>
      <x:c r="AD372" s="73"/>
      <x:c r="AE372" s="73"/>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3"/>
      <x:c r="B373" s="73"/>
      <x:c r="C373" s="73"/>
      <x:c r="D373" s="73"/>
      <x:c r="E373" s="73"/>
      <x:c r="F373" s="73"/>
      <x:c r="G373" s="73"/>
      <x:c r="H373" s="73"/>
      <x:c r="I373" s="73"/>
      <x:c r="J373" s="73"/>
      <x:c r="K373" s="73"/>
      <x:c r="L373" s="73"/>
      <x:c r="M373" s="73"/>
      <x:c r="N373" s="73"/>
      <x:c r="O373" s="73"/>
      <x:c r="P373" s="73"/>
      <x:c r="Q373" s="73"/>
      <x:c r="R373" s="73"/>
      <x:c r="S373" s="73"/>
      <x:c r="T373" s="73"/>
      <x:c r="U373" s="73"/>
      <x:c r="V373" s="73"/>
      <x:c r="W373" s="73"/>
      <x:c r="X373" s="73"/>
      <x:c r="Y373" s="73"/>
      <x:c r="Z373" s="73"/>
      <x:c r="AA373" s="73"/>
      <x:c r="AB373" s="73"/>
      <x:c r="AC373" s="73"/>
      <x:c r="AD373" s="73"/>
      <x:c r="AE373" s="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3"/>
      <x:c r="B374" s="73"/>
      <x:c r="C374" s="73"/>
      <x:c r="D374" s="73"/>
      <x:c r="E374" s="73"/>
      <x:c r="F374" s="73"/>
      <x:c r="G374" s="73"/>
      <x:c r="H374" s="73"/>
      <x:c r="I374" s="73"/>
      <x:c r="J374" s="73"/>
      <x:c r="K374" s="73"/>
      <x:c r="L374" s="73"/>
      <x:c r="M374" s="73"/>
      <x:c r="N374" s="73"/>
      <x:c r="O374" s="73"/>
      <x:c r="P374" s="73"/>
      <x:c r="Q374" s="73"/>
      <x:c r="R374" s="73"/>
      <x:c r="S374" s="73"/>
      <x:c r="T374" s="73"/>
      <x:c r="U374" s="73"/>
      <x:c r="V374" s="73"/>
      <x:c r="W374" s="73"/>
      <x:c r="X374" s="73"/>
      <x:c r="Y374" s="73"/>
      <x:c r="Z374" s="73"/>
      <x:c r="AA374" s="73"/>
      <x:c r="AB374" s="73"/>
      <x:c r="AC374" s="73"/>
      <x:c r="AD374" s="73"/>
      <x:c r="AE374" s="73"/>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3"/>
      <x:c r="B375" s="73"/>
      <x:c r="C375" s="73"/>
      <x:c r="D375" s="73"/>
      <x:c r="E375" s="73"/>
      <x:c r="F375" s="73"/>
      <x:c r="G375" s="73"/>
      <x:c r="H375" s="73"/>
      <x:c r="I375" s="73"/>
      <x:c r="J375" s="73"/>
      <x:c r="K375" s="73"/>
      <x:c r="L375" s="73"/>
      <x:c r="M375" s="73"/>
      <x:c r="N375" s="73"/>
      <x:c r="O375" s="73"/>
      <x:c r="P375" s="73"/>
      <x:c r="Q375" s="73"/>
      <x:c r="R375" s="73"/>
      <x:c r="S375" s="73"/>
      <x:c r="T375" s="73"/>
      <x:c r="U375" s="73"/>
      <x:c r="V375" s="73"/>
      <x:c r="W375" s="73"/>
      <x:c r="X375" s="73"/>
      <x:c r="Y375" s="73"/>
      <x:c r="Z375" s="73"/>
      <x:c r="AA375" s="73"/>
      <x:c r="AB375" s="73"/>
      <x:c r="AC375" s="73"/>
      <x:c r="AD375" s="73"/>
      <x:c r="AE375" s="73"/>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3"/>
      <x:c r="B376" s="73"/>
      <x:c r="C376" s="73"/>
      <x:c r="D376" s="73"/>
      <x:c r="E376" s="73"/>
      <x:c r="F376" s="73"/>
      <x:c r="G376" s="73"/>
      <x:c r="H376" s="73"/>
      <x:c r="I376" s="73"/>
      <x:c r="J376" s="73"/>
      <x:c r="K376" s="73"/>
      <x:c r="L376" s="73"/>
      <x:c r="M376" s="73"/>
      <x:c r="N376" s="73"/>
      <x:c r="O376" s="73"/>
      <x:c r="P376" s="73"/>
      <x:c r="Q376" s="73"/>
      <x:c r="R376" s="73"/>
      <x:c r="S376" s="73"/>
      <x:c r="T376" s="73"/>
      <x:c r="U376" s="73"/>
      <x:c r="V376" s="73"/>
      <x:c r="W376" s="73"/>
      <x:c r="X376" s="73"/>
      <x:c r="Y376" s="73"/>
      <x:c r="Z376" s="73"/>
      <x:c r="AA376" s="73"/>
      <x:c r="AB376" s="73"/>
      <x:c r="AC376" s="73"/>
      <x:c r="AD376" s="73"/>
      <x:c r="AE376" s="73"/>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3"/>
      <x:c r="B377" s="73"/>
      <x:c r="C377" s="73"/>
      <x:c r="D377" s="73"/>
      <x:c r="E377" s="73"/>
      <x:c r="F377" s="73"/>
      <x:c r="G377" s="73"/>
      <x:c r="H377" s="73"/>
      <x:c r="I377" s="73"/>
      <x:c r="J377" s="73"/>
      <x:c r="K377" s="73"/>
      <x:c r="L377" s="73"/>
      <x:c r="M377" s="73"/>
      <x:c r="N377" s="73"/>
      <x:c r="O377" s="73"/>
      <x:c r="P377" s="73"/>
      <x:c r="Q377" s="73"/>
      <x:c r="R377" s="73"/>
      <x:c r="S377" s="73"/>
      <x:c r="T377" s="73"/>
      <x:c r="U377" s="73"/>
      <x:c r="V377" s="73"/>
      <x:c r="W377" s="73"/>
      <x:c r="X377" s="73"/>
      <x:c r="Y377" s="73"/>
      <x:c r="Z377" s="73"/>
      <x:c r="AA377" s="73"/>
      <x:c r="AB377" s="73"/>
      <x:c r="AC377" s="73"/>
      <x:c r="AD377" s="73"/>
      <x:c r="AE377" s="73"/>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3"/>
      <x:c r="B378" s="73"/>
      <x:c r="C378" s="73"/>
      <x:c r="D378" s="73"/>
      <x:c r="E378" s="73"/>
      <x:c r="F378" s="73"/>
      <x:c r="G378" s="73"/>
      <x:c r="H378" s="73"/>
      <x:c r="I378" s="73"/>
      <x:c r="J378" s="73"/>
      <x:c r="K378" s="73"/>
      <x:c r="L378" s="73"/>
      <x:c r="M378" s="73"/>
      <x:c r="N378" s="73"/>
      <x:c r="O378" s="73"/>
      <x:c r="P378" s="73"/>
      <x:c r="Q378" s="73"/>
      <x:c r="R378" s="73"/>
      <x:c r="S378" s="73"/>
      <x:c r="T378" s="73"/>
      <x:c r="U378" s="73"/>
      <x:c r="V378" s="73"/>
      <x:c r="W378" s="73"/>
      <x:c r="X378" s="73"/>
      <x:c r="Y378" s="73"/>
      <x:c r="Z378" s="73"/>
      <x:c r="AA378" s="73"/>
      <x:c r="AB378" s="73"/>
      <x:c r="AC378" s="73"/>
      <x:c r="AD378" s="73"/>
      <x:c r="AE378" s="73"/>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3"/>
      <x:c r="B379" s="73"/>
      <x:c r="C379" s="73"/>
      <x:c r="D379" s="73"/>
      <x:c r="E379" s="73"/>
      <x:c r="F379" s="73"/>
      <x:c r="G379" s="73"/>
      <x:c r="H379" s="73"/>
      <x:c r="I379" s="73"/>
      <x:c r="J379" s="73"/>
      <x:c r="K379" s="73"/>
      <x:c r="L379" s="73"/>
      <x:c r="M379" s="73"/>
      <x:c r="N379" s="73"/>
      <x:c r="O379" s="73"/>
      <x:c r="P379" s="73"/>
      <x:c r="Q379" s="73"/>
      <x:c r="R379" s="73"/>
      <x:c r="S379" s="73"/>
      <x:c r="T379" s="73"/>
      <x:c r="U379" s="73"/>
      <x:c r="V379" s="73"/>
      <x:c r="W379" s="73"/>
      <x:c r="X379" s="73"/>
      <x:c r="Y379" s="73"/>
      <x:c r="Z379" s="73"/>
      <x:c r="AA379" s="73"/>
      <x:c r="AB379" s="73"/>
      <x:c r="AC379" s="73"/>
      <x:c r="AD379" s="73"/>
      <x:c r="AE379" s="73"/>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3"/>
      <x:c r="B380" s="73"/>
      <x:c r="C380" s="73"/>
      <x:c r="D380" s="73"/>
      <x:c r="E380" s="73"/>
      <x:c r="F380" s="73"/>
      <x:c r="G380" s="73"/>
      <x:c r="H380" s="73"/>
      <x:c r="I380" s="73"/>
      <x:c r="J380" s="73"/>
      <x:c r="K380" s="73"/>
      <x:c r="L380" s="73"/>
      <x:c r="M380" s="73"/>
      <x:c r="N380" s="73"/>
      <x:c r="O380" s="73"/>
      <x:c r="P380" s="73"/>
      <x:c r="Q380" s="73"/>
      <x:c r="R380" s="73"/>
      <x:c r="S380" s="73"/>
      <x:c r="T380" s="73"/>
      <x:c r="U380" s="73"/>
      <x:c r="V380" s="73"/>
      <x:c r="W380" s="73"/>
      <x:c r="X380" s="73"/>
      <x:c r="Y380" s="73"/>
      <x:c r="Z380" s="73"/>
      <x:c r="AA380" s="73"/>
      <x:c r="AB380" s="73"/>
      <x:c r="AC380" s="73"/>
      <x:c r="AD380" s="73"/>
      <x:c r="AE380" s="73"/>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3"/>
      <x:c r="B381" s="73"/>
      <x:c r="C381" s="73"/>
      <x:c r="D381" s="73"/>
      <x:c r="E381" s="73"/>
      <x:c r="F381" s="73"/>
      <x:c r="G381" s="73"/>
      <x:c r="H381" s="73"/>
      <x:c r="I381" s="73"/>
      <x:c r="J381" s="73"/>
      <x:c r="K381" s="73"/>
      <x:c r="L381" s="73"/>
      <x:c r="M381" s="73"/>
      <x:c r="N381" s="73"/>
      <x:c r="O381" s="73"/>
      <x:c r="P381" s="73"/>
      <x:c r="Q381" s="73"/>
      <x:c r="R381" s="73"/>
      <x:c r="S381" s="73"/>
      <x:c r="T381" s="73"/>
      <x:c r="U381" s="73"/>
      <x:c r="V381" s="73"/>
      <x:c r="W381" s="73"/>
      <x:c r="X381" s="73"/>
      <x:c r="Y381" s="73"/>
      <x:c r="Z381" s="73"/>
      <x:c r="AA381" s="73"/>
      <x:c r="AB381" s="73"/>
      <x:c r="AC381" s="73"/>
      <x:c r="AD381" s="73"/>
      <x:c r="AE381" s="73"/>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3"/>
      <x:c r="B382" s="73"/>
      <x:c r="C382" s="73"/>
      <x:c r="D382" s="73"/>
      <x:c r="E382" s="73"/>
      <x:c r="F382" s="73"/>
      <x:c r="G382" s="73"/>
      <x:c r="H382" s="73"/>
      <x:c r="I382" s="73"/>
      <x:c r="J382" s="73"/>
      <x:c r="K382" s="73"/>
      <x:c r="L382" s="73"/>
      <x:c r="M382" s="73"/>
      <x:c r="N382" s="73"/>
      <x:c r="O382" s="73"/>
      <x:c r="P382" s="73"/>
      <x:c r="Q382" s="73"/>
      <x:c r="R382" s="73"/>
      <x:c r="S382" s="73"/>
      <x:c r="T382" s="73"/>
      <x:c r="U382" s="73"/>
      <x:c r="V382" s="73"/>
      <x:c r="W382" s="73"/>
      <x:c r="X382" s="73"/>
      <x:c r="Y382" s="73"/>
      <x:c r="Z382" s="73"/>
      <x:c r="AA382" s="73"/>
      <x:c r="AB382" s="73"/>
      <x:c r="AC382" s="73"/>
      <x:c r="AD382" s="73"/>
      <x:c r="AE382" s="73"/>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3"/>
      <x:c r="B383" s="73"/>
      <x:c r="C383" s="73"/>
      <x:c r="D383" s="73"/>
      <x:c r="E383" s="73"/>
      <x:c r="F383" s="73"/>
      <x:c r="G383" s="73"/>
      <x:c r="H383" s="73"/>
      <x:c r="I383" s="73"/>
      <x:c r="J383" s="73"/>
      <x:c r="K383" s="73"/>
      <x:c r="L383" s="73"/>
      <x:c r="M383" s="73"/>
      <x:c r="N383" s="73"/>
      <x:c r="O383" s="73"/>
      <x:c r="P383" s="73"/>
      <x:c r="Q383" s="73"/>
      <x:c r="R383" s="73"/>
      <x:c r="S383" s="73"/>
      <x:c r="T383" s="73"/>
      <x:c r="U383" s="73"/>
      <x:c r="V383" s="73"/>
      <x:c r="W383" s="73"/>
      <x:c r="X383" s="73"/>
      <x:c r="Y383" s="73"/>
      <x:c r="Z383" s="73"/>
      <x:c r="AA383" s="73"/>
      <x:c r="AB383" s="73"/>
      <x:c r="AC383" s="73"/>
      <x:c r="AD383" s="73"/>
      <x:c r="AE383" s="7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3"/>
      <x:c r="B384" s="73"/>
      <x:c r="C384" s="73"/>
      <x:c r="D384" s="73"/>
      <x:c r="E384" s="73"/>
      <x:c r="F384" s="73"/>
      <x:c r="G384" s="73"/>
      <x:c r="H384" s="73"/>
      <x:c r="I384" s="73"/>
      <x:c r="J384" s="73"/>
      <x:c r="K384" s="73"/>
      <x:c r="L384" s="73"/>
      <x:c r="M384" s="73"/>
      <x:c r="N384" s="73"/>
      <x:c r="O384" s="73"/>
      <x:c r="P384" s="73"/>
      <x:c r="Q384" s="73"/>
      <x:c r="R384" s="73"/>
      <x:c r="S384" s="73"/>
      <x:c r="T384" s="73"/>
      <x:c r="U384" s="73"/>
      <x:c r="V384" s="73"/>
      <x:c r="W384" s="73"/>
      <x:c r="X384" s="73"/>
      <x:c r="Y384" s="73"/>
      <x:c r="Z384" s="73"/>
      <x:c r="AA384" s="73"/>
      <x:c r="AB384" s="73"/>
      <x:c r="AC384" s="73"/>
      <x:c r="AD384" s="73"/>
      <x:c r="AE384" s="73"/>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3"/>
      <x:c r="B385" s="73"/>
      <x:c r="C385" s="73"/>
      <x:c r="D385" s="73"/>
      <x:c r="E385" s="73"/>
      <x:c r="F385" s="73"/>
      <x:c r="G385" s="73"/>
      <x:c r="H385" s="73"/>
      <x:c r="I385" s="73"/>
      <x:c r="J385" s="73"/>
      <x:c r="K385" s="73"/>
      <x:c r="L385" s="73"/>
      <x:c r="M385" s="73"/>
      <x:c r="N385" s="73"/>
      <x:c r="O385" s="73"/>
      <x:c r="P385" s="73"/>
      <x:c r="Q385" s="73"/>
      <x:c r="R385" s="73"/>
      <x:c r="S385" s="73"/>
      <x:c r="T385" s="73"/>
      <x:c r="U385" s="73"/>
      <x:c r="V385" s="73"/>
      <x:c r="W385" s="73"/>
      <x:c r="X385" s="73"/>
      <x:c r="Y385" s="73"/>
      <x:c r="Z385" s="73"/>
      <x:c r="AA385" s="73"/>
      <x:c r="AB385" s="73"/>
      <x:c r="AC385" s="73"/>
      <x:c r="AD385" s="73"/>
      <x:c r="AE385" s="73"/>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3"/>
      <x:c r="B386" s="73"/>
      <x:c r="C386" s="73"/>
      <x:c r="D386" s="73"/>
      <x:c r="E386" s="73"/>
      <x:c r="F386" s="73"/>
      <x:c r="G386" s="73"/>
      <x:c r="H386" s="73"/>
      <x:c r="I386" s="73"/>
      <x:c r="J386" s="73"/>
      <x:c r="K386" s="73"/>
      <x:c r="L386" s="73"/>
      <x:c r="M386" s="73"/>
      <x:c r="N386" s="73"/>
      <x:c r="O386" s="73"/>
      <x:c r="P386" s="73"/>
      <x:c r="Q386" s="73"/>
      <x:c r="R386" s="73"/>
      <x:c r="S386" s="73"/>
      <x:c r="T386" s="73"/>
      <x:c r="U386" s="73"/>
      <x:c r="V386" s="73"/>
      <x:c r="W386" s="73"/>
      <x:c r="X386" s="73"/>
      <x:c r="Y386" s="73"/>
      <x:c r="Z386" s="73"/>
      <x:c r="AA386" s="73"/>
      <x:c r="AB386" s="73"/>
      <x:c r="AC386" s="73"/>
      <x:c r="AD386" s="73"/>
      <x:c r="AE386" s="73"/>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3"/>
      <x:c r="B387" s="73"/>
      <x:c r="C387" s="73"/>
      <x:c r="D387" s="73"/>
      <x:c r="E387" s="73"/>
      <x:c r="F387" s="73"/>
      <x:c r="G387" s="73"/>
      <x:c r="H387" s="73"/>
      <x:c r="I387" s="73"/>
      <x:c r="J387" s="73"/>
      <x:c r="K387" s="73"/>
      <x:c r="L387" s="73"/>
      <x:c r="M387" s="73"/>
      <x:c r="N387" s="73"/>
      <x:c r="O387" s="73"/>
      <x:c r="P387" s="73"/>
      <x:c r="Q387" s="73"/>
      <x:c r="R387" s="73"/>
      <x:c r="S387" s="73"/>
      <x:c r="T387" s="73"/>
      <x:c r="U387" s="73"/>
      <x:c r="V387" s="73"/>
      <x:c r="W387" s="73"/>
      <x:c r="X387" s="73"/>
      <x:c r="Y387" s="73"/>
      <x:c r="Z387" s="73"/>
      <x:c r="AA387" s="73"/>
      <x:c r="AB387" s="73"/>
      <x:c r="AC387" s="73"/>
      <x:c r="AD387" s="73"/>
      <x:c r="AE387" s="73"/>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3"/>
      <x:c r="B388" s="73"/>
      <x:c r="C388" s="73"/>
      <x:c r="D388" s="73"/>
      <x:c r="E388" s="73"/>
      <x:c r="F388" s="73"/>
      <x:c r="G388" s="73"/>
      <x:c r="H388" s="73"/>
      <x:c r="I388" s="73"/>
      <x:c r="J388" s="73"/>
      <x:c r="K388" s="73"/>
      <x:c r="L388" s="73"/>
      <x:c r="M388" s="73"/>
      <x:c r="N388" s="73"/>
      <x:c r="O388" s="73"/>
      <x:c r="P388" s="73"/>
      <x:c r="Q388" s="73"/>
      <x:c r="R388" s="73"/>
      <x:c r="S388" s="73"/>
      <x:c r="T388" s="73"/>
      <x:c r="U388" s="73"/>
      <x:c r="V388" s="73"/>
      <x:c r="W388" s="73"/>
      <x:c r="X388" s="73"/>
      <x:c r="Y388" s="73"/>
      <x:c r="Z388" s="73"/>
      <x:c r="AA388" s="73"/>
      <x:c r="AB388" s="73"/>
      <x:c r="AC388" s="73"/>
      <x:c r="AD388" s="73"/>
      <x:c r="AE388" s="73"/>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3"/>
      <x:c r="B389" s="73"/>
      <x:c r="C389" s="73"/>
      <x:c r="D389" s="73"/>
      <x:c r="E389" s="73"/>
      <x:c r="F389" s="73"/>
      <x:c r="G389" s="73"/>
      <x:c r="H389" s="73"/>
      <x:c r="I389" s="73"/>
      <x:c r="J389" s="73"/>
      <x:c r="K389" s="73"/>
      <x:c r="L389" s="73"/>
      <x:c r="M389" s="73"/>
      <x:c r="N389" s="73"/>
      <x:c r="O389" s="73"/>
      <x:c r="P389" s="73"/>
      <x:c r="Q389" s="73"/>
      <x:c r="R389" s="73"/>
      <x:c r="S389" s="73"/>
      <x:c r="T389" s="73"/>
      <x:c r="U389" s="73"/>
      <x:c r="V389" s="73"/>
      <x:c r="W389" s="73"/>
      <x:c r="X389" s="73"/>
      <x:c r="Y389" s="73"/>
      <x:c r="Z389" s="73"/>
      <x:c r="AA389" s="73"/>
      <x:c r="AB389" s="73"/>
      <x:c r="AC389" s="73"/>
      <x:c r="AD389" s="73"/>
      <x:c r="AE389" s="73"/>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3"/>
      <x:c r="B390" s="73"/>
      <x:c r="C390" s="73"/>
      <x:c r="D390" s="73"/>
      <x:c r="E390" s="73"/>
      <x:c r="F390" s="73"/>
      <x:c r="G390" s="73"/>
      <x:c r="H390" s="73"/>
      <x:c r="I390" s="73"/>
      <x:c r="J390" s="73"/>
      <x:c r="K390" s="73"/>
      <x:c r="L390" s="73"/>
      <x:c r="M390" s="73"/>
      <x:c r="N390" s="73"/>
      <x:c r="O390" s="73"/>
      <x:c r="P390" s="73"/>
      <x:c r="Q390" s="73"/>
      <x:c r="R390" s="73"/>
      <x:c r="S390" s="73"/>
      <x:c r="T390" s="73"/>
      <x:c r="U390" s="73"/>
      <x:c r="V390" s="73"/>
      <x:c r="W390" s="73"/>
      <x:c r="X390" s="73"/>
      <x:c r="Y390" s="73"/>
      <x:c r="Z390" s="73"/>
      <x:c r="AA390" s="73"/>
      <x:c r="AB390" s="73"/>
      <x:c r="AC390" s="73"/>
      <x:c r="AD390" s="73"/>
      <x:c r="AE390" s="73"/>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3"/>
      <x:c r="B391" s="73"/>
      <x:c r="C391" s="73"/>
      <x:c r="D391" s="73"/>
      <x:c r="E391" s="73"/>
      <x:c r="F391" s="73"/>
      <x:c r="G391" s="73"/>
      <x:c r="H391" s="73"/>
      <x:c r="I391" s="73"/>
      <x:c r="J391" s="73"/>
      <x:c r="K391" s="73"/>
      <x:c r="L391" s="73"/>
      <x:c r="M391" s="73"/>
      <x:c r="N391" s="73"/>
      <x:c r="O391" s="73"/>
      <x:c r="P391" s="73"/>
      <x:c r="Q391" s="73"/>
      <x:c r="R391" s="73"/>
      <x:c r="S391" s="73"/>
      <x:c r="T391" s="73"/>
      <x:c r="U391" s="73"/>
      <x:c r="V391" s="73"/>
      <x:c r="W391" s="73"/>
      <x:c r="X391" s="73"/>
      <x:c r="Y391" s="73"/>
      <x:c r="Z391" s="73"/>
      <x:c r="AA391" s="73"/>
      <x:c r="AB391" s="73"/>
      <x:c r="AC391" s="73"/>
      <x:c r="AD391" s="73"/>
      <x:c r="AE391" s="73"/>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3"/>
      <x:c r="B392" s="73"/>
      <x:c r="C392" s="73"/>
      <x:c r="D392" s="73"/>
      <x:c r="E392" s="73"/>
      <x:c r="F392" s="73"/>
      <x:c r="G392" s="73"/>
      <x:c r="H392" s="73"/>
      <x:c r="I392" s="73"/>
      <x:c r="J392" s="73"/>
      <x:c r="K392" s="73"/>
      <x:c r="L392" s="73"/>
      <x:c r="M392" s="73"/>
      <x:c r="N392" s="73"/>
      <x:c r="O392" s="73"/>
      <x:c r="P392" s="73"/>
      <x:c r="Q392" s="73"/>
      <x:c r="R392" s="73"/>
      <x:c r="S392" s="73"/>
      <x:c r="T392" s="73"/>
      <x:c r="U392" s="73"/>
      <x:c r="V392" s="73"/>
      <x:c r="W392" s="73"/>
      <x:c r="X392" s="73"/>
      <x:c r="Y392" s="73"/>
      <x:c r="Z392" s="73"/>
      <x:c r="AA392" s="73"/>
      <x:c r="AB392" s="73"/>
      <x:c r="AC392" s="73"/>
      <x:c r="AD392" s="73"/>
      <x:c r="AE392" s="73"/>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3"/>
      <x:c r="B393" s="73"/>
      <x:c r="C393" s="73"/>
      <x:c r="D393" s="73"/>
      <x:c r="E393" s="73"/>
      <x:c r="F393" s="73"/>
      <x:c r="G393" s="73"/>
      <x:c r="H393" s="73"/>
      <x:c r="I393" s="73"/>
      <x:c r="J393" s="73"/>
      <x:c r="K393" s="73"/>
      <x:c r="L393" s="73"/>
      <x:c r="M393" s="73"/>
      <x:c r="N393" s="73"/>
      <x:c r="O393" s="73"/>
      <x:c r="P393" s="73"/>
      <x:c r="Q393" s="73"/>
      <x:c r="R393" s="73"/>
      <x:c r="S393" s="73"/>
      <x:c r="T393" s="73"/>
      <x:c r="U393" s="73"/>
      <x:c r="V393" s="73"/>
      <x:c r="W393" s="73"/>
      <x:c r="X393" s="73"/>
      <x:c r="Y393" s="73"/>
      <x:c r="Z393" s="73"/>
      <x:c r="AA393" s="73"/>
      <x:c r="AB393" s="73"/>
      <x:c r="AC393" s="73"/>
      <x:c r="AD393" s="73"/>
      <x:c r="AE393" s="7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3"/>
      <x:c r="B394" s="73"/>
      <x:c r="C394" s="73"/>
      <x:c r="D394" s="73"/>
      <x:c r="E394" s="73"/>
      <x:c r="F394" s="73"/>
      <x:c r="G394" s="73"/>
      <x:c r="H394" s="73"/>
      <x:c r="I394" s="73"/>
      <x:c r="J394" s="73"/>
      <x:c r="K394" s="73"/>
      <x:c r="L394" s="73"/>
      <x:c r="M394" s="73"/>
      <x:c r="N394" s="73"/>
      <x:c r="O394" s="73"/>
      <x:c r="P394" s="73"/>
      <x:c r="Q394" s="73"/>
      <x:c r="R394" s="73"/>
      <x:c r="S394" s="73"/>
      <x:c r="T394" s="73"/>
      <x:c r="U394" s="73"/>
      <x:c r="V394" s="73"/>
      <x:c r="W394" s="73"/>
      <x:c r="X394" s="73"/>
      <x:c r="Y394" s="73"/>
      <x:c r="Z394" s="73"/>
      <x:c r="AA394" s="73"/>
      <x:c r="AB394" s="73"/>
      <x:c r="AC394" s="73"/>
      <x:c r="AD394" s="73"/>
      <x:c r="AE394" s="73"/>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3"/>
      <x:c r="B395" s="73"/>
      <x:c r="C395" s="73"/>
      <x:c r="D395" s="73"/>
      <x:c r="E395" s="73"/>
      <x:c r="F395" s="73"/>
      <x:c r="G395" s="73"/>
      <x:c r="H395" s="73"/>
      <x:c r="I395" s="73"/>
      <x:c r="J395" s="73"/>
      <x:c r="K395" s="73"/>
      <x:c r="L395" s="73"/>
      <x:c r="M395" s="73"/>
      <x:c r="N395" s="73"/>
      <x:c r="O395" s="73"/>
      <x:c r="P395" s="73"/>
      <x:c r="Q395" s="73"/>
      <x:c r="R395" s="73"/>
      <x:c r="S395" s="73"/>
      <x:c r="T395" s="73"/>
      <x:c r="U395" s="73"/>
      <x:c r="V395" s="73"/>
      <x:c r="W395" s="73"/>
      <x:c r="X395" s="73"/>
      <x:c r="Y395" s="73"/>
      <x:c r="Z395" s="73"/>
      <x:c r="AA395" s="73"/>
      <x:c r="AB395" s="73"/>
      <x:c r="AC395" s="73"/>
      <x:c r="AD395" s="73"/>
      <x:c r="AE395" s="73"/>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3"/>
      <x:c r="B396" s="73"/>
      <x:c r="C396" s="73"/>
      <x:c r="D396" s="73"/>
      <x:c r="E396" s="73"/>
      <x:c r="F396" s="73"/>
      <x:c r="G396" s="73"/>
      <x:c r="H396" s="73"/>
      <x:c r="I396" s="73"/>
      <x:c r="J396" s="73"/>
      <x:c r="K396" s="73"/>
      <x:c r="L396" s="73"/>
      <x:c r="M396" s="73"/>
      <x:c r="N396" s="73"/>
      <x:c r="O396" s="73"/>
      <x:c r="P396" s="73"/>
      <x:c r="Q396" s="73"/>
      <x:c r="R396" s="73"/>
      <x:c r="S396" s="73"/>
      <x:c r="T396" s="73"/>
      <x:c r="U396" s="73"/>
      <x:c r="V396" s="73"/>
      <x:c r="W396" s="73"/>
      <x:c r="X396" s="73"/>
      <x:c r="Y396" s="73"/>
      <x:c r="Z396" s="73"/>
      <x:c r="AA396" s="73"/>
      <x:c r="AB396" s="73"/>
      <x:c r="AC396" s="73"/>
      <x:c r="AD396" s="73"/>
      <x:c r="AE396" s="73"/>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3"/>
      <x:c r="B397" s="73"/>
      <x:c r="C397" s="73"/>
      <x:c r="D397" s="73"/>
      <x:c r="E397" s="73"/>
      <x:c r="F397" s="73"/>
      <x:c r="G397" s="73"/>
      <x:c r="H397" s="73"/>
      <x:c r="I397" s="73"/>
      <x:c r="J397" s="73"/>
      <x:c r="K397" s="73"/>
      <x:c r="L397" s="73"/>
      <x:c r="M397" s="73"/>
      <x:c r="N397" s="73"/>
      <x:c r="O397" s="73"/>
      <x:c r="P397" s="73"/>
      <x:c r="Q397" s="73"/>
      <x:c r="R397" s="73"/>
      <x:c r="S397" s="73"/>
      <x:c r="T397" s="73"/>
      <x:c r="U397" s="73"/>
      <x:c r="V397" s="73"/>
      <x:c r="W397" s="73"/>
      <x:c r="X397" s="73"/>
      <x:c r="Y397" s="73"/>
      <x:c r="Z397" s="73"/>
      <x:c r="AA397" s="73"/>
      <x:c r="AB397" s="73"/>
      <x:c r="AC397" s="73"/>
      <x:c r="AD397" s="73"/>
      <x:c r="AE397" s="73"/>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3"/>
      <x:c r="B398" s="73"/>
      <x:c r="C398" s="73"/>
      <x:c r="D398" s="73"/>
      <x:c r="E398" s="73"/>
      <x:c r="F398" s="73"/>
      <x:c r="G398" s="73"/>
      <x:c r="H398" s="73"/>
      <x:c r="I398" s="73"/>
      <x:c r="J398" s="73"/>
      <x:c r="K398" s="73"/>
      <x:c r="L398" s="73"/>
      <x:c r="M398" s="73"/>
      <x:c r="N398" s="73"/>
      <x:c r="O398" s="73"/>
      <x:c r="P398" s="73"/>
      <x:c r="Q398" s="73"/>
      <x:c r="R398" s="73"/>
      <x:c r="S398" s="73"/>
      <x:c r="T398" s="73"/>
      <x:c r="U398" s="73"/>
      <x:c r="V398" s="73"/>
      <x:c r="W398" s="73"/>
      <x:c r="X398" s="73"/>
      <x:c r="Y398" s="73"/>
      <x:c r="Z398" s="73"/>
      <x:c r="AA398" s="73"/>
      <x:c r="AB398" s="73"/>
      <x:c r="AC398" s="73"/>
      <x:c r="AD398" s="73"/>
      <x:c r="AE398" s="73"/>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3"/>
      <x:c r="B399" s="73"/>
      <x:c r="C399" s="73"/>
      <x:c r="D399" s="73"/>
      <x:c r="E399" s="73"/>
      <x:c r="F399" s="73"/>
      <x:c r="G399" s="73"/>
      <x:c r="H399" s="73"/>
      <x:c r="I399" s="73"/>
      <x:c r="J399" s="73"/>
      <x:c r="K399" s="73"/>
      <x:c r="L399" s="73"/>
      <x:c r="M399" s="73"/>
      <x:c r="N399" s="73"/>
      <x:c r="O399" s="73"/>
      <x:c r="P399" s="73"/>
      <x:c r="Q399" s="73"/>
      <x:c r="R399" s="73"/>
      <x:c r="S399" s="73"/>
      <x:c r="T399" s="73"/>
      <x:c r="U399" s="73"/>
      <x:c r="V399" s="73"/>
      <x:c r="W399" s="73"/>
      <x:c r="X399" s="73"/>
      <x:c r="Y399" s="73"/>
      <x:c r="Z399" s="73"/>
      <x:c r="AA399" s="73"/>
      <x:c r="AB399" s="73"/>
      <x:c r="AC399" s="73"/>
      <x:c r="AD399" s="73"/>
      <x:c r="AE399" s="73"/>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3"/>
      <x:c r="B400" s="73"/>
      <x:c r="C400" s="73"/>
      <x:c r="D400" s="73"/>
      <x:c r="E400" s="73"/>
      <x:c r="F400" s="73"/>
      <x:c r="G400" s="73"/>
      <x:c r="H400" s="73"/>
      <x:c r="I400" s="73"/>
      <x:c r="J400" s="73"/>
      <x:c r="K400" s="73"/>
      <x:c r="L400" s="73"/>
      <x:c r="M400" s="73"/>
      <x:c r="N400" s="73"/>
      <x:c r="O400" s="73"/>
      <x:c r="P400" s="73"/>
      <x:c r="Q400" s="73"/>
      <x:c r="R400" s="73"/>
      <x:c r="S400" s="73"/>
      <x:c r="T400" s="73"/>
      <x:c r="U400" s="73"/>
      <x:c r="V400" s="73"/>
      <x:c r="W400" s="73"/>
      <x:c r="X400" s="73"/>
      <x:c r="Y400" s="73"/>
      <x:c r="Z400" s="73"/>
      <x:c r="AA400" s="73"/>
      <x:c r="AB400" s="73"/>
      <x:c r="AC400" s="73"/>
      <x:c r="AD400" s="73"/>
      <x:c r="AE400" s="73"/>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3"/>
      <x:c r="B401" s="73"/>
      <x:c r="C401" s="73"/>
      <x:c r="D401" s="73"/>
      <x:c r="E401" s="73"/>
      <x:c r="F401" s="73"/>
      <x:c r="G401" s="73"/>
      <x:c r="H401" s="73"/>
      <x:c r="I401" s="73"/>
      <x:c r="J401" s="73"/>
      <x:c r="K401" s="73"/>
      <x:c r="L401" s="73"/>
      <x:c r="M401" s="73"/>
      <x:c r="N401" s="73"/>
      <x:c r="O401" s="73"/>
      <x:c r="P401" s="73"/>
      <x:c r="Q401" s="73"/>
      <x:c r="R401" s="73"/>
      <x:c r="S401" s="73"/>
      <x:c r="T401" s="73"/>
      <x:c r="U401" s="73"/>
      <x:c r="V401" s="73"/>
      <x:c r="W401" s="73"/>
      <x:c r="X401" s="73"/>
      <x:c r="Y401" s="73"/>
      <x:c r="Z401" s="73"/>
      <x:c r="AA401" s="73"/>
      <x:c r="AB401" s="73"/>
      <x:c r="AC401" s="73"/>
      <x:c r="AD401" s="73"/>
      <x:c r="AE401" s="73"/>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3"/>
      <x:c r="B402" s="73"/>
      <x:c r="C402" s="73"/>
      <x:c r="D402" s="73"/>
      <x:c r="E402" s="73"/>
      <x:c r="F402" s="73"/>
      <x:c r="G402" s="73"/>
      <x:c r="H402" s="73"/>
      <x:c r="I402" s="73"/>
      <x:c r="J402" s="73"/>
      <x:c r="K402" s="73"/>
      <x:c r="L402" s="73"/>
      <x:c r="M402" s="73"/>
      <x:c r="N402" s="73"/>
      <x:c r="O402" s="73"/>
      <x:c r="P402" s="73"/>
      <x:c r="Q402" s="73"/>
      <x:c r="R402" s="73"/>
      <x:c r="S402" s="73"/>
      <x:c r="T402" s="73"/>
      <x:c r="U402" s="73"/>
      <x:c r="V402" s="73"/>
      <x:c r="W402" s="73"/>
      <x:c r="X402" s="73"/>
      <x:c r="Y402" s="73"/>
      <x:c r="Z402" s="73"/>
      <x:c r="AA402" s="73"/>
      <x:c r="AB402" s="73"/>
      <x:c r="AC402" s="73"/>
      <x:c r="AD402" s="73"/>
      <x:c r="AE402" s="73"/>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3"/>
      <x:c r="B403" s="73"/>
      <x:c r="C403" s="73"/>
      <x:c r="D403" s="73"/>
      <x:c r="E403" s="73"/>
      <x:c r="F403" s="73"/>
      <x:c r="G403" s="73"/>
      <x:c r="H403" s="73"/>
      <x:c r="I403" s="73"/>
      <x:c r="J403" s="73"/>
      <x:c r="K403" s="73"/>
      <x:c r="L403" s="73"/>
      <x:c r="M403" s="73"/>
      <x:c r="N403" s="73"/>
      <x:c r="O403" s="73"/>
      <x:c r="P403" s="73"/>
      <x:c r="Q403" s="73"/>
      <x:c r="R403" s="73"/>
      <x:c r="S403" s="73"/>
      <x:c r="T403" s="73"/>
      <x:c r="U403" s="73"/>
      <x:c r="V403" s="73"/>
      <x:c r="W403" s="73"/>
      <x:c r="X403" s="73"/>
      <x:c r="Y403" s="73"/>
      <x:c r="Z403" s="73"/>
      <x:c r="AA403" s="73"/>
      <x:c r="AB403" s="73"/>
      <x:c r="AC403" s="73"/>
      <x:c r="AD403" s="73"/>
      <x:c r="AE403" s="7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3"/>
      <x:c r="B404" s="73"/>
      <x:c r="C404" s="73"/>
      <x:c r="D404" s="73"/>
      <x:c r="E404" s="73"/>
      <x:c r="F404" s="73"/>
      <x:c r="G404" s="73"/>
      <x:c r="H404" s="73"/>
      <x:c r="I404" s="73"/>
      <x:c r="J404" s="73"/>
      <x:c r="K404" s="73"/>
      <x:c r="L404" s="73"/>
      <x:c r="M404" s="73"/>
      <x:c r="N404" s="73"/>
      <x:c r="O404" s="73"/>
      <x:c r="P404" s="73"/>
      <x:c r="Q404" s="73"/>
      <x:c r="R404" s="73"/>
      <x:c r="S404" s="73"/>
      <x:c r="T404" s="73"/>
      <x:c r="U404" s="73"/>
      <x:c r="V404" s="73"/>
      <x:c r="W404" s="73"/>
      <x:c r="X404" s="73"/>
      <x:c r="Y404" s="73"/>
      <x:c r="Z404" s="73"/>
      <x:c r="AA404" s="73"/>
      <x:c r="AB404" s="73"/>
      <x:c r="AC404" s="73"/>
      <x:c r="AD404" s="73"/>
      <x:c r="AE404" s="73"/>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3"/>
      <x:c r="B405" s="73"/>
      <x:c r="C405" s="73"/>
      <x:c r="D405" s="73"/>
      <x:c r="E405" s="73"/>
      <x:c r="F405" s="73"/>
      <x:c r="G405" s="73"/>
      <x:c r="H405" s="73"/>
      <x:c r="I405" s="73"/>
      <x:c r="J405" s="73"/>
      <x:c r="K405" s="73"/>
      <x:c r="L405" s="73"/>
      <x:c r="M405" s="73"/>
      <x:c r="N405" s="73"/>
      <x:c r="O405" s="73"/>
      <x:c r="P405" s="73"/>
      <x:c r="Q405" s="73"/>
      <x:c r="R405" s="73"/>
      <x:c r="S405" s="73"/>
      <x:c r="T405" s="73"/>
      <x:c r="U405" s="73"/>
      <x:c r="V405" s="73"/>
      <x:c r="W405" s="73"/>
      <x:c r="X405" s="73"/>
      <x:c r="Y405" s="73"/>
      <x:c r="Z405" s="73"/>
      <x:c r="AA405" s="73"/>
      <x:c r="AB405" s="73"/>
      <x:c r="AC405" s="73"/>
      <x:c r="AD405" s="73"/>
      <x:c r="AE405" s="73"/>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3"/>
      <x:c r="B406" s="73"/>
      <x:c r="C406" s="73"/>
      <x:c r="D406" s="73"/>
      <x:c r="E406" s="73"/>
      <x:c r="F406" s="73"/>
      <x:c r="G406" s="73"/>
      <x:c r="H406" s="73"/>
      <x:c r="I406" s="73"/>
      <x:c r="J406" s="73"/>
      <x:c r="K406" s="73"/>
      <x:c r="L406" s="73"/>
      <x:c r="M406" s="73"/>
      <x:c r="N406" s="73"/>
      <x:c r="O406" s="73"/>
      <x:c r="P406" s="73"/>
      <x:c r="Q406" s="73"/>
      <x:c r="R406" s="73"/>
      <x:c r="S406" s="73"/>
      <x:c r="T406" s="73"/>
      <x:c r="U406" s="73"/>
      <x:c r="V406" s="73"/>
      <x:c r="W406" s="73"/>
      <x:c r="X406" s="73"/>
      <x:c r="Y406" s="73"/>
      <x:c r="Z406" s="73"/>
      <x:c r="AA406" s="73"/>
      <x:c r="AB406" s="73"/>
      <x:c r="AC406" s="73"/>
      <x:c r="AD406" s="73"/>
      <x:c r="AE406" s="73"/>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3"/>
      <x:c r="B407" s="73"/>
      <x:c r="C407" s="73"/>
      <x:c r="D407" s="73"/>
      <x:c r="E407" s="73"/>
      <x:c r="F407" s="73"/>
      <x:c r="G407" s="73"/>
      <x:c r="H407" s="73"/>
      <x:c r="I407" s="73"/>
      <x:c r="J407" s="73"/>
      <x:c r="K407" s="73"/>
      <x:c r="L407" s="73"/>
      <x:c r="M407" s="73"/>
      <x:c r="N407" s="73"/>
      <x:c r="O407" s="73"/>
      <x:c r="P407" s="73"/>
      <x:c r="Q407" s="73"/>
      <x:c r="R407" s="73"/>
      <x:c r="S407" s="73"/>
      <x:c r="T407" s="73"/>
      <x:c r="U407" s="73"/>
      <x:c r="V407" s="73"/>
      <x:c r="W407" s="73"/>
      <x:c r="X407" s="73"/>
      <x:c r="Y407" s="73"/>
      <x:c r="Z407" s="73"/>
      <x:c r="AA407" s="73"/>
      <x:c r="AB407" s="73"/>
      <x:c r="AC407" s="73"/>
      <x:c r="AD407" s="73"/>
      <x:c r="AE407" s="73"/>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3"/>
      <x:c r="B408" s="73"/>
      <x:c r="C408" s="73"/>
      <x:c r="D408" s="73"/>
      <x:c r="E408" s="73"/>
      <x:c r="F408" s="73"/>
      <x:c r="G408" s="73"/>
      <x:c r="H408" s="73"/>
      <x:c r="I408" s="73"/>
      <x:c r="J408" s="73"/>
      <x:c r="K408" s="73"/>
      <x:c r="L408" s="73"/>
      <x:c r="M408" s="73"/>
      <x:c r="N408" s="73"/>
      <x:c r="O408" s="73"/>
      <x:c r="P408" s="73"/>
      <x:c r="Q408" s="73"/>
      <x:c r="R408" s="73"/>
      <x:c r="S408" s="73"/>
      <x:c r="T408" s="73"/>
      <x:c r="U408" s="73"/>
      <x:c r="V408" s="73"/>
      <x:c r="W408" s="73"/>
      <x:c r="X408" s="73"/>
      <x:c r="Y408" s="73"/>
      <x:c r="Z408" s="73"/>
      <x:c r="AA408" s="73"/>
      <x:c r="AB408" s="73"/>
      <x:c r="AC408" s="73"/>
      <x:c r="AD408" s="73"/>
      <x:c r="AE408" s="73"/>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3"/>
      <x:c r="B409" s="73"/>
      <x:c r="C409" s="73"/>
      <x:c r="D409" s="73"/>
      <x:c r="E409" s="73"/>
      <x:c r="F409" s="73"/>
      <x:c r="G409" s="73"/>
      <x:c r="H409" s="73"/>
      <x:c r="I409" s="73"/>
      <x:c r="J409" s="73"/>
      <x:c r="K409" s="73"/>
      <x:c r="L409" s="73"/>
      <x:c r="M409" s="73"/>
      <x:c r="N409" s="73"/>
      <x:c r="O409" s="73"/>
      <x:c r="P409" s="73"/>
      <x:c r="Q409" s="73"/>
      <x:c r="R409" s="73"/>
      <x:c r="S409" s="73"/>
      <x:c r="T409" s="73"/>
      <x:c r="U409" s="73"/>
      <x:c r="V409" s="73"/>
      <x:c r="W409" s="73"/>
      <x:c r="X409" s="73"/>
      <x:c r="Y409" s="73"/>
      <x:c r="Z409" s="73"/>
      <x:c r="AA409" s="73"/>
      <x:c r="AB409" s="73"/>
      <x:c r="AC409" s="73"/>
      <x:c r="AD409" s="73"/>
      <x:c r="AE409" s="73"/>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3"/>
      <x:c r="B410" s="73"/>
      <x:c r="C410" s="73"/>
      <x:c r="D410" s="73"/>
      <x:c r="E410" s="73"/>
      <x:c r="F410" s="73"/>
      <x:c r="G410" s="73"/>
      <x:c r="H410" s="73"/>
      <x:c r="I410" s="73"/>
      <x:c r="J410" s="73"/>
      <x:c r="K410" s="73"/>
      <x:c r="L410" s="73"/>
      <x:c r="M410" s="73"/>
      <x:c r="N410" s="73"/>
      <x:c r="O410" s="73"/>
      <x:c r="P410" s="73"/>
      <x:c r="Q410" s="73"/>
      <x:c r="R410" s="73"/>
      <x:c r="S410" s="73"/>
      <x:c r="T410" s="73"/>
      <x:c r="U410" s="73"/>
      <x:c r="V410" s="73"/>
      <x:c r="W410" s="73"/>
      <x:c r="X410" s="73"/>
      <x:c r="Y410" s="73"/>
      <x:c r="Z410" s="73"/>
      <x:c r="AA410" s="73"/>
      <x:c r="AB410" s="73"/>
      <x:c r="AC410" s="73"/>
      <x:c r="AD410" s="73"/>
      <x:c r="AE410" s="73"/>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3"/>
      <x:c r="B411" s="73"/>
      <x:c r="C411" s="73"/>
      <x:c r="D411" s="73"/>
      <x:c r="E411" s="73"/>
      <x:c r="F411" s="73"/>
      <x:c r="G411" s="73"/>
      <x:c r="H411" s="73"/>
      <x:c r="I411" s="73"/>
      <x:c r="J411" s="73"/>
      <x:c r="K411" s="73"/>
      <x:c r="L411" s="73"/>
      <x:c r="M411" s="73"/>
      <x:c r="N411" s="73"/>
      <x:c r="O411" s="73"/>
      <x:c r="P411" s="73"/>
      <x:c r="Q411" s="73"/>
      <x:c r="R411" s="73"/>
      <x:c r="S411" s="73"/>
      <x:c r="T411" s="73"/>
      <x:c r="U411" s="73"/>
      <x:c r="V411" s="73"/>
      <x:c r="W411" s="73"/>
      <x:c r="X411" s="73"/>
      <x:c r="Y411" s="73"/>
      <x:c r="Z411" s="73"/>
      <x:c r="AA411" s="73"/>
      <x:c r="AB411" s="73"/>
      <x:c r="AC411" s="73"/>
      <x:c r="AD411" s="73"/>
      <x:c r="AE411" s="73"/>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3"/>
      <x:c r="B412" s="73"/>
      <x:c r="C412" s="73"/>
      <x:c r="D412" s="73"/>
      <x:c r="E412" s="73"/>
      <x:c r="F412" s="73"/>
      <x:c r="G412" s="73"/>
      <x:c r="H412" s="73"/>
      <x:c r="I412" s="73"/>
      <x:c r="J412" s="73"/>
      <x:c r="K412" s="73"/>
      <x:c r="L412" s="73"/>
      <x:c r="M412" s="73"/>
      <x:c r="N412" s="73"/>
      <x:c r="O412" s="73"/>
      <x:c r="P412" s="73"/>
      <x:c r="Q412" s="73"/>
      <x:c r="R412" s="73"/>
      <x:c r="S412" s="73"/>
      <x:c r="T412" s="73"/>
      <x:c r="U412" s="73"/>
      <x:c r="V412" s="73"/>
      <x:c r="W412" s="73"/>
      <x:c r="X412" s="73"/>
      <x:c r="Y412" s="73"/>
      <x:c r="Z412" s="73"/>
      <x:c r="AA412" s="73"/>
      <x:c r="AB412" s="73"/>
      <x:c r="AC412" s="73"/>
      <x:c r="AD412" s="73"/>
      <x:c r="AE412" s="73"/>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3"/>
      <x:c r="B413" s="73"/>
      <x:c r="C413" s="73"/>
      <x:c r="D413" s="73"/>
      <x:c r="E413" s="73"/>
      <x:c r="F413" s="73"/>
      <x:c r="G413" s="73"/>
      <x:c r="H413" s="73"/>
      <x:c r="I413" s="73"/>
      <x:c r="J413" s="73"/>
      <x:c r="K413" s="73"/>
      <x:c r="L413" s="73"/>
      <x:c r="M413" s="73"/>
      <x:c r="N413" s="73"/>
      <x:c r="O413" s="73"/>
      <x:c r="P413" s="73"/>
      <x:c r="Q413" s="73"/>
      <x:c r="R413" s="73"/>
      <x:c r="S413" s="73"/>
      <x:c r="T413" s="73"/>
      <x:c r="U413" s="73"/>
      <x:c r="V413" s="73"/>
      <x:c r="W413" s="73"/>
      <x:c r="X413" s="73"/>
      <x:c r="Y413" s="73"/>
      <x:c r="Z413" s="73"/>
      <x:c r="AA413" s="73"/>
      <x:c r="AB413" s="73"/>
      <x:c r="AC413" s="73"/>
      <x:c r="AD413" s="73"/>
      <x:c r="AE413" s="7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3"/>
      <x:c r="B414" s="73"/>
      <x:c r="C414" s="73"/>
      <x:c r="D414" s="73"/>
      <x:c r="E414" s="73"/>
      <x:c r="F414" s="73"/>
      <x:c r="G414" s="73"/>
      <x:c r="H414" s="73"/>
      <x:c r="I414" s="73"/>
      <x:c r="J414" s="73"/>
      <x:c r="K414" s="73"/>
      <x:c r="L414" s="73"/>
      <x:c r="M414" s="73"/>
      <x:c r="N414" s="73"/>
      <x:c r="O414" s="73"/>
      <x:c r="P414" s="73"/>
      <x:c r="Q414" s="73"/>
      <x:c r="R414" s="73"/>
      <x:c r="S414" s="73"/>
      <x:c r="T414" s="73"/>
      <x:c r="U414" s="73"/>
      <x:c r="V414" s="73"/>
      <x:c r="W414" s="73"/>
      <x:c r="X414" s="73"/>
      <x:c r="Y414" s="73"/>
      <x:c r="Z414" s="73"/>
      <x:c r="AA414" s="73"/>
      <x:c r="AB414" s="73"/>
      <x:c r="AC414" s="73"/>
      <x:c r="AD414" s="73"/>
      <x:c r="AE414" s="73"/>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3"/>
      <x:c r="B415" s="73"/>
      <x:c r="C415" s="73"/>
      <x:c r="D415" s="73"/>
      <x:c r="E415" s="73"/>
      <x:c r="F415" s="73"/>
      <x:c r="G415" s="73"/>
      <x:c r="H415" s="73"/>
      <x:c r="I415" s="73"/>
      <x:c r="J415" s="73"/>
      <x:c r="K415" s="73"/>
      <x:c r="L415" s="73"/>
      <x:c r="M415" s="73"/>
      <x:c r="N415" s="73"/>
      <x:c r="O415" s="73"/>
      <x:c r="P415" s="73"/>
      <x:c r="Q415" s="73"/>
      <x:c r="R415" s="73"/>
      <x:c r="S415" s="73"/>
      <x:c r="T415" s="73"/>
      <x:c r="U415" s="73"/>
      <x:c r="V415" s="73"/>
      <x:c r="W415" s="73"/>
      <x:c r="X415" s="73"/>
      <x:c r="Y415" s="73"/>
      <x:c r="Z415" s="73"/>
      <x:c r="AA415" s="73"/>
      <x:c r="AB415" s="73"/>
      <x:c r="AC415" s="73"/>
      <x:c r="AD415" s="73"/>
      <x:c r="AE415" s="73"/>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3"/>
      <x:c r="B416" s="73"/>
      <x:c r="C416" s="73"/>
      <x:c r="D416" s="73"/>
      <x:c r="E416" s="73"/>
      <x:c r="F416" s="73"/>
      <x:c r="G416" s="73"/>
      <x:c r="H416" s="73"/>
      <x:c r="I416" s="73"/>
      <x:c r="J416" s="73"/>
      <x:c r="K416" s="73"/>
      <x:c r="L416" s="73"/>
      <x:c r="M416" s="73"/>
      <x:c r="N416" s="73"/>
      <x:c r="O416" s="73"/>
      <x:c r="P416" s="73"/>
      <x:c r="Q416" s="73"/>
      <x:c r="R416" s="73"/>
      <x:c r="S416" s="73"/>
      <x:c r="T416" s="73"/>
      <x:c r="U416" s="73"/>
      <x:c r="V416" s="73"/>
      <x:c r="W416" s="73"/>
      <x:c r="X416" s="73"/>
      <x:c r="Y416" s="73"/>
      <x:c r="Z416" s="73"/>
      <x:c r="AA416" s="73"/>
      <x:c r="AB416" s="73"/>
      <x:c r="AC416" s="73"/>
      <x:c r="AD416" s="73"/>
      <x:c r="AE416" s="73"/>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3"/>
      <x:c r="B417" s="73"/>
      <x:c r="C417" s="73"/>
      <x:c r="D417" s="73"/>
      <x:c r="E417" s="73"/>
      <x:c r="F417" s="73"/>
      <x:c r="G417" s="73"/>
      <x:c r="H417" s="73"/>
      <x:c r="I417" s="73"/>
      <x:c r="J417" s="73"/>
      <x:c r="K417" s="73"/>
      <x:c r="L417" s="73"/>
      <x:c r="M417" s="73"/>
      <x:c r="N417" s="73"/>
      <x:c r="O417" s="73"/>
      <x:c r="P417" s="73"/>
      <x:c r="Q417" s="73"/>
      <x:c r="R417" s="73"/>
      <x:c r="S417" s="73"/>
      <x:c r="T417" s="73"/>
      <x:c r="U417" s="73"/>
      <x:c r="V417" s="73"/>
      <x:c r="W417" s="73"/>
      <x:c r="X417" s="73"/>
      <x:c r="Y417" s="73"/>
      <x:c r="Z417" s="73"/>
      <x:c r="AA417" s="73"/>
      <x:c r="AB417" s="73"/>
      <x:c r="AC417" s="73"/>
      <x:c r="AD417" s="73"/>
      <x:c r="AE417" s="73"/>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3"/>
      <x:c r="B418" s="73"/>
      <x:c r="C418" s="73"/>
      <x:c r="D418" s="73"/>
      <x:c r="E418" s="73"/>
      <x:c r="F418" s="73"/>
      <x:c r="G418" s="73"/>
      <x:c r="H418" s="73"/>
      <x:c r="I418" s="73"/>
      <x:c r="J418" s="73"/>
      <x:c r="K418" s="73"/>
      <x:c r="L418" s="73"/>
      <x:c r="M418" s="73"/>
      <x:c r="N418" s="73"/>
      <x:c r="O418" s="73"/>
      <x:c r="P418" s="73"/>
      <x:c r="Q418" s="73"/>
      <x:c r="R418" s="73"/>
      <x:c r="S418" s="73"/>
      <x:c r="T418" s="73"/>
      <x:c r="U418" s="73"/>
      <x:c r="V418" s="73"/>
      <x:c r="W418" s="73"/>
      <x:c r="X418" s="73"/>
      <x:c r="Y418" s="73"/>
      <x:c r="Z418" s="73"/>
      <x:c r="AA418" s="73"/>
      <x:c r="AB418" s="73"/>
      <x:c r="AC418" s="73"/>
      <x:c r="AD418" s="73"/>
      <x:c r="AE418" s="73"/>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3"/>
      <x:c r="B419" s="73"/>
      <x:c r="C419" s="73"/>
      <x:c r="D419" s="73"/>
      <x:c r="E419" s="73"/>
      <x:c r="F419" s="73"/>
      <x:c r="G419" s="73"/>
      <x:c r="H419" s="73"/>
      <x:c r="I419" s="73"/>
      <x:c r="J419" s="73"/>
      <x:c r="K419" s="73"/>
      <x:c r="L419" s="73"/>
      <x:c r="M419" s="73"/>
      <x:c r="N419" s="73"/>
      <x:c r="O419" s="73"/>
      <x:c r="P419" s="73"/>
      <x:c r="Q419" s="73"/>
      <x:c r="R419" s="73"/>
      <x:c r="S419" s="73"/>
      <x:c r="T419" s="73"/>
      <x:c r="U419" s="73"/>
      <x:c r="V419" s="73"/>
      <x:c r="W419" s="73"/>
      <x:c r="X419" s="73"/>
      <x:c r="Y419" s="73"/>
      <x:c r="Z419" s="73"/>
      <x:c r="AA419" s="73"/>
      <x:c r="AB419" s="73"/>
      <x:c r="AC419" s="73"/>
      <x:c r="AD419" s="73"/>
      <x:c r="AE419" s="73"/>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3"/>
      <x:c r="B420" s="73"/>
      <x:c r="C420" s="73"/>
      <x:c r="D420" s="73"/>
      <x:c r="E420" s="73"/>
      <x:c r="F420" s="73"/>
      <x:c r="G420" s="73"/>
      <x:c r="H420" s="73"/>
      <x:c r="I420" s="73"/>
      <x:c r="J420" s="73"/>
      <x:c r="K420" s="73"/>
      <x:c r="L420" s="73"/>
      <x:c r="M420" s="73"/>
      <x:c r="N420" s="73"/>
      <x:c r="O420" s="73"/>
      <x:c r="P420" s="73"/>
      <x:c r="Q420" s="73"/>
      <x:c r="R420" s="73"/>
      <x:c r="S420" s="73"/>
      <x:c r="T420" s="73"/>
      <x:c r="U420" s="73"/>
      <x:c r="V420" s="73"/>
      <x:c r="W420" s="73"/>
      <x:c r="X420" s="73"/>
      <x:c r="Y420" s="73"/>
      <x:c r="Z420" s="73"/>
      <x:c r="AA420" s="73"/>
      <x:c r="AB420" s="73"/>
      <x:c r="AC420" s="73"/>
      <x:c r="AD420" s="73"/>
      <x:c r="AE420" s="73"/>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3"/>
      <x:c r="B421" s="73"/>
      <x:c r="C421" s="73"/>
      <x:c r="D421" s="73"/>
      <x:c r="E421" s="73"/>
      <x:c r="F421" s="73"/>
      <x:c r="G421" s="73"/>
      <x:c r="H421" s="73"/>
      <x:c r="I421" s="73"/>
      <x:c r="J421" s="73"/>
      <x:c r="K421" s="73"/>
      <x:c r="L421" s="73"/>
      <x:c r="M421" s="73"/>
      <x:c r="N421" s="73"/>
      <x:c r="O421" s="73"/>
      <x:c r="P421" s="73"/>
      <x:c r="Q421" s="73"/>
      <x:c r="R421" s="73"/>
      <x:c r="S421" s="73"/>
      <x:c r="T421" s="73"/>
      <x:c r="U421" s="73"/>
      <x:c r="V421" s="73"/>
      <x:c r="W421" s="73"/>
      <x:c r="X421" s="73"/>
      <x:c r="Y421" s="73"/>
      <x:c r="Z421" s="73"/>
      <x:c r="AA421" s="73"/>
      <x:c r="AB421" s="73"/>
      <x:c r="AC421" s="73"/>
      <x:c r="AD421" s="73"/>
      <x:c r="AE421" s="73"/>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3"/>
      <x:c r="B422" s="73"/>
      <x:c r="C422" s="73"/>
      <x:c r="D422" s="73"/>
      <x:c r="E422" s="73"/>
      <x:c r="F422" s="73"/>
      <x:c r="G422" s="73"/>
      <x:c r="H422" s="73"/>
      <x:c r="I422" s="73"/>
      <x:c r="J422" s="73"/>
      <x:c r="K422" s="73"/>
      <x:c r="L422" s="73"/>
      <x:c r="M422" s="73"/>
      <x:c r="N422" s="73"/>
      <x:c r="O422" s="73"/>
      <x:c r="P422" s="73"/>
      <x:c r="Q422" s="73"/>
      <x:c r="R422" s="73"/>
      <x:c r="S422" s="73"/>
      <x:c r="T422" s="73"/>
      <x:c r="U422" s="73"/>
      <x:c r="V422" s="73"/>
      <x:c r="W422" s="73"/>
      <x:c r="X422" s="73"/>
      <x:c r="Y422" s="73"/>
      <x:c r="Z422" s="73"/>
      <x:c r="AA422" s="73"/>
      <x:c r="AB422" s="73"/>
      <x:c r="AC422" s="73"/>
      <x:c r="AD422" s="73"/>
      <x:c r="AE422" s="73"/>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3"/>
      <x:c r="B423" s="73"/>
      <x:c r="C423" s="73"/>
      <x:c r="D423" s="73"/>
      <x:c r="E423" s="73"/>
      <x:c r="F423" s="73"/>
      <x:c r="G423" s="73"/>
      <x:c r="H423" s="73"/>
      <x:c r="I423" s="73"/>
      <x:c r="J423" s="73"/>
      <x:c r="K423" s="73"/>
      <x:c r="L423" s="73"/>
      <x:c r="M423" s="73"/>
      <x:c r="N423" s="73"/>
      <x:c r="O423" s="73"/>
      <x:c r="P423" s="73"/>
      <x:c r="Q423" s="73"/>
      <x:c r="R423" s="73"/>
      <x:c r="S423" s="73"/>
      <x:c r="T423" s="73"/>
      <x:c r="U423" s="73"/>
      <x:c r="V423" s="73"/>
      <x:c r="W423" s="73"/>
      <x:c r="X423" s="73"/>
      <x:c r="Y423" s="73"/>
      <x:c r="Z423" s="73"/>
      <x:c r="AA423" s="73"/>
      <x:c r="AB423" s="73"/>
      <x:c r="AC423" s="73"/>
      <x:c r="AD423" s="73"/>
      <x:c r="AE423" s="7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3"/>
      <x:c r="B424" s="73"/>
      <x:c r="C424" s="73"/>
      <x:c r="D424" s="73"/>
      <x:c r="E424" s="73"/>
      <x:c r="F424" s="73"/>
      <x:c r="G424" s="73"/>
      <x:c r="H424" s="73"/>
      <x:c r="I424" s="73"/>
      <x:c r="J424" s="73"/>
      <x:c r="K424" s="73"/>
      <x:c r="L424" s="73"/>
      <x:c r="M424" s="73"/>
      <x:c r="N424" s="73"/>
      <x:c r="O424" s="73"/>
      <x:c r="P424" s="73"/>
      <x:c r="Q424" s="73"/>
      <x:c r="R424" s="73"/>
      <x:c r="S424" s="73"/>
      <x:c r="T424" s="73"/>
      <x:c r="U424" s="73"/>
      <x:c r="V424" s="73"/>
      <x:c r="W424" s="73"/>
      <x:c r="X424" s="73"/>
      <x:c r="Y424" s="73"/>
      <x:c r="Z424" s="73"/>
      <x:c r="AA424" s="73"/>
      <x:c r="AB424" s="73"/>
      <x:c r="AC424" s="73"/>
      <x:c r="AD424" s="73"/>
      <x:c r="AE424" s="73"/>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3"/>
      <x:c r="B425" s="73"/>
      <x:c r="C425" s="73"/>
      <x:c r="D425" s="73"/>
      <x:c r="E425" s="73"/>
      <x:c r="F425" s="73"/>
      <x:c r="G425" s="73"/>
      <x:c r="H425" s="73"/>
      <x:c r="I425" s="73"/>
      <x:c r="J425" s="73"/>
      <x:c r="K425" s="73"/>
      <x:c r="L425" s="73"/>
      <x:c r="M425" s="73"/>
      <x:c r="N425" s="73"/>
      <x:c r="O425" s="73"/>
      <x:c r="P425" s="73"/>
      <x:c r="Q425" s="73"/>
      <x:c r="R425" s="73"/>
      <x:c r="S425" s="73"/>
      <x:c r="T425" s="73"/>
      <x:c r="U425" s="73"/>
      <x:c r="V425" s="73"/>
      <x:c r="W425" s="73"/>
      <x:c r="X425" s="73"/>
      <x:c r="Y425" s="73"/>
      <x:c r="Z425" s="73"/>
      <x:c r="AA425" s="73"/>
      <x:c r="AB425" s="73"/>
      <x:c r="AC425" s="73"/>
      <x:c r="AD425" s="73"/>
      <x:c r="AE425" s="73"/>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3"/>
      <x:c r="B426" s="73"/>
      <x:c r="C426" s="73"/>
      <x:c r="D426" s="73"/>
      <x:c r="E426" s="73"/>
      <x:c r="F426" s="73"/>
      <x:c r="G426" s="73"/>
      <x:c r="H426" s="73"/>
      <x:c r="I426" s="73"/>
      <x:c r="J426" s="73"/>
      <x:c r="K426" s="73"/>
      <x:c r="L426" s="73"/>
      <x:c r="M426" s="73"/>
      <x:c r="N426" s="73"/>
      <x:c r="O426" s="73"/>
      <x:c r="P426" s="73"/>
      <x:c r="Q426" s="73"/>
      <x:c r="R426" s="73"/>
      <x:c r="S426" s="73"/>
      <x:c r="T426" s="73"/>
      <x:c r="U426" s="73"/>
      <x:c r="V426" s="73"/>
      <x:c r="W426" s="73"/>
      <x:c r="X426" s="73"/>
      <x:c r="Y426" s="73"/>
      <x:c r="Z426" s="73"/>
      <x:c r="AA426" s="73"/>
      <x:c r="AB426" s="73"/>
      <x:c r="AC426" s="73"/>
      <x:c r="AD426" s="73"/>
      <x:c r="AE426" s="73"/>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3"/>
      <x:c r="B427" s="73"/>
      <x:c r="C427" s="73"/>
      <x:c r="D427" s="73"/>
      <x:c r="E427" s="73"/>
      <x:c r="F427" s="73"/>
      <x:c r="G427" s="73"/>
      <x:c r="H427" s="73"/>
      <x:c r="I427" s="73"/>
      <x:c r="J427" s="73"/>
      <x:c r="K427" s="73"/>
      <x:c r="L427" s="73"/>
      <x:c r="M427" s="73"/>
      <x:c r="N427" s="73"/>
      <x:c r="O427" s="73"/>
      <x:c r="P427" s="73"/>
      <x:c r="Q427" s="73"/>
      <x:c r="R427" s="73"/>
      <x:c r="S427" s="73"/>
      <x:c r="T427" s="73"/>
      <x:c r="U427" s="73"/>
      <x:c r="V427" s="73"/>
      <x:c r="W427" s="73"/>
      <x:c r="X427" s="73"/>
      <x:c r="Y427" s="73"/>
      <x:c r="Z427" s="73"/>
      <x:c r="AA427" s="73"/>
      <x:c r="AB427" s="73"/>
      <x:c r="AC427" s="73"/>
      <x:c r="AD427" s="73"/>
      <x:c r="AE427" s="73"/>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3"/>
      <x:c r="B428" s="73"/>
      <x:c r="C428" s="73"/>
      <x:c r="D428" s="73"/>
      <x:c r="E428" s="73"/>
      <x:c r="F428" s="73"/>
      <x:c r="G428" s="73"/>
      <x:c r="H428" s="73"/>
      <x:c r="I428" s="73"/>
      <x:c r="J428" s="73"/>
      <x:c r="K428" s="73"/>
      <x:c r="L428" s="73"/>
      <x:c r="M428" s="73"/>
      <x:c r="N428" s="73"/>
      <x:c r="O428" s="73"/>
      <x:c r="P428" s="73"/>
      <x:c r="Q428" s="73"/>
      <x:c r="R428" s="73"/>
      <x:c r="S428" s="73"/>
      <x:c r="T428" s="73"/>
      <x:c r="U428" s="73"/>
      <x:c r="V428" s="73"/>
      <x:c r="W428" s="73"/>
      <x:c r="X428" s="73"/>
      <x:c r="Y428" s="73"/>
      <x:c r="Z428" s="73"/>
      <x:c r="AA428" s="73"/>
      <x:c r="AB428" s="73"/>
      <x:c r="AC428" s="73"/>
      <x:c r="AD428" s="73"/>
      <x:c r="AE428" s="73"/>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3"/>
      <x:c r="B429" s="73"/>
      <x:c r="C429" s="73"/>
      <x:c r="D429" s="73"/>
      <x:c r="E429" s="73"/>
      <x:c r="F429" s="73"/>
      <x:c r="G429" s="73"/>
      <x:c r="H429" s="73"/>
      <x:c r="I429" s="73"/>
      <x:c r="J429" s="73"/>
      <x:c r="K429" s="73"/>
      <x:c r="L429" s="73"/>
      <x:c r="M429" s="73"/>
      <x:c r="N429" s="73"/>
      <x:c r="O429" s="73"/>
      <x:c r="P429" s="73"/>
      <x:c r="Q429" s="73"/>
      <x:c r="R429" s="73"/>
      <x:c r="S429" s="73"/>
      <x:c r="T429" s="73"/>
      <x:c r="U429" s="73"/>
      <x:c r="V429" s="73"/>
      <x:c r="W429" s="73"/>
      <x:c r="X429" s="73"/>
      <x:c r="Y429" s="73"/>
      <x:c r="Z429" s="73"/>
      <x:c r="AA429" s="73"/>
      <x:c r="AB429" s="73"/>
      <x:c r="AC429" s="73"/>
      <x:c r="AD429" s="73"/>
      <x:c r="AE429" s="73"/>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3"/>
      <x:c r="B430" s="73"/>
      <x:c r="C430" s="73"/>
      <x:c r="D430" s="73"/>
      <x:c r="E430" s="73"/>
      <x:c r="F430" s="73"/>
      <x:c r="G430" s="73"/>
      <x:c r="H430" s="73"/>
      <x:c r="I430" s="73"/>
      <x:c r="J430" s="73"/>
      <x:c r="K430" s="73"/>
      <x:c r="L430" s="73"/>
      <x:c r="M430" s="73"/>
      <x:c r="N430" s="73"/>
      <x:c r="O430" s="73"/>
      <x:c r="P430" s="73"/>
      <x:c r="Q430" s="73"/>
      <x:c r="R430" s="73"/>
      <x:c r="S430" s="73"/>
      <x:c r="T430" s="73"/>
      <x:c r="U430" s="73"/>
      <x:c r="V430" s="73"/>
      <x:c r="W430" s="73"/>
      <x:c r="X430" s="73"/>
      <x:c r="Y430" s="73"/>
      <x:c r="Z430" s="73"/>
      <x:c r="AA430" s="73"/>
      <x:c r="AB430" s="73"/>
      <x:c r="AC430" s="73"/>
      <x:c r="AD430" s="73"/>
      <x:c r="AE430" s="73"/>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3"/>
      <x:c r="B431" s="73"/>
      <x:c r="C431" s="73"/>
      <x:c r="D431" s="73"/>
      <x:c r="E431" s="73"/>
      <x:c r="F431" s="73"/>
      <x:c r="G431" s="73"/>
      <x:c r="H431" s="73"/>
      <x:c r="I431" s="73"/>
      <x:c r="J431" s="73"/>
      <x:c r="K431" s="73"/>
      <x:c r="L431" s="73"/>
      <x:c r="M431" s="73"/>
      <x:c r="N431" s="73"/>
      <x:c r="O431" s="73"/>
      <x:c r="P431" s="73"/>
      <x:c r="Q431" s="73"/>
      <x:c r="R431" s="73"/>
      <x:c r="S431" s="73"/>
      <x:c r="T431" s="73"/>
      <x:c r="U431" s="73"/>
      <x:c r="V431" s="73"/>
      <x:c r="W431" s="73"/>
      <x:c r="X431" s="73"/>
      <x:c r="Y431" s="73"/>
      <x:c r="Z431" s="73"/>
      <x:c r="AA431" s="73"/>
      <x:c r="AB431" s="73"/>
      <x:c r="AC431" s="73"/>
      <x:c r="AD431" s="73"/>
      <x:c r="AE431" s="73"/>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3"/>
      <x:c r="B432" s="73"/>
      <x:c r="C432" s="73"/>
      <x:c r="D432" s="73"/>
      <x:c r="E432" s="73"/>
      <x:c r="F432" s="73"/>
      <x:c r="G432" s="73"/>
      <x:c r="H432" s="73"/>
      <x:c r="I432" s="73"/>
      <x:c r="J432" s="73"/>
      <x:c r="K432" s="73"/>
      <x:c r="L432" s="73"/>
      <x:c r="M432" s="73"/>
      <x:c r="N432" s="73"/>
      <x:c r="O432" s="73"/>
      <x:c r="P432" s="73"/>
      <x:c r="Q432" s="73"/>
      <x:c r="R432" s="73"/>
      <x:c r="S432" s="73"/>
      <x:c r="T432" s="73"/>
      <x:c r="U432" s="73"/>
      <x:c r="V432" s="73"/>
      <x:c r="W432" s="73"/>
      <x:c r="X432" s="73"/>
      <x:c r="Y432" s="73"/>
      <x:c r="Z432" s="73"/>
      <x:c r="AA432" s="73"/>
      <x:c r="AB432" s="73"/>
      <x:c r="AC432" s="73"/>
      <x:c r="AD432" s="73"/>
      <x:c r="AE432" s="73"/>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3"/>
      <x:c r="B433" s="73"/>
      <x:c r="C433" s="73"/>
      <x:c r="D433" s="73"/>
      <x:c r="E433" s="73"/>
      <x:c r="F433" s="73"/>
      <x:c r="G433" s="73"/>
      <x:c r="H433" s="73"/>
      <x:c r="I433" s="73"/>
      <x:c r="J433" s="73"/>
      <x:c r="K433" s="73"/>
      <x:c r="L433" s="73"/>
      <x:c r="M433" s="73"/>
      <x:c r="N433" s="73"/>
      <x:c r="O433" s="73"/>
      <x:c r="P433" s="73"/>
      <x:c r="Q433" s="73"/>
      <x:c r="R433" s="73"/>
      <x:c r="S433" s="73"/>
      <x:c r="T433" s="73"/>
      <x:c r="U433" s="73"/>
      <x:c r="V433" s="73"/>
      <x:c r="W433" s="73"/>
      <x:c r="X433" s="73"/>
      <x:c r="Y433" s="73"/>
      <x:c r="Z433" s="73"/>
      <x:c r="AA433" s="73"/>
      <x:c r="AB433" s="73"/>
      <x:c r="AC433" s="73"/>
      <x:c r="AD433" s="73"/>
      <x:c r="AE433" s="7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3"/>
      <x:c r="B434" s="73"/>
      <x:c r="C434" s="73"/>
      <x:c r="D434" s="73"/>
      <x:c r="E434" s="73"/>
      <x:c r="F434" s="73"/>
      <x:c r="G434" s="73"/>
      <x:c r="H434" s="73"/>
      <x:c r="I434" s="73"/>
      <x:c r="J434" s="73"/>
      <x:c r="K434" s="73"/>
      <x:c r="L434" s="73"/>
      <x:c r="M434" s="73"/>
      <x:c r="N434" s="73"/>
      <x:c r="O434" s="73"/>
      <x:c r="P434" s="73"/>
      <x:c r="Q434" s="73"/>
      <x:c r="R434" s="73"/>
      <x:c r="S434" s="73"/>
      <x:c r="T434" s="73"/>
      <x:c r="U434" s="73"/>
      <x:c r="V434" s="73"/>
      <x:c r="W434" s="73"/>
      <x:c r="X434" s="73"/>
      <x:c r="Y434" s="73"/>
      <x:c r="Z434" s="73"/>
      <x:c r="AA434" s="73"/>
      <x:c r="AB434" s="73"/>
      <x:c r="AC434" s="73"/>
      <x:c r="AD434" s="73"/>
      <x:c r="AE434" s="73"/>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3"/>
      <x:c r="B435" s="73"/>
      <x:c r="C435" s="73"/>
      <x:c r="D435" s="73"/>
      <x:c r="E435" s="73"/>
      <x:c r="F435" s="73"/>
      <x:c r="G435" s="73"/>
      <x:c r="H435" s="73"/>
      <x:c r="I435" s="73"/>
      <x:c r="J435" s="73"/>
      <x:c r="K435" s="73"/>
      <x:c r="L435" s="73"/>
      <x:c r="M435" s="73"/>
      <x:c r="N435" s="73"/>
      <x:c r="O435" s="73"/>
      <x:c r="P435" s="73"/>
      <x:c r="Q435" s="73"/>
      <x:c r="R435" s="73"/>
      <x:c r="S435" s="73"/>
      <x:c r="T435" s="73"/>
      <x:c r="U435" s="73"/>
      <x:c r="V435" s="73"/>
      <x:c r="W435" s="73"/>
      <x:c r="X435" s="73"/>
      <x:c r="Y435" s="73"/>
      <x:c r="Z435" s="73"/>
      <x:c r="AA435" s="73"/>
      <x:c r="AB435" s="73"/>
      <x:c r="AC435" s="73"/>
      <x:c r="AD435" s="73"/>
      <x:c r="AE435" s="73"/>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3"/>
      <x:c r="B436" s="73"/>
      <x:c r="C436" s="73"/>
      <x:c r="D436" s="73"/>
      <x:c r="E436" s="73"/>
      <x:c r="F436" s="73"/>
      <x:c r="G436" s="73"/>
      <x:c r="H436" s="73"/>
      <x:c r="I436" s="73"/>
      <x:c r="J436" s="73"/>
      <x:c r="K436" s="73"/>
      <x:c r="L436" s="73"/>
      <x:c r="M436" s="73"/>
      <x:c r="N436" s="73"/>
      <x:c r="O436" s="73"/>
      <x:c r="P436" s="73"/>
      <x:c r="Q436" s="73"/>
      <x:c r="R436" s="73"/>
      <x:c r="S436" s="73"/>
      <x:c r="T436" s="73"/>
      <x:c r="U436" s="73"/>
      <x:c r="V436" s="73"/>
      <x:c r="W436" s="73"/>
      <x:c r="X436" s="73"/>
      <x:c r="Y436" s="73"/>
      <x:c r="Z436" s="73"/>
      <x:c r="AA436" s="73"/>
      <x:c r="AB436" s="73"/>
      <x:c r="AC436" s="73"/>
      <x:c r="AD436" s="73"/>
      <x:c r="AE436" s="73"/>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3"/>
      <x:c r="B437" s="73"/>
      <x:c r="C437" s="73"/>
      <x:c r="D437" s="73"/>
      <x:c r="E437" s="73"/>
      <x:c r="F437" s="73"/>
      <x:c r="G437" s="73"/>
      <x:c r="H437" s="73"/>
      <x:c r="I437" s="73"/>
      <x:c r="J437" s="73"/>
      <x:c r="K437" s="73"/>
      <x:c r="L437" s="73"/>
      <x:c r="M437" s="73"/>
      <x:c r="N437" s="73"/>
      <x:c r="O437" s="73"/>
      <x:c r="P437" s="73"/>
      <x:c r="Q437" s="73"/>
      <x:c r="R437" s="73"/>
      <x:c r="S437" s="73"/>
      <x:c r="T437" s="73"/>
      <x:c r="U437" s="73"/>
      <x:c r="V437" s="73"/>
      <x:c r="W437" s="73"/>
      <x:c r="X437" s="73"/>
      <x:c r="Y437" s="73"/>
      <x:c r="Z437" s="73"/>
      <x:c r="AA437" s="73"/>
      <x:c r="AB437" s="73"/>
      <x:c r="AC437" s="73"/>
      <x:c r="AD437" s="73"/>
      <x:c r="AE437" s="73"/>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3"/>
      <x:c r="B438" s="73"/>
      <x:c r="C438" s="73"/>
      <x:c r="D438" s="73"/>
      <x:c r="E438" s="73"/>
      <x:c r="F438" s="73"/>
      <x:c r="G438" s="73"/>
      <x:c r="H438" s="73"/>
      <x:c r="I438" s="73"/>
      <x:c r="J438" s="73"/>
      <x:c r="K438" s="73"/>
      <x:c r="L438" s="73"/>
      <x:c r="M438" s="73"/>
      <x:c r="N438" s="73"/>
      <x:c r="O438" s="73"/>
      <x:c r="P438" s="73"/>
      <x:c r="Q438" s="73"/>
      <x:c r="R438" s="73"/>
      <x:c r="S438" s="73"/>
      <x:c r="T438" s="73"/>
      <x:c r="U438" s="73"/>
      <x:c r="V438" s="73"/>
      <x:c r="W438" s="73"/>
      <x:c r="X438" s="73"/>
      <x:c r="Y438" s="73"/>
      <x:c r="Z438" s="73"/>
      <x:c r="AA438" s="73"/>
      <x:c r="AB438" s="73"/>
      <x:c r="AC438" s="73"/>
      <x:c r="AD438" s="73"/>
      <x:c r="AE438" s="73"/>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3"/>
      <x:c r="B439" s="73"/>
      <x:c r="C439" s="73"/>
      <x:c r="D439" s="73"/>
      <x:c r="E439" s="73"/>
      <x:c r="F439" s="73"/>
      <x:c r="G439" s="73"/>
      <x:c r="H439" s="73"/>
      <x:c r="I439" s="73"/>
      <x:c r="J439" s="73"/>
      <x:c r="K439" s="73"/>
      <x:c r="L439" s="73"/>
      <x:c r="M439" s="73"/>
      <x:c r="N439" s="73"/>
      <x:c r="O439" s="73"/>
      <x:c r="P439" s="73"/>
      <x:c r="Q439" s="73"/>
      <x:c r="R439" s="73"/>
      <x:c r="S439" s="73"/>
      <x:c r="T439" s="73"/>
      <x:c r="U439" s="73"/>
      <x:c r="V439" s="73"/>
      <x:c r="W439" s="73"/>
      <x:c r="X439" s="73"/>
      <x:c r="Y439" s="73"/>
      <x:c r="Z439" s="73"/>
      <x:c r="AA439" s="73"/>
      <x:c r="AB439" s="73"/>
      <x:c r="AC439" s="73"/>
      <x:c r="AD439" s="73"/>
      <x:c r="AE439" s="73"/>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3"/>
      <x:c r="B440" s="73"/>
      <x:c r="C440" s="73"/>
      <x:c r="D440" s="73"/>
      <x:c r="E440" s="73"/>
      <x:c r="F440" s="73"/>
      <x:c r="G440" s="73"/>
      <x:c r="H440" s="73"/>
      <x:c r="I440" s="73"/>
      <x:c r="J440" s="73"/>
      <x:c r="K440" s="73"/>
      <x:c r="L440" s="73"/>
      <x:c r="M440" s="73"/>
      <x:c r="N440" s="73"/>
      <x:c r="O440" s="73"/>
      <x:c r="P440" s="73"/>
      <x:c r="Q440" s="73"/>
      <x:c r="R440" s="73"/>
      <x:c r="S440" s="73"/>
      <x:c r="T440" s="73"/>
      <x:c r="U440" s="73"/>
      <x:c r="V440" s="73"/>
      <x:c r="W440" s="73"/>
      <x:c r="X440" s="73"/>
      <x:c r="Y440" s="73"/>
      <x:c r="Z440" s="73"/>
      <x:c r="AA440" s="73"/>
      <x:c r="AB440" s="73"/>
      <x:c r="AC440" s="73"/>
      <x:c r="AD440" s="73"/>
      <x:c r="AE440" s="73"/>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3"/>
      <x:c r="B441" s="73"/>
      <x:c r="C441" s="73"/>
      <x:c r="D441" s="73"/>
      <x:c r="E441" s="73"/>
      <x:c r="F441" s="73"/>
      <x:c r="G441" s="73"/>
      <x:c r="H441" s="73"/>
      <x:c r="I441" s="73"/>
      <x:c r="J441" s="73"/>
      <x:c r="K441" s="73"/>
      <x:c r="L441" s="73"/>
      <x:c r="M441" s="73"/>
      <x:c r="N441" s="73"/>
      <x:c r="O441" s="73"/>
      <x:c r="P441" s="73"/>
      <x:c r="Q441" s="73"/>
      <x:c r="R441" s="73"/>
      <x:c r="S441" s="73"/>
      <x:c r="T441" s="73"/>
      <x:c r="U441" s="73"/>
      <x:c r="V441" s="73"/>
      <x:c r="W441" s="73"/>
      <x:c r="X441" s="73"/>
      <x:c r="Y441" s="73"/>
      <x:c r="Z441" s="73"/>
      <x:c r="AA441" s="73"/>
      <x:c r="AB441" s="73"/>
      <x:c r="AC441" s="73"/>
      <x:c r="AD441" s="73"/>
      <x:c r="AE441" s="73"/>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3"/>
      <x:c r="B442" s="73"/>
      <x:c r="C442" s="73"/>
      <x:c r="D442" s="73"/>
      <x:c r="E442" s="73"/>
      <x:c r="F442" s="73"/>
      <x:c r="G442" s="73"/>
      <x:c r="H442" s="73"/>
      <x:c r="I442" s="73"/>
      <x:c r="J442" s="73"/>
      <x:c r="K442" s="73"/>
      <x:c r="L442" s="73"/>
      <x:c r="M442" s="73"/>
      <x:c r="N442" s="73"/>
      <x:c r="O442" s="73"/>
      <x:c r="P442" s="73"/>
      <x:c r="Q442" s="73"/>
      <x:c r="R442" s="73"/>
      <x:c r="S442" s="73"/>
      <x:c r="T442" s="73"/>
      <x:c r="U442" s="73"/>
      <x:c r="V442" s="73"/>
      <x:c r="W442" s="73"/>
      <x:c r="X442" s="73"/>
      <x:c r="Y442" s="73"/>
      <x:c r="Z442" s="73"/>
      <x:c r="AA442" s="73"/>
      <x:c r="AB442" s="73"/>
      <x:c r="AC442" s="73"/>
      <x:c r="AD442" s="73"/>
      <x:c r="AE442" s="73"/>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3"/>
      <x:c r="B443" s="73"/>
      <x:c r="C443" s="73"/>
      <x:c r="D443" s="73"/>
      <x:c r="E443" s="73"/>
      <x:c r="F443" s="73"/>
      <x:c r="G443" s="73"/>
      <x:c r="H443" s="73"/>
      <x:c r="I443" s="73"/>
      <x:c r="J443" s="73"/>
      <x:c r="K443" s="73"/>
      <x:c r="L443" s="73"/>
      <x:c r="M443" s="73"/>
      <x:c r="N443" s="73"/>
      <x:c r="O443" s="73"/>
      <x:c r="P443" s="73"/>
      <x:c r="Q443" s="73"/>
      <x:c r="R443" s="73"/>
      <x:c r="S443" s="73"/>
      <x:c r="T443" s="73"/>
      <x:c r="U443" s="73"/>
      <x:c r="V443" s="73"/>
      <x:c r="W443" s="73"/>
      <x:c r="X443" s="73"/>
      <x:c r="Y443" s="73"/>
      <x:c r="Z443" s="73"/>
      <x:c r="AA443" s="73"/>
      <x:c r="AB443" s="73"/>
      <x:c r="AC443" s="73"/>
      <x:c r="AD443" s="73"/>
      <x:c r="AE443" s="7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3"/>
      <x:c r="B444" s="73"/>
      <x:c r="C444" s="73"/>
      <x:c r="D444" s="73"/>
      <x:c r="E444" s="73"/>
      <x:c r="F444" s="73"/>
      <x:c r="G444" s="73"/>
      <x:c r="H444" s="73"/>
      <x:c r="I444" s="73"/>
      <x:c r="J444" s="73"/>
      <x:c r="K444" s="73"/>
      <x:c r="L444" s="73"/>
      <x:c r="M444" s="73"/>
      <x:c r="N444" s="73"/>
      <x:c r="O444" s="73"/>
      <x:c r="P444" s="73"/>
      <x:c r="Q444" s="73"/>
      <x:c r="R444" s="73"/>
      <x:c r="S444" s="73"/>
      <x:c r="T444" s="73"/>
      <x:c r="U444" s="73"/>
      <x:c r="V444" s="73"/>
      <x:c r="W444" s="73"/>
      <x:c r="X444" s="73"/>
      <x:c r="Y444" s="73"/>
      <x:c r="Z444" s="73"/>
      <x:c r="AA444" s="73"/>
      <x:c r="AB444" s="73"/>
      <x:c r="AC444" s="73"/>
      <x:c r="AD444" s="73"/>
      <x:c r="AE444" s="73"/>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3"/>
      <x:c r="B445" s="73"/>
      <x:c r="C445" s="73"/>
      <x:c r="D445" s="73"/>
      <x:c r="E445" s="73"/>
      <x:c r="F445" s="73"/>
      <x:c r="G445" s="73"/>
      <x:c r="H445" s="73"/>
      <x:c r="I445" s="73"/>
      <x:c r="J445" s="73"/>
      <x:c r="K445" s="73"/>
      <x:c r="L445" s="73"/>
      <x:c r="M445" s="73"/>
      <x:c r="N445" s="73"/>
      <x:c r="O445" s="73"/>
      <x:c r="P445" s="73"/>
      <x:c r="Q445" s="73"/>
      <x:c r="R445" s="73"/>
      <x:c r="S445" s="73"/>
      <x:c r="T445" s="73"/>
      <x:c r="U445" s="73"/>
      <x:c r="V445" s="73"/>
      <x:c r="W445" s="73"/>
      <x:c r="X445" s="73"/>
      <x:c r="Y445" s="73"/>
      <x:c r="Z445" s="73"/>
      <x:c r="AA445" s="73"/>
      <x:c r="AB445" s="73"/>
      <x:c r="AC445" s="73"/>
      <x:c r="AD445" s="73"/>
      <x:c r="AE445" s="73"/>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3"/>
      <x:c r="B446" s="73"/>
      <x:c r="C446" s="73"/>
      <x:c r="D446" s="73"/>
      <x:c r="E446" s="73"/>
      <x:c r="F446" s="73"/>
      <x:c r="G446" s="73"/>
      <x:c r="H446" s="73"/>
      <x:c r="I446" s="73"/>
      <x:c r="J446" s="73"/>
      <x:c r="K446" s="73"/>
      <x:c r="L446" s="73"/>
      <x:c r="M446" s="73"/>
      <x:c r="N446" s="73"/>
      <x:c r="O446" s="73"/>
      <x:c r="P446" s="73"/>
      <x:c r="Q446" s="73"/>
      <x:c r="R446" s="73"/>
      <x:c r="S446" s="73"/>
      <x:c r="T446" s="73"/>
      <x:c r="U446" s="73"/>
      <x:c r="V446" s="73"/>
      <x:c r="W446" s="73"/>
      <x:c r="X446" s="73"/>
      <x:c r="Y446" s="73"/>
      <x:c r="Z446" s="73"/>
      <x:c r="AA446" s="73"/>
      <x:c r="AB446" s="73"/>
      <x:c r="AC446" s="73"/>
      <x:c r="AD446" s="73"/>
      <x:c r="AE446" s="73"/>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3"/>
      <x:c r="B447" s="73"/>
      <x:c r="C447" s="73"/>
      <x:c r="D447" s="73"/>
      <x:c r="E447" s="73"/>
      <x:c r="F447" s="73"/>
      <x:c r="G447" s="73"/>
      <x:c r="H447" s="73"/>
      <x:c r="I447" s="73"/>
      <x:c r="J447" s="73"/>
      <x:c r="K447" s="73"/>
      <x:c r="L447" s="73"/>
      <x:c r="M447" s="73"/>
      <x:c r="N447" s="73"/>
      <x:c r="O447" s="73"/>
      <x:c r="P447" s="73"/>
      <x:c r="Q447" s="73"/>
      <x:c r="R447" s="73"/>
      <x:c r="S447" s="73"/>
      <x:c r="T447" s="73"/>
      <x:c r="U447" s="73"/>
      <x:c r="V447" s="73"/>
      <x:c r="W447" s="73"/>
      <x:c r="X447" s="73"/>
      <x:c r="Y447" s="73"/>
      <x:c r="Z447" s="73"/>
      <x:c r="AA447" s="73"/>
      <x:c r="AB447" s="73"/>
      <x:c r="AC447" s="73"/>
      <x:c r="AD447" s="73"/>
      <x:c r="AE447" s="73"/>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3"/>
      <x:c r="B448" s="73"/>
      <x:c r="C448" s="73"/>
      <x:c r="D448" s="73"/>
      <x:c r="E448" s="73"/>
      <x:c r="F448" s="73"/>
      <x:c r="G448" s="73"/>
      <x:c r="H448" s="73"/>
      <x:c r="I448" s="73"/>
      <x:c r="J448" s="73"/>
      <x:c r="K448" s="73"/>
      <x:c r="L448" s="73"/>
      <x:c r="M448" s="73"/>
      <x:c r="N448" s="73"/>
      <x:c r="O448" s="73"/>
      <x:c r="P448" s="73"/>
      <x:c r="Q448" s="73"/>
      <x:c r="R448" s="73"/>
      <x:c r="S448" s="73"/>
      <x:c r="T448" s="73"/>
      <x:c r="U448" s="73"/>
      <x:c r="V448" s="73"/>
      <x:c r="W448" s="73"/>
      <x:c r="X448" s="73"/>
      <x:c r="Y448" s="73"/>
      <x:c r="Z448" s="73"/>
      <x:c r="AA448" s="73"/>
      <x:c r="AB448" s="73"/>
      <x:c r="AC448" s="73"/>
      <x:c r="AD448" s="73"/>
      <x:c r="AE448" s="73"/>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3"/>
      <x:c r="B449" s="73"/>
      <x:c r="C449" s="73"/>
      <x:c r="D449" s="73"/>
      <x:c r="E449" s="73"/>
      <x:c r="F449" s="73"/>
      <x:c r="G449" s="73"/>
      <x:c r="H449" s="73"/>
      <x:c r="I449" s="73"/>
      <x:c r="J449" s="73"/>
      <x:c r="K449" s="73"/>
      <x:c r="L449" s="73"/>
      <x:c r="M449" s="73"/>
      <x:c r="N449" s="73"/>
      <x:c r="O449" s="73"/>
      <x:c r="P449" s="73"/>
      <x:c r="Q449" s="73"/>
      <x:c r="R449" s="73"/>
      <x:c r="S449" s="73"/>
      <x:c r="T449" s="73"/>
      <x:c r="U449" s="73"/>
      <x:c r="V449" s="73"/>
      <x:c r="W449" s="73"/>
      <x:c r="X449" s="73"/>
      <x:c r="Y449" s="73"/>
      <x:c r="Z449" s="73"/>
      <x:c r="AA449" s="73"/>
      <x:c r="AB449" s="73"/>
      <x:c r="AC449" s="73"/>
      <x:c r="AD449" s="73"/>
      <x:c r="AE449" s="73"/>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3"/>
      <x:c r="B450" s="73"/>
      <x:c r="C450" s="73"/>
      <x:c r="D450" s="73"/>
      <x:c r="E450" s="73"/>
      <x:c r="F450" s="73"/>
      <x:c r="G450" s="73"/>
      <x:c r="H450" s="73"/>
      <x:c r="I450" s="73"/>
      <x:c r="J450" s="73"/>
      <x:c r="K450" s="73"/>
      <x:c r="L450" s="73"/>
      <x:c r="M450" s="73"/>
      <x:c r="N450" s="73"/>
      <x:c r="O450" s="73"/>
      <x:c r="P450" s="73"/>
      <x:c r="Q450" s="73"/>
      <x:c r="R450" s="73"/>
      <x:c r="S450" s="73"/>
      <x:c r="T450" s="73"/>
      <x:c r="U450" s="73"/>
      <x:c r="V450" s="73"/>
      <x:c r="W450" s="73"/>
      <x:c r="X450" s="73"/>
      <x:c r="Y450" s="73"/>
      <x:c r="Z450" s="73"/>
      <x:c r="AA450" s="73"/>
      <x:c r="AB450" s="73"/>
      <x:c r="AC450" s="73"/>
      <x:c r="AD450" s="73"/>
      <x:c r="AE450" s="73"/>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3"/>
      <x:c r="B451" s="73"/>
      <x:c r="C451" s="73"/>
      <x:c r="D451" s="73"/>
      <x:c r="E451" s="73"/>
      <x:c r="F451" s="73"/>
      <x:c r="G451" s="73"/>
      <x:c r="H451" s="73"/>
      <x:c r="I451" s="73"/>
      <x:c r="J451" s="73"/>
      <x:c r="K451" s="73"/>
      <x:c r="L451" s="73"/>
      <x:c r="M451" s="73"/>
      <x:c r="N451" s="73"/>
      <x:c r="O451" s="73"/>
      <x:c r="P451" s="73"/>
      <x:c r="Q451" s="73"/>
      <x:c r="R451" s="73"/>
      <x:c r="S451" s="73"/>
      <x:c r="T451" s="73"/>
      <x:c r="U451" s="73"/>
      <x:c r="V451" s="73"/>
      <x:c r="W451" s="73"/>
      <x:c r="X451" s="73"/>
      <x:c r="Y451" s="73"/>
      <x:c r="Z451" s="73"/>
      <x:c r="AA451" s="73"/>
      <x:c r="AB451" s="73"/>
      <x:c r="AC451" s="73"/>
      <x:c r="AD451" s="73"/>
      <x:c r="AE451" s="73"/>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3"/>
      <x:c r="B452" s="73"/>
      <x:c r="C452" s="73"/>
      <x:c r="D452" s="73"/>
      <x:c r="E452" s="73"/>
      <x:c r="F452" s="73"/>
      <x:c r="G452" s="73"/>
      <x:c r="H452" s="73"/>
      <x:c r="I452" s="73"/>
      <x:c r="J452" s="73"/>
      <x:c r="K452" s="73"/>
      <x:c r="L452" s="73"/>
      <x:c r="M452" s="73"/>
      <x:c r="N452" s="73"/>
      <x:c r="O452" s="73"/>
      <x:c r="P452" s="73"/>
      <x:c r="Q452" s="73"/>
      <x:c r="R452" s="73"/>
      <x:c r="S452" s="73"/>
      <x:c r="T452" s="73"/>
      <x:c r="U452" s="73"/>
      <x:c r="V452" s="73"/>
      <x:c r="W452" s="73"/>
      <x:c r="X452" s="73"/>
      <x:c r="Y452" s="73"/>
      <x:c r="Z452" s="73"/>
      <x:c r="AA452" s="73"/>
      <x:c r="AB452" s="73"/>
      <x:c r="AC452" s="73"/>
      <x:c r="AD452" s="73"/>
      <x:c r="AE452" s="73"/>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3"/>
      <x:c r="B453" s="73"/>
      <x:c r="C453" s="73"/>
      <x:c r="D453" s="73"/>
      <x:c r="E453" s="73"/>
      <x:c r="F453" s="73"/>
      <x:c r="G453" s="73"/>
      <x:c r="H453" s="73"/>
      <x:c r="I453" s="73"/>
      <x:c r="J453" s="73"/>
      <x:c r="K453" s="73"/>
      <x:c r="L453" s="73"/>
      <x:c r="M453" s="73"/>
      <x:c r="N453" s="73"/>
      <x:c r="O453" s="73"/>
      <x:c r="P453" s="73"/>
      <x:c r="Q453" s="73"/>
      <x:c r="R453" s="73"/>
      <x:c r="S453" s="73"/>
      <x:c r="T453" s="73"/>
      <x:c r="U453" s="73"/>
      <x:c r="V453" s="73"/>
      <x:c r="W453" s="73"/>
      <x:c r="X453" s="73"/>
      <x:c r="Y453" s="73"/>
      <x:c r="Z453" s="73"/>
      <x:c r="AA453" s="73"/>
      <x:c r="AB453" s="73"/>
      <x:c r="AC453" s="73"/>
      <x:c r="AD453" s="73"/>
      <x:c r="AE453" s="7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3"/>
      <x:c r="B454" s="73"/>
      <x:c r="C454" s="73"/>
      <x:c r="D454" s="73"/>
      <x:c r="E454" s="73"/>
      <x:c r="F454" s="73"/>
      <x:c r="G454" s="73"/>
      <x:c r="H454" s="73"/>
      <x:c r="I454" s="73"/>
      <x:c r="J454" s="73"/>
      <x:c r="K454" s="73"/>
      <x:c r="L454" s="73"/>
      <x:c r="M454" s="73"/>
      <x:c r="N454" s="73"/>
      <x:c r="O454" s="73"/>
      <x:c r="P454" s="73"/>
      <x:c r="Q454" s="73"/>
      <x:c r="R454" s="73"/>
      <x:c r="S454" s="73"/>
      <x:c r="T454" s="73"/>
      <x:c r="U454" s="73"/>
      <x:c r="V454" s="73"/>
      <x:c r="W454" s="73"/>
      <x:c r="X454" s="73"/>
      <x:c r="Y454" s="73"/>
      <x:c r="Z454" s="73"/>
      <x:c r="AA454" s="73"/>
      <x:c r="AB454" s="73"/>
      <x:c r="AC454" s="73"/>
      <x:c r="AD454" s="73"/>
      <x:c r="AE454" s="73"/>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3"/>
      <x:c r="B455" s="73"/>
      <x:c r="C455" s="73"/>
      <x:c r="D455" s="73"/>
      <x:c r="E455" s="73"/>
      <x:c r="F455" s="73"/>
      <x:c r="G455" s="73"/>
      <x:c r="H455" s="73"/>
      <x:c r="I455" s="73"/>
      <x:c r="J455" s="73"/>
      <x:c r="K455" s="73"/>
      <x:c r="L455" s="73"/>
      <x:c r="M455" s="73"/>
      <x:c r="N455" s="73"/>
      <x:c r="O455" s="73"/>
      <x:c r="P455" s="73"/>
      <x:c r="Q455" s="73"/>
      <x:c r="R455" s="73"/>
      <x:c r="S455" s="73"/>
      <x:c r="T455" s="73"/>
      <x:c r="U455" s="73"/>
      <x:c r="V455" s="73"/>
      <x:c r="W455" s="73"/>
      <x:c r="X455" s="73"/>
      <x:c r="Y455" s="73"/>
      <x:c r="Z455" s="73"/>
      <x:c r="AA455" s="73"/>
      <x:c r="AB455" s="73"/>
      <x:c r="AC455" s="73"/>
      <x:c r="AD455" s="73"/>
      <x:c r="AE455" s="73"/>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3"/>
      <x:c r="B456" s="73"/>
      <x:c r="C456" s="73"/>
      <x:c r="D456" s="73"/>
      <x:c r="E456" s="73"/>
      <x:c r="F456" s="73"/>
      <x:c r="G456" s="73"/>
      <x:c r="H456" s="73"/>
      <x:c r="I456" s="73"/>
      <x:c r="J456" s="73"/>
      <x:c r="K456" s="73"/>
      <x:c r="L456" s="73"/>
      <x:c r="M456" s="73"/>
      <x:c r="N456" s="73"/>
      <x:c r="O456" s="73"/>
      <x:c r="P456" s="73"/>
      <x:c r="Q456" s="73"/>
      <x:c r="R456" s="73"/>
      <x:c r="S456" s="73"/>
      <x:c r="T456" s="73"/>
      <x:c r="U456" s="73"/>
      <x:c r="V456" s="73"/>
      <x:c r="W456" s="73"/>
      <x:c r="X456" s="73"/>
      <x:c r="Y456" s="73"/>
      <x:c r="Z456" s="73"/>
      <x:c r="AA456" s="73"/>
      <x:c r="AB456" s="73"/>
      <x:c r="AC456" s="73"/>
      <x:c r="AD456" s="73"/>
      <x:c r="AE456" s="73"/>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3"/>
      <x:c r="B457" s="73"/>
      <x:c r="C457" s="73"/>
      <x:c r="D457" s="73"/>
      <x:c r="E457" s="73"/>
      <x:c r="F457" s="73"/>
      <x:c r="G457" s="73"/>
      <x:c r="H457" s="73"/>
      <x:c r="I457" s="73"/>
      <x:c r="J457" s="73"/>
      <x:c r="K457" s="73"/>
      <x:c r="L457" s="73"/>
      <x:c r="M457" s="73"/>
      <x:c r="N457" s="73"/>
      <x:c r="O457" s="73"/>
      <x:c r="P457" s="73"/>
      <x:c r="Q457" s="73"/>
      <x:c r="R457" s="73"/>
      <x:c r="S457" s="73"/>
      <x:c r="T457" s="73"/>
      <x:c r="U457" s="73"/>
      <x:c r="V457" s="73"/>
      <x:c r="W457" s="73"/>
      <x:c r="X457" s="73"/>
      <x:c r="Y457" s="73"/>
      <x:c r="Z457" s="73"/>
      <x:c r="AA457" s="73"/>
      <x:c r="AB457" s="73"/>
      <x:c r="AC457" s="73"/>
      <x:c r="AD457" s="73"/>
      <x:c r="AE457" s="73"/>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3"/>
      <x:c r="B458" s="73"/>
      <x:c r="C458" s="73"/>
      <x:c r="D458" s="73"/>
      <x:c r="E458" s="73"/>
      <x:c r="F458" s="73"/>
      <x:c r="G458" s="73"/>
      <x:c r="H458" s="73"/>
      <x:c r="I458" s="73"/>
      <x:c r="J458" s="73"/>
      <x:c r="K458" s="73"/>
      <x:c r="L458" s="73"/>
      <x:c r="M458" s="73"/>
      <x:c r="N458" s="73"/>
      <x:c r="O458" s="73"/>
      <x:c r="P458" s="73"/>
      <x:c r="Q458" s="73"/>
      <x:c r="R458" s="73"/>
      <x:c r="S458" s="73"/>
      <x:c r="T458" s="73"/>
      <x:c r="U458" s="73"/>
      <x:c r="V458" s="73"/>
      <x:c r="W458" s="73"/>
      <x:c r="X458" s="73"/>
      <x:c r="Y458" s="73"/>
      <x:c r="Z458" s="73"/>
      <x:c r="AA458" s="73"/>
      <x:c r="AB458" s="73"/>
      <x:c r="AC458" s="73"/>
      <x:c r="AD458" s="73"/>
      <x:c r="AE458" s="73"/>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3"/>
      <x:c r="B459" s="73"/>
      <x:c r="C459" s="73"/>
      <x:c r="D459" s="73"/>
      <x:c r="E459" s="73"/>
      <x:c r="F459" s="73"/>
      <x:c r="G459" s="73"/>
      <x:c r="H459" s="73"/>
      <x:c r="I459" s="73"/>
      <x:c r="J459" s="73"/>
      <x:c r="K459" s="73"/>
      <x:c r="L459" s="73"/>
      <x:c r="M459" s="73"/>
      <x:c r="N459" s="73"/>
      <x:c r="O459" s="73"/>
      <x:c r="P459" s="73"/>
      <x:c r="Q459" s="73"/>
      <x:c r="R459" s="73"/>
      <x:c r="S459" s="73"/>
      <x:c r="T459" s="73"/>
      <x:c r="U459" s="73"/>
      <x:c r="V459" s="73"/>
      <x:c r="W459" s="73"/>
      <x:c r="X459" s="73"/>
      <x:c r="Y459" s="73"/>
      <x:c r="Z459" s="73"/>
      <x:c r="AA459" s="73"/>
      <x:c r="AB459" s="73"/>
      <x:c r="AC459" s="73"/>
      <x:c r="AD459" s="73"/>
      <x:c r="AE459" s="73"/>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3"/>
      <x:c r="B460" s="73"/>
      <x:c r="C460" s="73"/>
      <x:c r="D460" s="73"/>
      <x:c r="E460" s="73"/>
      <x:c r="F460" s="73"/>
      <x:c r="G460" s="73"/>
      <x:c r="H460" s="73"/>
      <x:c r="I460" s="73"/>
      <x:c r="J460" s="73"/>
      <x:c r="K460" s="73"/>
      <x:c r="L460" s="73"/>
      <x:c r="M460" s="73"/>
      <x:c r="N460" s="73"/>
      <x:c r="O460" s="73"/>
      <x:c r="P460" s="73"/>
      <x:c r="Q460" s="73"/>
      <x:c r="R460" s="73"/>
      <x:c r="S460" s="73"/>
      <x:c r="T460" s="73"/>
      <x:c r="U460" s="73"/>
      <x:c r="V460" s="73"/>
      <x:c r="W460" s="73"/>
      <x:c r="X460" s="73"/>
      <x:c r="Y460" s="73"/>
      <x:c r="Z460" s="73"/>
      <x:c r="AA460" s="73"/>
      <x:c r="AB460" s="73"/>
      <x:c r="AC460" s="73"/>
      <x:c r="AD460" s="73"/>
      <x:c r="AE460" s="73"/>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3"/>
      <x:c r="B461" s="73"/>
      <x:c r="C461" s="73"/>
      <x:c r="D461" s="73"/>
      <x:c r="E461" s="73"/>
      <x:c r="F461" s="73"/>
      <x:c r="G461" s="73"/>
      <x:c r="H461" s="73"/>
      <x:c r="I461" s="73"/>
      <x:c r="J461" s="73"/>
      <x:c r="K461" s="73"/>
      <x:c r="L461" s="73"/>
      <x:c r="M461" s="73"/>
      <x:c r="N461" s="73"/>
      <x:c r="O461" s="73"/>
      <x:c r="P461" s="73"/>
      <x:c r="Q461" s="73"/>
      <x:c r="R461" s="73"/>
      <x:c r="S461" s="73"/>
      <x:c r="T461" s="73"/>
      <x:c r="U461" s="73"/>
      <x:c r="V461" s="73"/>
      <x:c r="W461" s="73"/>
      <x:c r="X461" s="73"/>
      <x:c r="Y461" s="73"/>
      <x:c r="Z461" s="73"/>
      <x:c r="AA461" s="73"/>
      <x:c r="AB461" s="73"/>
      <x:c r="AC461" s="73"/>
      <x:c r="AD461" s="73"/>
      <x:c r="AE461" s="73"/>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3"/>
      <x:c r="B462" s="73"/>
      <x:c r="C462" s="73"/>
      <x:c r="D462" s="73"/>
      <x:c r="E462" s="73"/>
      <x:c r="F462" s="73"/>
      <x:c r="G462" s="73"/>
      <x:c r="H462" s="73"/>
      <x:c r="I462" s="73"/>
      <x:c r="J462" s="73"/>
      <x:c r="K462" s="73"/>
      <x:c r="L462" s="73"/>
      <x:c r="M462" s="73"/>
      <x:c r="N462" s="73"/>
      <x:c r="O462" s="73"/>
      <x:c r="P462" s="73"/>
      <x:c r="Q462" s="73"/>
      <x:c r="R462" s="73"/>
      <x:c r="S462" s="73"/>
      <x:c r="T462" s="73"/>
      <x:c r="U462" s="73"/>
      <x:c r="V462" s="73"/>
      <x:c r="W462" s="73"/>
      <x:c r="X462" s="73"/>
      <x:c r="Y462" s="73"/>
      <x:c r="Z462" s="73"/>
      <x:c r="AA462" s="73"/>
      <x:c r="AB462" s="73"/>
      <x:c r="AC462" s="73"/>
      <x:c r="AD462" s="73"/>
      <x:c r="AE462" s="73"/>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3"/>
      <x:c r="B463" s="73"/>
      <x:c r="C463" s="73"/>
      <x:c r="D463" s="73"/>
      <x:c r="E463" s="73"/>
      <x:c r="F463" s="73"/>
      <x:c r="G463" s="73"/>
      <x:c r="H463" s="73"/>
      <x:c r="I463" s="73"/>
      <x:c r="J463" s="73"/>
      <x:c r="K463" s="73"/>
      <x:c r="L463" s="73"/>
      <x:c r="M463" s="73"/>
      <x:c r="N463" s="73"/>
      <x:c r="O463" s="73"/>
      <x:c r="P463" s="73"/>
      <x:c r="Q463" s="73"/>
      <x:c r="R463" s="73"/>
      <x:c r="S463" s="73"/>
      <x:c r="T463" s="73"/>
      <x:c r="U463" s="73"/>
      <x:c r="V463" s="73"/>
      <x:c r="W463" s="73"/>
      <x:c r="X463" s="73"/>
      <x:c r="Y463" s="73"/>
      <x:c r="Z463" s="73"/>
      <x:c r="AA463" s="73"/>
      <x:c r="AB463" s="73"/>
      <x:c r="AC463" s="73"/>
      <x:c r="AD463" s="73"/>
      <x:c r="AE463" s="7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3"/>
      <x:c r="B464" s="73"/>
      <x:c r="C464" s="73"/>
      <x:c r="D464" s="73"/>
      <x:c r="E464" s="73"/>
      <x:c r="F464" s="73"/>
      <x:c r="G464" s="73"/>
      <x:c r="H464" s="73"/>
      <x:c r="I464" s="73"/>
      <x:c r="J464" s="73"/>
      <x:c r="K464" s="73"/>
      <x:c r="L464" s="73"/>
      <x:c r="M464" s="73"/>
      <x:c r="N464" s="73"/>
      <x:c r="O464" s="73"/>
      <x:c r="P464" s="73"/>
      <x:c r="Q464" s="73"/>
      <x:c r="R464" s="73"/>
      <x:c r="S464" s="73"/>
      <x:c r="T464" s="73"/>
      <x:c r="U464" s="73"/>
      <x:c r="V464" s="73"/>
      <x:c r="W464" s="73"/>
      <x:c r="X464" s="73"/>
      <x:c r="Y464" s="73"/>
      <x:c r="Z464" s="73"/>
      <x:c r="AA464" s="73"/>
      <x:c r="AB464" s="73"/>
      <x:c r="AC464" s="73"/>
      <x:c r="AD464" s="73"/>
      <x:c r="AE464" s="73"/>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3"/>
      <x:c r="B465" s="73"/>
      <x:c r="C465" s="73"/>
      <x:c r="D465" s="73"/>
      <x:c r="E465" s="73"/>
      <x:c r="F465" s="73"/>
      <x:c r="G465" s="73"/>
      <x:c r="H465" s="73"/>
      <x:c r="I465" s="73"/>
      <x:c r="J465" s="73"/>
      <x:c r="K465" s="73"/>
      <x:c r="L465" s="73"/>
      <x:c r="M465" s="73"/>
      <x:c r="N465" s="73"/>
      <x:c r="O465" s="73"/>
      <x:c r="P465" s="73"/>
      <x:c r="Q465" s="73"/>
      <x:c r="R465" s="73"/>
      <x:c r="S465" s="73"/>
      <x:c r="T465" s="73"/>
      <x:c r="U465" s="73"/>
      <x:c r="V465" s="73"/>
      <x:c r="W465" s="73"/>
      <x:c r="X465" s="73"/>
      <x:c r="Y465" s="73"/>
      <x:c r="Z465" s="73"/>
      <x:c r="AA465" s="73"/>
      <x:c r="AB465" s="73"/>
      <x:c r="AC465" s="73"/>
      <x:c r="AD465" s="73"/>
      <x:c r="AE465" s="73"/>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3"/>
      <x:c r="B466" s="73"/>
      <x:c r="C466" s="73"/>
      <x:c r="D466" s="73"/>
      <x:c r="E466" s="73"/>
      <x:c r="F466" s="73"/>
      <x:c r="G466" s="73"/>
      <x:c r="H466" s="73"/>
      <x:c r="I466" s="73"/>
      <x:c r="J466" s="73"/>
      <x:c r="K466" s="73"/>
      <x:c r="L466" s="73"/>
      <x:c r="M466" s="73"/>
      <x:c r="N466" s="73"/>
      <x:c r="O466" s="73"/>
      <x:c r="P466" s="73"/>
      <x:c r="Q466" s="73"/>
      <x:c r="R466" s="73"/>
      <x:c r="S466" s="73"/>
      <x:c r="T466" s="73"/>
      <x:c r="U466" s="73"/>
      <x:c r="V466" s="73"/>
      <x:c r="W466" s="73"/>
      <x:c r="X466" s="73"/>
      <x:c r="Y466" s="73"/>
      <x:c r="Z466" s="73"/>
      <x:c r="AA466" s="73"/>
      <x:c r="AB466" s="73"/>
      <x:c r="AC466" s="73"/>
      <x:c r="AD466" s="73"/>
      <x:c r="AE466" s="73"/>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3"/>
      <x:c r="B467" s="73"/>
      <x:c r="C467" s="73"/>
      <x:c r="D467" s="73"/>
      <x:c r="E467" s="73"/>
      <x:c r="F467" s="73"/>
      <x:c r="G467" s="73"/>
      <x:c r="H467" s="73"/>
      <x:c r="I467" s="73"/>
      <x:c r="J467" s="73"/>
      <x:c r="K467" s="73"/>
      <x:c r="L467" s="73"/>
      <x:c r="M467" s="73"/>
      <x:c r="N467" s="73"/>
      <x:c r="O467" s="73"/>
      <x:c r="P467" s="73"/>
      <x:c r="Q467" s="73"/>
      <x:c r="R467" s="73"/>
      <x:c r="S467" s="73"/>
      <x:c r="T467" s="73"/>
      <x:c r="U467" s="73"/>
      <x:c r="V467" s="73"/>
      <x:c r="W467" s="73"/>
      <x:c r="X467" s="73"/>
      <x:c r="Y467" s="73"/>
      <x:c r="Z467" s="73"/>
      <x:c r="AA467" s="73"/>
      <x:c r="AB467" s="73"/>
      <x:c r="AC467" s="73"/>
      <x:c r="AD467" s="73"/>
      <x:c r="AE467" s="73"/>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3"/>
      <x:c r="B468" s="73"/>
      <x:c r="C468" s="73"/>
      <x:c r="D468" s="73"/>
      <x:c r="E468" s="73"/>
      <x:c r="F468" s="73"/>
      <x:c r="G468" s="73"/>
      <x:c r="H468" s="73"/>
      <x:c r="I468" s="73"/>
      <x:c r="J468" s="73"/>
      <x:c r="K468" s="73"/>
      <x:c r="L468" s="73"/>
      <x:c r="M468" s="73"/>
      <x:c r="N468" s="73"/>
      <x:c r="O468" s="73"/>
      <x:c r="P468" s="73"/>
      <x:c r="Q468" s="73"/>
      <x:c r="R468" s="73"/>
      <x:c r="S468" s="73"/>
      <x:c r="T468" s="73"/>
      <x:c r="U468" s="73"/>
      <x:c r="V468" s="73"/>
      <x:c r="W468" s="73"/>
      <x:c r="X468" s="73"/>
      <x:c r="Y468" s="73"/>
      <x:c r="Z468" s="73"/>
      <x:c r="AA468" s="73"/>
      <x:c r="AB468" s="73"/>
      <x:c r="AC468" s="73"/>
      <x:c r="AD468" s="73"/>
      <x:c r="AE468" s="73"/>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3"/>
      <x:c r="B469" s="73"/>
      <x:c r="C469" s="73"/>
      <x:c r="D469" s="73"/>
      <x:c r="E469" s="73"/>
      <x:c r="F469" s="73"/>
      <x:c r="G469" s="73"/>
      <x:c r="H469" s="73"/>
      <x:c r="I469" s="73"/>
      <x:c r="J469" s="73"/>
      <x:c r="K469" s="73"/>
      <x:c r="L469" s="73"/>
      <x:c r="M469" s="73"/>
      <x:c r="N469" s="73"/>
      <x:c r="O469" s="73"/>
      <x:c r="P469" s="73"/>
      <x:c r="Q469" s="73"/>
      <x:c r="R469" s="73"/>
      <x:c r="S469" s="73"/>
      <x:c r="T469" s="73"/>
      <x:c r="U469" s="73"/>
      <x:c r="V469" s="73"/>
      <x:c r="W469" s="73"/>
      <x:c r="X469" s="73"/>
      <x:c r="Y469" s="73"/>
      <x:c r="Z469" s="73"/>
      <x:c r="AA469" s="73"/>
      <x:c r="AB469" s="73"/>
      <x:c r="AC469" s="73"/>
      <x:c r="AD469" s="73"/>
      <x:c r="AE469" s="73"/>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3"/>
      <x:c r="B470" s="73"/>
      <x:c r="C470" s="73"/>
      <x:c r="D470" s="73"/>
      <x:c r="E470" s="73"/>
      <x:c r="F470" s="73"/>
      <x:c r="G470" s="73"/>
      <x:c r="H470" s="73"/>
      <x:c r="I470" s="73"/>
      <x:c r="J470" s="73"/>
      <x:c r="K470" s="73"/>
      <x:c r="L470" s="73"/>
      <x:c r="M470" s="73"/>
      <x:c r="N470" s="73"/>
      <x:c r="O470" s="73"/>
      <x:c r="P470" s="73"/>
      <x:c r="Q470" s="73"/>
      <x:c r="R470" s="73"/>
      <x:c r="S470" s="73"/>
      <x:c r="T470" s="73"/>
      <x:c r="U470" s="73"/>
      <x:c r="V470" s="73"/>
      <x:c r="W470" s="73"/>
      <x:c r="X470" s="73"/>
      <x:c r="Y470" s="73"/>
      <x:c r="Z470" s="73"/>
      <x:c r="AA470" s="73"/>
      <x:c r="AB470" s="73"/>
      <x:c r="AC470" s="73"/>
      <x:c r="AD470" s="73"/>
      <x:c r="AE470" s="73"/>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3"/>
      <x:c r="B471" s="73"/>
      <x:c r="C471" s="73"/>
      <x:c r="D471" s="73"/>
      <x:c r="E471" s="73"/>
      <x:c r="F471" s="73"/>
      <x:c r="G471" s="73"/>
      <x:c r="H471" s="73"/>
      <x:c r="I471" s="73"/>
      <x:c r="J471" s="73"/>
      <x:c r="K471" s="73"/>
      <x:c r="L471" s="73"/>
      <x:c r="M471" s="73"/>
      <x:c r="N471" s="73"/>
      <x:c r="O471" s="73"/>
      <x:c r="P471" s="73"/>
      <x:c r="Q471" s="73"/>
      <x:c r="R471" s="73"/>
      <x:c r="S471" s="73"/>
      <x:c r="T471" s="73"/>
      <x:c r="U471" s="73"/>
      <x:c r="V471" s="73"/>
      <x:c r="W471" s="73"/>
      <x:c r="X471" s="73"/>
      <x:c r="Y471" s="73"/>
      <x:c r="Z471" s="73"/>
      <x:c r="AA471" s="73"/>
      <x:c r="AB471" s="73"/>
      <x:c r="AC471" s="73"/>
      <x:c r="AD471" s="73"/>
      <x:c r="AE471" s="73"/>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3"/>
      <x:c r="B472" s="73"/>
      <x:c r="C472" s="73"/>
      <x:c r="D472" s="73"/>
      <x:c r="E472" s="73"/>
      <x:c r="F472" s="73"/>
      <x:c r="G472" s="73"/>
      <x:c r="H472" s="73"/>
      <x:c r="I472" s="73"/>
      <x:c r="J472" s="73"/>
      <x:c r="K472" s="73"/>
      <x:c r="L472" s="73"/>
      <x:c r="M472" s="73"/>
      <x:c r="N472" s="73"/>
      <x:c r="O472" s="73"/>
      <x:c r="P472" s="73"/>
      <x:c r="Q472" s="73"/>
      <x:c r="R472" s="73"/>
      <x:c r="S472" s="73"/>
      <x:c r="T472" s="73"/>
      <x:c r="U472" s="73"/>
      <x:c r="V472" s="73"/>
      <x:c r="W472" s="73"/>
      <x:c r="X472" s="73"/>
      <x:c r="Y472" s="73"/>
      <x:c r="Z472" s="73"/>
      <x:c r="AA472" s="73"/>
      <x:c r="AB472" s="73"/>
      <x:c r="AC472" s="73"/>
      <x:c r="AD472" s="73"/>
      <x:c r="AE472" s="73"/>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3"/>
      <x:c r="B473" s="73"/>
      <x:c r="C473" s="73"/>
      <x:c r="D473" s="73"/>
      <x:c r="E473" s="73"/>
      <x:c r="F473" s="73"/>
      <x:c r="G473" s="73"/>
      <x:c r="H473" s="73"/>
      <x:c r="I473" s="73"/>
      <x:c r="J473" s="73"/>
      <x:c r="K473" s="73"/>
      <x:c r="L473" s="73"/>
      <x:c r="M473" s="73"/>
      <x:c r="N473" s="73"/>
      <x:c r="O473" s="73"/>
      <x:c r="P473" s="73"/>
      <x:c r="Q473" s="73"/>
      <x:c r="R473" s="73"/>
      <x:c r="S473" s="73"/>
      <x:c r="T473" s="73"/>
      <x:c r="U473" s="73"/>
      <x:c r="V473" s="73"/>
      <x:c r="W473" s="73"/>
      <x:c r="X473" s="73"/>
      <x:c r="Y473" s="73"/>
      <x:c r="Z473" s="73"/>
      <x:c r="AA473" s="73"/>
      <x:c r="AB473" s="73"/>
      <x:c r="AC473" s="73"/>
      <x:c r="AD473" s="73"/>
      <x:c r="AE473" s="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3"/>
      <x:c r="B474" s="73"/>
      <x:c r="C474" s="73"/>
      <x:c r="D474" s="73"/>
      <x:c r="E474" s="73"/>
      <x:c r="F474" s="73"/>
      <x:c r="G474" s="73"/>
      <x:c r="H474" s="73"/>
      <x:c r="I474" s="73"/>
      <x:c r="J474" s="73"/>
      <x:c r="K474" s="73"/>
      <x:c r="L474" s="73"/>
      <x:c r="M474" s="73"/>
      <x:c r="N474" s="73"/>
      <x:c r="O474" s="73"/>
      <x:c r="P474" s="73"/>
      <x:c r="Q474" s="73"/>
      <x:c r="R474" s="73"/>
      <x:c r="S474" s="73"/>
      <x:c r="T474" s="73"/>
      <x:c r="U474" s="73"/>
      <x:c r="V474" s="73"/>
      <x:c r="W474" s="73"/>
      <x:c r="X474" s="73"/>
      <x:c r="Y474" s="73"/>
      <x:c r="Z474" s="73"/>
      <x:c r="AA474" s="73"/>
      <x:c r="AB474" s="73"/>
      <x:c r="AC474" s="73"/>
      <x:c r="AD474" s="73"/>
      <x:c r="AE474" s="73"/>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3"/>
      <x:c r="B475" s="73"/>
      <x:c r="C475" s="73"/>
      <x:c r="D475" s="73"/>
      <x:c r="E475" s="73"/>
      <x:c r="F475" s="73"/>
      <x:c r="G475" s="73"/>
      <x:c r="H475" s="73"/>
      <x:c r="I475" s="73"/>
      <x:c r="J475" s="73"/>
      <x:c r="K475" s="73"/>
      <x:c r="L475" s="73"/>
      <x:c r="M475" s="73"/>
      <x:c r="N475" s="73"/>
      <x:c r="O475" s="73"/>
      <x:c r="P475" s="73"/>
      <x:c r="Q475" s="73"/>
      <x:c r="R475" s="73"/>
      <x:c r="S475" s="73"/>
      <x:c r="T475" s="73"/>
      <x:c r="U475" s="73"/>
      <x:c r="V475" s="73"/>
      <x:c r="W475" s="73"/>
      <x:c r="X475" s="73"/>
      <x:c r="Y475" s="73"/>
      <x:c r="Z475" s="73"/>
      <x:c r="AA475" s="73"/>
      <x:c r="AB475" s="73"/>
      <x:c r="AC475" s="73"/>
      <x:c r="AD475" s="73"/>
      <x:c r="AE475" s="73"/>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3"/>
      <x:c r="B476" s="73"/>
      <x:c r="C476" s="73"/>
      <x:c r="D476" s="73"/>
      <x:c r="E476" s="73"/>
      <x:c r="F476" s="73"/>
      <x:c r="G476" s="73"/>
      <x:c r="H476" s="73"/>
      <x:c r="I476" s="73"/>
      <x:c r="J476" s="73"/>
      <x:c r="K476" s="73"/>
      <x:c r="L476" s="73"/>
      <x:c r="M476" s="73"/>
      <x:c r="N476" s="73"/>
      <x:c r="O476" s="73"/>
      <x:c r="P476" s="73"/>
      <x:c r="Q476" s="73"/>
      <x:c r="R476" s="73"/>
      <x:c r="S476" s="73"/>
      <x:c r="T476" s="73"/>
      <x:c r="U476" s="73"/>
      <x:c r="V476" s="73"/>
      <x:c r="W476" s="73"/>
      <x:c r="X476" s="73"/>
      <x:c r="Y476" s="73"/>
      <x:c r="Z476" s="73"/>
      <x:c r="AA476" s="73"/>
      <x:c r="AB476" s="73"/>
      <x:c r="AC476" s="73"/>
      <x:c r="AD476" s="73"/>
      <x:c r="AE476" s="73"/>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3"/>
      <x:c r="B477" s="73"/>
      <x:c r="C477" s="73"/>
      <x:c r="D477" s="73"/>
      <x:c r="E477" s="73"/>
      <x:c r="F477" s="73"/>
      <x:c r="G477" s="73"/>
      <x:c r="H477" s="73"/>
      <x:c r="I477" s="73"/>
      <x:c r="J477" s="73"/>
      <x:c r="K477" s="73"/>
      <x:c r="L477" s="73"/>
      <x:c r="M477" s="73"/>
      <x:c r="N477" s="73"/>
      <x:c r="O477" s="73"/>
      <x:c r="P477" s="73"/>
      <x:c r="Q477" s="73"/>
      <x:c r="R477" s="73"/>
      <x:c r="S477" s="73"/>
      <x:c r="T477" s="73"/>
      <x:c r="U477" s="73"/>
      <x:c r="V477" s="73"/>
      <x:c r="W477" s="73"/>
      <x:c r="X477" s="73"/>
      <x:c r="Y477" s="73"/>
      <x:c r="Z477" s="73"/>
      <x:c r="AA477" s="73"/>
      <x:c r="AB477" s="73"/>
      <x:c r="AC477" s="73"/>
      <x:c r="AD477" s="73"/>
      <x:c r="AE477" s="73"/>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3"/>
      <x:c r="B478" s="73"/>
      <x:c r="C478" s="73"/>
      <x:c r="D478" s="73"/>
      <x:c r="E478" s="73"/>
      <x:c r="F478" s="73"/>
      <x:c r="G478" s="73"/>
      <x:c r="H478" s="73"/>
      <x:c r="I478" s="73"/>
      <x:c r="J478" s="73"/>
      <x:c r="K478" s="73"/>
      <x:c r="L478" s="73"/>
      <x:c r="M478" s="73"/>
      <x:c r="N478" s="73"/>
      <x:c r="O478" s="73"/>
      <x:c r="P478" s="73"/>
      <x:c r="Q478" s="73"/>
      <x:c r="R478" s="73"/>
      <x:c r="S478" s="73"/>
      <x:c r="T478" s="73"/>
      <x:c r="U478" s="73"/>
      <x:c r="V478" s="73"/>
      <x:c r="W478" s="73"/>
      <x:c r="X478" s="73"/>
      <x:c r="Y478" s="73"/>
      <x:c r="Z478" s="73"/>
      <x:c r="AA478" s="73"/>
      <x:c r="AB478" s="73"/>
      <x:c r="AC478" s="73"/>
      <x:c r="AD478" s="73"/>
      <x:c r="AE478" s="73"/>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3"/>
      <x:c r="B479" s="73"/>
      <x:c r="C479" s="73"/>
      <x:c r="D479" s="73"/>
      <x:c r="E479" s="73"/>
      <x:c r="F479" s="73"/>
      <x:c r="G479" s="73"/>
      <x:c r="H479" s="73"/>
      <x:c r="I479" s="73"/>
      <x:c r="J479" s="73"/>
      <x:c r="K479" s="73"/>
      <x:c r="L479" s="73"/>
      <x:c r="M479" s="73"/>
      <x:c r="N479" s="73"/>
      <x:c r="O479" s="73"/>
      <x:c r="P479" s="73"/>
      <x:c r="Q479" s="73"/>
      <x:c r="R479" s="73"/>
      <x:c r="S479" s="73"/>
      <x:c r="T479" s="73"/>
      <x:c r="U479" s="73"/>
      <x:c r="V479" s="73"/>
      <x:c r="W479" s="73"/>
      <x:c r="X479" s="73"/>
      <x:c r="Y479" s="73"/>
      <x:c r="Z479" s="73"/>
      <x:c r="AA479" s="73"/>
      <x:c r="AB479" s="73"/>
      <x:c r="AC479" s="73"/>
      <x:c r="AD479" s="73"/>
      <x:c r="AE479" s="73"/>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3"/>
      <x:c r="B480" s="73"/>
      <x:c r="C480" s="73"/>
      <x:c r="D480" s="73"/>
      <x:c r="E480" s="73"/>
      <x:c r="F480" s="73"/>
      <x:c r="G480" s="73"/>
      <x:c r="H480" s="73"/>
      <x:c r="I480" s="73"/>
      <x:c r="J480" s="73"/>
      <x:c r="K480" s="73"/>
      <x:c r="L480" s="73"/>
      <x:c r="M480" s="73"/>
      <x:c r="N480" s="73"/>
      <x:c r="O480" s="73"/>
      <x:c r="P480" s="73"/>
      <x:c r="Q480" s="73"/>
      <x:c r="R480" s="73"/>
      <x:c r="S480" s="73"/>
      <x:c r="T480" s="73"/>
      <x:c r="U480" s="73"/>
      <x:c r="V480" s="73"/>
      <x:c r="W480" s="73"/>
      <x:c r="X480" s="73"/>
      <x:c r="Y480" s="73"/>
      <x:c r="Z480" s="73"/>
      <x:c r="AA480" s="73"/>
      <x:c r="AB480" s="73"/>
      <x:c r="AC480" s="73"/>
      <x:c r="AD480" s="73"/>
      <x:c r="AE480" s="73"/>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3"/>
      <x:c r="B481" s="73"/>
      <x:c r="C481" s="73"/>
      <x:c r="D481" s="73"/>
      <x:c r="E481" s="73"/>
      <x:c r="F481" s="73"/>
      <x:c r="G481" s="73"/>
      <x:c r="H481" s="73"/>
      <x:c r="I481" s="73"/>
      <x:c r="J481" s="73"/>
      <x:c r="K481" s="73"/>
      <x:c r="L481" s="73"/>
      <x:c r="M481" s="73"/>
      <x:c r="N481" s="73"/>
      <x:c r="O481" s="73"/>
      <x:c r="P481" s="73"/>
      <x:c r="Q481" s="73"/>
      <x:c r="R481" s="73"/>
      <x:c r="S481" s="73"/>
      <x:c r="T481" s="73"/>
      <x:c r="U481" s="73"/>
      <x:c r="V481" s="73"/>
      <x:c r="W481" s="73"/>
      <x:c r="X481" s="73"/>
      <x:c r="Y481" s="73"/>
      <x:c r="Z481" s="73"/>
      <x:c r="AA481" s="73"/>
      <x:c r="AB481" s="73"/>
      <x:c r="AC481" s="73"/>
      <x:c r="AD481" s="73"/>
      <x:c r="AE481" s="73"/>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3"/>
      <x:c r="B482" s="73"/>
      <x:c r="C482" s="73"/>
      <x:c r="D482" s="73"/>
      <x:c r="E482" s="73"/>
      <x:c r="F482" s="73"/>
      <x:c r="G482" s="73"/>
      <x:c r="H482" s="73"/>
      <x:c r="I482" s="73"/>
      <x:c r="J482" s="73"/>
      <x:c r="K482" s="73"/>
      <x:c r="L482" s="73"/>
      <x:c r="M482" s="73"/>
      <x:c r="N482" s="73"/>
      <x:c r="O482" s="73"/>
      <x:c r="P482" s="73"/>
      <x:c r="Q482" s="73"/>
      <x:c r="R482" s="73"/>
      <x:c r="S482" s="73"/>
      <x:c r="T482" s="73"/>
      <x:c r="U482" s="73"/>
      <x:c r="V482" s="73"/>
      <x:c r="W482" s="73"/>
      <x:c r="X482" s="73"/>
      <x:c r="Y482" s="73"/>
      <x:c r="Z482" s="73"/>
      <x:c r="AA482" s="73"/>
      <x:c r="AB482" s="73"/>
      <x:c r="AC482" s="73"/>
      <x:c r="AD482" s="73"/>
      <x:c r="AE482" s="73"/>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3"/>
      <x:c r="B483" s="73"/>
      <x:c r="C483" s="73"/>
      <x:c r="D483" s="73"/>
      <x:c r="E483" s="73"/>
      <x:c r="F483" s="73"/>
      <x:c r="G483" s="73"/>
      <x:c r="H483" s="73"/>
      <x:c r="I483" s="73"/>
      <x:c r="J483" s="73"/>
      <x:c r="K483" s="73"/>
      <x:c r="L483" s="73"/>
      <x:c r="M483" s="73"/>
      <x:c r="N483" s="73"/>
      <x:c r="O483" s="73"/>
      <x:c r="P483" s="73"/>
      <x:c r="Q483" s="73"/>
      <x:c r="R483" s="73"/>
      <x:c r="S483" s="73"/>
      <x:c r="T483" s="73"/>
      <x:c r="U483" s="73"/>
      <x:c r="V483" s="73"/>
      <x:c r="W483" s="73"/>
      <x:c r="X483" s="73"/>
      <x:c r="Y483" s="73"/>
      <x:c r="Z483" s="73"/>
      <x:c r="AA483" s="73"/>
      <x:c r="AB483" s="73"/>
      <x:c r="AC483" s="73"/>
      <x:c r="AD483" s="73"/>
      <x:c r="AE483" s="7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3"/>
      <x:c r="B484" s="73"/>
      <x:c r="C484" s="73"/>
      <x:c r="D484" s="73"/>
      <x:c r="E484" s="73"/>
      <x:c r="F484" s="73"/>
      <x:c r="G484" s="73"/>
      <x:c r="H484" s="73"/>
      <x:c r="I484" s="73"/>
      <x:c r="J484" s="73"/>
      <x:c r="K484" s="73"/>
      <x:c r="L484" s="73"/>
      <x:c r="M484" s="73"/>
      <x:c r="N484" s="73"/>
      <x:c r="O484" s="73"/>
      <x:c r="P484" s="73"/>
      <x:c r="Q484" s="73"/>
      <x:c r="R484" s="73"/>
      <x:c r="S484" s="73"/>
      <x:c r="T484" s="73"/>
      <x:c r="U484" s="73"/>
      <x:c r="V484" s="73"/>
      <x:c r="W484" s="73"/>
      <x:c r="X484" s="73"/>
      <x:c r="Y484" s="73"/>
      <x:c r="Z484" s="73"/>
      <x:c r="AA484" s="73"/>
      <x:c r="AB484" s="73"/>
      <x:c r="AC484" s="73"/>
      <x:c r="AD484" s="73"/>
      <x:c r="AE484" s="73"/>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3"/>
      <x:c r="B485" s="73"/>
      <x:c r="C485" s="73"/>
      <x:c r="D485" s="73"/>
      <x:c r="E485" s="73"/>
      <x:c r="F485" s="73"/>
      <x:c r="G485" s="73"/>
      <x:c r="H485" s="73"/>
      <x:c r="I485" s="73"/>
      <x:c r="J485" s="73"/>
      <x:c r="K485" s="73"/>
      <x:c r="L485" s="73"/>
      <x:c r="M485" s="73"/>
      <x:c r="N485" s="73"/>
      <x:c r="O485" s="73"/>
      <x:c r="P485" s="73"/>
      <x:c r="Q485" s="73"/>
      <x:c r="R485" s="73"/>
      <x:c r="S485" s="73"/>
      <x:c r="T485" s="73"/>
      <x:c r="U485" s="73"/>
      <x:c r="V485" s="73"/>
      <x:c r="W485" s="73"/>
      <x:c r="X485" s="73"/>
      <x:c r="Y485" s="73"/>
      <x:c r="Z485" s="73"/>
      <x:c r="AA485" s="73"/>
      <x:c r="AB485" s="73"/>
      <x:c r="AC485" s="73"/>
      <x:c r="AD485" s="73"/>
      <x:c r="AE485" s="73"/>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3"/>
      <x:c r="B486" s="73"/>
      <x:c r="C486" s="73"/>
      <x:c r="D486" s="73"/>
      <x:c r="E486" s="73"/>
      <x:c r="F486" s="73"/>
      <x:c r="G486" s="73"/>
      <x:c r="H486" s="73"/>
      <x:c r="I486" s="73"/>
      <x:c r="J486" s="73"/>
      <x:c r="K486" s="73"/>
      <x:c r="L486" s="73"/>
      <x:c r="M486" s="73"/>
      <x:c r="N486" s="73"/>
      <x:c r="O486" s="73"/>
      <x:c r="P486" s="73"/>
      <x:c r="Q486" s="73"/>
      <x:c r="R486" s="73"/>
      <x:c r="S486" s="73"/>
      <x:c r="T486" s="73"/>
      <x:c r="U486" s="73"/>
      <x:c r="V486" s="73"/>
      <x:c r="W486" s="73"/>
      <x:c r="X486" s="73"/>
      <x:c r="Y486" s="73"/>
      <x:c r="Z486" s="73"/>
      <x:c r="AA486" s="73"/>
      <x:c r="AB486" s="73"/>
      <x:c r="AC486" s="73"/>
      <x:c r="AD486" s="73"/>
      <x:c r="AE486" s="73"/>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3"/>
      <x:c r="B487" s="73"/>
      <x:c r="C487" s="73"/>
      <x:c r="D487" s="73"/>
      <x:c r="E487" s="73"/>
      <x:c r="F487" s="73"/>
      <x:c r="G487" s="73"/>
      <x:c r="H487" s="73"/>
      <x:c r="I487" s="73"/>
      <x:c r="J487" s="73"/>
      <x:c r="K487" s="73"/>
      <x:c r="L487" s="73"/>
      <x:c r="M487" s="73"/>
      <x:c r="N487" s="73"/>
      <x:c r="O487" s="73"/>
      <x:c r="P487" s="73"/>
      <x:c r="Q487" s="73"/>
      <x:c r="R487" s="73"/>
      <x:c r="S487" s="73"/>
      <x:c r="T487" s="73"/>
      <x:c r="U487" s="73"/>
      <x:c r="V487" s="73"/>
      <x:c r="W487" s="73"/>
      <x:c r="X487" s="73"/>
      <x:c r="Y487" s="73"/>
      <x:c r="Z487" s="73"/>
      <x:c r="AA487" s="73"/>
      <x:c r="AB487" s="73"/>
      <x:c r="AC487" s="73"/>
      <x:c r="AD487" s="73"/>
      <x:c r="AE487" s="73"/>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3"/>
      <x:c r="B488" s="73"/>
      <x:c r="C488" s="73"/>
      <x:c r="D488" s="73"/>
      <x:c r="E488" s="73"/>
      <x:c r="F488" s="73"/>
      <x:c r="G488" s="73"/>
      <x:c r="H488" s="73"/>
      <x:c r="I488" s="73"/>
      <x:c r="J488" s="73"/>
      <x:c r="K488" s="73"/>
      <x:c r="L488" s="73"/>
      <x:c r="M488" s="73"/>
      <x:c r="N488" s="73"/>
      <x:c r="O488" s="73"/>
      <x:c r="P488" s="73"/>
      <x:c r="Q488" s="73"/>
      <x:c r="R488" s="73"/>
      <x:c r="S488" s="73"/>
      <x:c r="T488" s="73"/>
      <x:c r="U488" s="73"/>
      <x:c r="V488" s="73"/>
      <x:c r="W488" s="73"/>
      <x:c r="X488" s="73"/>
      <x:c r="Y488" s="73"/>
      <x:c r="Z488" s="73"/>
      <x:c r="AA488" s="73"/>
      <x:c r="AB488" s="73"/>
      <x:c r="AC488" s="73"/>
      <x:c r="AD488" s="73"/>
      <x:c r="AE488" s="73"/>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3"/>
      <x:c r="B489" s="73"/>
      <x:c r="C489" s="73"/>
      <x:c r="D489" s="73"/>
      <x:c r="E489" s="73"/>
      <x:c r="F489" s="73"/>
      <x:c r="G489" s="73"/>
      <x:c r="H489" s="73"/>
      <x:c r="I489" s="73"/>
      <x:c r="J489" s="73"/>
      <x:c r="K489" s="73"/>
      <x:c r="L489" s="73"/>
      <x:c r="M489" s="73"/>
      <x:c r="N489" s="73"/>
      <x:c r="O489" s="73"/>
      <x:c r="P489" s="73"/>
      <x:c r="Q489" s="73"/>
      <x:c r="R489" s="73"/>
      <x:c r="S489" s="73"/>
      <x:c r="T489" s="73"/>
      <x:c r="U489" s="73"/>
      <x:c r="V489" s="73"/>
      <x:c r="W489" s="73"/>
      <x:c r="X489" s="73"/>
      <x:c r="Y489" s="73"/>
      <x:c r="Z489" s="73"/>
      <x:c r="AA489" s="73"/>
      <x:c r="AB489" s="73"/>
      <x:c r="AC489" s="73"/>
      <x:c r="AD489" s="73"/>
      <x:c r="AE489" s="73"/>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3"/>
      <x:c r="B490" s="73"/>
      <x:c r="C490" s="73"/>
      <x:c r="D490" s="73"/>
      <x:c r="E490" s="73"/>
      <x:c r="F490" s="73"/>
      <x:c r="G490" s="73"/>
      <x:c r="H490" s="73"/>
      <x:c r="I490" s="73"/>
      <x:c r="J490" s="73"/>
      <x:c r="K490" s="73"/>
      <x:c r="L490" s="73"/>
      <x:c r="M490" s="73"/>
      <x:c r="N490" s="73"/>
      <x:c r="O490" s="73"/>
      <x:c r="P490" s="73"/>
      <x:c r="Q490" s="73"/>
      <x:c r="R490" s="73"/>
      <x:c r="S490" s="73"/>
      <x:c r="T490" s="73"/>
      <x:c r="U490" s="73"/>
      <x:c r="V490" s="73"/>
      <x:c r="W490" s="73"/>
      <x:c r="X490" s="73"/>
      <x:c r="Y490" s="73"/>
      <x:c r="Z490" s="73"/>
      <x:c r="AA490" s="73"/>
      <x:c r="AB490" s="73"/>
      <x:c r="AC490" s="73"/>
      <x:c r="AD490" s="73"/>
      <x:c r="AE490" s="73"/>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3"/>
      <x:c r="B491" s="73"/>
      <x:c r="C491" s="73"/>
      <x:c r="D491" s="73"/>
      <x:c r="E491" s="73"/>
      <x:c r="F491" s="73"/>
      <x:c r="G491" s="73"/>
      <x:c r="H491" s="73"/>
      <x:c r="I491" s="73"/>
      <x:c r="J491" s="73"/>
      <x:c r="K491" s="73"/>
      <x:c r="L491" s="73"/>
      <x:c r="M491" s="73"/>
      <x:c r="N491" s="73"/>
      <x:c r="O491" s="73"/>
      <x:c r="P491" s="73"/>
      <x:c r="Q491" s="73"/>
      <x:c r="R491" s="73"/>
      <x:c r="S491" s="73"/>
      <x:c r="T491" s="73"/>
      <x:c r="U491" s="73"/>
      <x:c r="V491" s="73"/>
      <x:c r="W491" s="73"/>
      <x:c r="X491" s="73"/>
      <x:c r="Y491" s="73"/>
      <x:c r="Z491" s="73"/>
      <x:c r="AA491" s="73"/>
      <x:c r="AB491" s="73"/>
      <x:c r="AC491" s="73"/>
      <x:c r="AD491" s="73"/>
      <x:c r="AE491" s="73"/>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3"/>
      <x:c r="B492" s="73"/>
      <x:c r="C492" s="73"/>
      <x:c r="D492" s="73"/>
      <x:c r="E492" s="73"/>
      <x:c r="F492" s="73"/>
      <x:c r="G492" s="73"/>
      <x:c r="H492" s="73"/>
      <x:c r="I492" s="73"/>
      <x:c r="J492" s="73"/>
      <x:c r="K492" s="73"/>
      <x:c r="L492" s="73"/>
      <x:c r="M492" s="73"/>
      <x:c r="N492" s="73"/>
      <x:c r="O492" s="73"/>
      <x:c r="P492" s="73"/>
      <x:c r="Q492" s="73"/>
      <x:c r="R492" s="73"/>
      <x:c r="S492" s="73"/>
      <x:c r="T492" s="73"/>
      <x:c r="U492" s="73"/>
      <x:c r="V492" s="73"/>
      <x:c r="W492" s="73"/>
      <x:c r="X492" s="73"/>
      <x:c r="Y492" s="73"/>
      <x:c r="Z492" s="73"/>
      <x:c r="AA492" s="73"/>
      <x:c r="AB492" s="73"/>
      <x:c r="AC492" s="73"/>
      <x:c r="AD492" s="73"/>
      <x:c r="AE492" s="73"/>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3"/>
      <x:c r="B493" s="73"/>
      <x:c r="C493" s="73"/>
      <x:c r="D493" s="73"/>
      <x:c r="E493" s="73"/>
      <x:c r="F493" s="73"/>
      <x:c r="G493" s="73"/>
      <x:c r="H493" s="73"/>
      <x:c r="I493" s="73"/>
      <x:c r="J493" s="73"/>
      <x:c r="K493" s="73"/>
      <x:c r="L493" s="73"/>
      <x:c r="M493" s="73"/>
      <x:c r="N493" s="73"/>
      <x:c r="O493" s="73"/>
      <x:c r="P493" s="73"/>
      <x:c r="Q493" s="73"/>
      <x:c r="R493" s="73"/>
      <x:c r="S493" s="73"/>
      <x:c r="T493" s="73"/>
      <x:c r="U493" s="73"/>
      <x:c r="V493" s="73"/>
      <x:c r="W493" s="73"/>
      <x:c r="X493" s="73"/>
      <x:c r="Y493" s="73"/>
      <x:c r="Z493" s="73"/>
      <x:c r="AA493" s="73"/>
      <x:c r="AB493" s="73"/>
      <x:c r="AC493" s="73"/>
      <x:c r="AD493" s="73"/>
      <x:c r="AE493" s="7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3"/>
      <x:c r="B494" s="73"/>
      <x:c r="C494" s="73"/>
      <x:c r="D494" s="73"/>
      <x:c r="E494" s="73"/>
      <x:c r="F494" s="73"/>
      <x:c r="G494" s="73"/>
      <x:c r="H494" s="73"/>
      <x:c r="I494" s="73"/>
      <x:c r="J494" s="73"/>
      <x:c r="K494" s="73"/>
      <x:c r="L494" s="73"/>
      <x:c r="M494" s="73"/>
      <x:c r="N494" s="73"/>
      <x:c r="O494" s="73"/>
      <x:c r="P494" s="73"/>
      <x:c r="Q494" s="73"/>
      <x:c r="R494" s="73"/>
      <x:c r="S494" s="73"/>
      <x:c r="T494" s="73"/>
      <x:c r="U494" s="73"/>
      <x:c r="V494" s="73"/>
      <x:c r="W494" s="73"/>
      <x:c r="X494" s="73"/>
      <x:c r="Y494" s="73"/>
      <x:c r="Z494" s="73"/>
      <x:c r="AA494" s="73"/>
      <x:c r="AB494" s="73"/>
      <x:c r="AC494" s="73"/>
      <x:c r="AD494" s="73"/>
      <x:c r="AE494" s="73"/>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3"/>
      <x:c r="B495" s="73"/>
      <x:c r="C495" s="73"/>
      <x:c r="D495" s="73"/>
      <x:c r="E495" s="73"/>
      <x:c r="F495" s="73"/>
      <x:c r="G495" s="73"/>
      <x:c r="H495" s="73"/>
      <x:c r="I495" s="73"/>
      <x:c r="J495" s="73"/>
      <x:c r="K495" s="73"/>
      <x:c r="L495" s="73"/>
      <x:c r="M495" s="73"/>
      <x:c r="N495" s="73"/>
      <x:c r="O495" s="73"/>
      <x:c r="P495" s="73"/>
      <x:c r="Q495" s="73"/>
      <x:c r="R495" s="73"/>
      <x:c r="S495" s="73"/>
      <x:c r="T495" s="73"/>
      <x:c r="U495" s="73"/>
      <x:c r="V495" s="73"/>
      <x:c r="W495" s="73"/>
      <x:c r="X495" s="73"/>
      <x:c r="Y495" s="73"/>
      <x:c r="Z495" s="73"/>
      <x:c r="AA495" s="73"/>
      <x:c r="AB495" s="73"/>
      <x:c r="AC495" s="73"/>
      <x:c r="AD495" s="73"/>
      <x:c r="AE495" s="73"/>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3"/>
      <x:c r="B496" s="73"/>
      <x:c r="C496" s="73"/>
      <x:c r="D496" s="73"/>
      <x:c r="E496" s="73"/>
      <x:c r="F496" s="73"/>
      <x:c r="G496" s="73"/>
      <x:c r="H496" s="73"/>
      <x:c r="I496" s="73"/>
      <x:c r="J496" s="73"/>
      <x:c r="K496" s="73"/>
      <x:c r="L496" s="73"/>
      <x:c r="M496" s="73"/>
      <x:c r="N496" s="73"/>
      <x:c r="O496" s="73"/>
      <x:c r="P496" s="73"/>
      <x:c r="Q496" s="73"/>
      <x:c r="R496" s="73"/>
      <x:c r="S496" s="73"/>
      <x:c r="T496" s="73"/>
      <x:c r="U496" s="73"/>
      <x:c r="V496" s="73"/>
      <x:c r="W496" s="73"/>
      <x:c r="X496" s="73"/>
      <x:c r="Y496" s="73"/>
      <x:c r="Z496" s="73"/>
      <x:c r="AA496" s="73"/>
      <x:c r="AB496" s="73"/>
      <x:c r="AC496" s="73"/>
      <x:c r="AD496" s="73"/>
      <x:c r="AE496" s="73"/>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3"/>
      <x:c r="B497" s="73"/>
      <x:c r="C497" s="73"/>
      <x:c r="D497" s="73"/>
      <x:c r="E497" s="73"/>
      <x:c r="F497" s="73"/>
      <x:c r="G497" s="73"/>
      <x:c r="H497" s="73"/>
      <x:c r="I497" s="73"/>
      <x:c r="J497" s="73"/>
      <x:c r="K497" s="73"/>
      <x:c r="L497" s="73"/>
      <x:c r="M497" s="73"/>
      <x:c r="N497" s="73"/>
      <x:c r="O497" s="73"/>
      <x:c r="P497" s="73"/>
      <x:c r="Q497" s="73"/>
      <x:c r="R497" s="73"/>
      <x:c r="S497" s="73"/>
      <x:c r="T497" s="73"/>
      <x:c r="U497" s="73"/>
      <x:c r="V497" s="73"/>
      <x:c r="W497" s="73"/>
      <x:c r="X497" s="73"/>
      <x:c r="Y497" s="73"/>
      <x:c r="Z497" s="73"/>
      <x:c r="AA497" s="73"/>
      <x:c r="AB497" s="73"/>
      <x:c r="AC497" s="73"/>
      <x:c r="AD497" s="73"/>
      <x:c r="AE497" s="73"/>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3"/>
      <x:c r="B498" s="73"/>
      <x:c r="C498" s="73"/>
      <x:c r="D498" s="73"/>
      <x:c r="E498" s="73"/>
      <x:c r="F498" s="73"/>
      <x:c r="G498" s="73"/>
      <x:c r="H498" s="73"/>
      <x:c r="I498" s="73"/>
      <x:c r="J498" s="73"/>
      <x:c r="K498" s="73"/>
      <x:c r="L498" s="73"/>
      <x:c r="M498" s="73"/>
      <x:c r="N498" s="73"/>
      <x:c r="O498" s="73"/>
      <x:c r="P498" s="73"/>
      <x:c r="Q498" s="73"/>
      <x:c r="R498" s="73"/>
      <x:c r="S498" s="73"/>
      <x:c r="T498" s="73"/>
      <x:c r="U498" s="73"/>
      <x:c r="V498" s="73"/>
      <x:c r="W498" s="73"/>
      <x:c r="X498" s="73"/>
      <x:c r="Y498" s="73"/>
      <x:c r="Z498" s="73"/>
      <x:c r="AA498" s="73"/>
      <x:c r="AB498" s="73"/>
      <x:c r="AC498" s="73"/>
      <x:c r="AD498" s="73"/>
      <x:c r="AE498" s="73"/>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3"/>
      <x:c r="B499" s="73"/>
      <x:c r="C499" s="73"/>
      <x:c r="D499" s="73"/>
      <x:c r="E499" s="73"/>
      <x:c r="F499" s="73"/>
      <x:c r="G499" s="73"/>
      <x:c r="H499" s="73"/>
      <x:c r="I499" s="73"/>
      <x:c r="J499" s="73"/>
      <x:c r="K499" s="73"/>
      <x:c r="L499" s="73"/>
      <x:c r="M499" s="73"/>
      <x:c r="N499" s="73"/>
      <x:c r="O499" s="73"/>
      <x:c r="P499" s="73"/>
      <x:c r="Q499" s="73"/>
      <x:c r="R499" s="73"/>
      <x:c r="S499" s="73"/>
      <x:c r="T499" s="73"/>
      <x:c r="U499" s="73"/>
      <x:c r="V499" s="73"/>
      <x:c r="W499" s="73"/>
      <x:c r="X499" s="73"/>
      <x:c r="Y499" s="73"/>
      <x:c r="Z499" s="73"/>
      <x:c r="AA499" s="73"/>
      <x:c r="AB499" s="73"/>
      <x:c r="AC499" s="73"/>
      <x:c r="AD499" s="73"/>
      <x:c r="AE499" s="73"/>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3"/>
      <x:c r="B500" s="73"/>
      <x:c r="C500" s="73"/>
      <x:c r="D500" s="73"/>
      <x:c r="E500" s="73"/>
      <x:c r="F500" s="73"/>
      <x:c r="G500" s="73"/>
      <x:c r="H500" s="73"/>
      <x:c r="I500" s="73"/>
      <x:c r="J500" s="73"/>
      <x:c r="K500" s="73"/>
      <x:c r="L500" s="73"/>
      <x:c r="M500" s="73"/>
      <x:c r="N500" s="73"/>
      <x:c r="O500" s="73"/>
      <x:c r="P500" s="73"/>
      <x:c r="Q500" s="73"/>
      <x:c r="R500" s="73"/>
      <x:c r="S500" s="73"/>
      <x:c r="T500" s="73"/>
      <x:c r="U500" s="73"/>
      <x:c r="V500" s="73"/>
      <x:c r="W500" s="73"/>
      <x:c r="X500" s="73"/>
      <x:c r="Y500" s="73"/>
      <x:c r="Z500" s="73"/>
      <x:c r="AA500" s="73"/>
      <x:c r="AB500" s="73"/>
      <x:c r="AC500" s="73"/>
      <x:c r="AD500" s="73"/>
      <x:c r="AE500" s="73"/>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3"/>
      <x:c r="B501" s="73"/>
      <x:c r="C501" s="73"/>
      <x:c r="D501" s="73"/>
      <x:c r="E501" s="73"/>
      <x:c r="F501" s="73"/>
      <x:c r="G501" s="73"/>
      <x:c r="H501" s="73"/>
      <x:c r="I501" s="73"/>
      <x:c r="J501" s="73"/>
      <x:c r="K501" s="73"/>
      <x:c r="L501" s="73"/>
      <x:c r="M501" s="73"/>
      <x:c r="N501" s="73"/>
      <x:c r="O501" s="73"/>
      <x:c r="P501" s="73"/>
      <x:c r="Q501" s="73"/>
      <x:c r="R501" s="73"/>
      <x:c r="S501" s="73"/>
      <x:c r="T501" s="73"/>
      <x:c r="U501" s="73"/>
      <x:c r="V501" s="73"/>
      <x:c r="W501" s="73"/>
      <x:c r="X501" s="73"/>
      <x:c r="Y501" s="73"/>
      <x:c r="Z501" s="73"/>
      <x:c r="AA501" s="73"/>
      <x:c r="AB501" s="73"/>
      <x:c r="AC501" s="73"/>
      <x:c r="AD501" s="73"/>
      <x:c r="AE501" s="73"/>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3"/>
      <x:c r="B502" s="73"/>
      <x:c r="C502" s="73"/>
      <x:c r="D502" s="73"/>
      <x:c r="E502" s="73"/>
      <x:c r="F502" s="73"/>
      <x:c r="G502" s="73"/>
      <x:c r="H502" s="73"/>
      <x:c r="I502" s="73"/>
      <x:c r="J502" s="73"/>
      <x:c r="K502" s="73"/>
      <x:c r="L502" s="73"/>
      <x:c r="M502" s="73"/>
      <x:c r="N502" s="73"/>
      <x:c r="O502" s="73"/>
      <x:c r="P502" s="73"/>
      <x:c r="Q502" s="73"/>
      <x:c r="R502" s="73"/>
      <x:c r="S502" s="73"/>
      <x:c r="T502" s="73"/>
      <x:c r="U502" s="73"/>
      <x:c r="V502" s="73"/>
      <x:c r="W502" s="73"/>
      <x:c r="X502" s="73"/>
      <x:c r="Y502" s="73"/>
      <x:c r="Z502" s="73"/>
      <x:c r="AA502" s="73"/>
      <x:c r="AB502" s="73"/>
      <x:c r="AC502" s="73"/>
      <x:c r="AD502" s="73"/>
      <x:c r="AE502" s="73"/>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3"/>
      <x:c r="B503" s="73"/>
      <x:c r="C503" s="73"/>
      <x:c r="D503" s="73"/>
      <x:c r="E503" s="73"/>
      <x:c r="F503" s="73"/>
      <x:c r="G503" s="73"/>
      <x:c r="H503" s="73"/>
      <x:c r="I503" s="73"/>
      <x:c r="J503" s="73"/>
      <x:c r="K503" s="73"/>
      <x:c r="L503" s="73"/>
      <x:c r="M503" s="73"/>
      <x:c r="N503" s="73"/>
      <x:c r="O503" s="73"/>
      <x:c r="P503" s="73"/>
      <x:c r="Q503" s="73"/>
      <x:c r="R503" s="73"/>
      <x:c r="S503" s="73"/>
      <x:c r="T503" s="73"/>
      <x:c r="U503" s="73"/>
      <x:c r="V503" s="73"/>
      <x:c r="W503" s="73"/>
      <x:c r="X503" s="73"/>
      <x:c r="Y503" s="73"/>
      <x:c r="Z503" s="73"/>
      <x:c r="AA503" s="73"/>
      <x:c r="AB503" s="73"/>
      <x:c r="AC503" s="73"/>
      <x:c r="AD503" s="73"/>
      <x:c r="AE503" s="7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3"/>
      <x:c r="B504" s="73"/>
      <x:c r="C504" s="73"/>
      <x:c r="D504" s="73"/>
      <x:c r="E504" s="73"/>
      <x:c r="F504" s="73"/>
      <x:c r="G504" s="73"/>
      <x:c r="H504" s="73"/>
      <x:c r="I504" s="73"/>
      <x:c r="J504" s="73"/>
      <x:c r="K504" s="73"/>
      <x:c r="L504" s="73"/>
      <x:c r="M504" s="73"/>
      <x:c r="N504" s="73"/>
      <x:c r="O504" s="73"/>
      <x:c r="P504" s="73"/>
      <x:c r="Q504" s="73"/>
      <x:c r="R504" s="73"/>
      <x:c r="S504" s="73"/>
      <x:c r="T504" s="73"/>
      <x:c r="U504" s="73"/>
      <x:c r="V504" s="73"/>
      <x:c r="W504" s="73"/>
      <x:c r="X504" s="73"/>
      <x:c r="Y504" s="73"/>
      <x:c r="Z504" s="73"/>
      <x:c r="AA504" s="73"/>
      <x:c r="AB504" s="73"/>
      <x:c r="AC504" s="73"/>
      <x:c r="AD504" s="73"/>
      <x:c r="AE504" s="73"/>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3"/>
      <x:c r="B505" s="73"/>
      <x:c r="C505" s="73"/>
      <x:c r="D505" s="73"/>
      <x:c r="E505" s="73"/>
      <x:c r="F505" s="73"/>
      <x:c r="G505" s="73"/>
      <x:c r="H505" s="73"/>
      <x:c r="I505" s="73"/>
      <x:c r="J505" s="73"/>
      <x:c r="K505" s="73"/>
      <x:c r="L505" s="73"/>
      <x:c r="M505" s="73"/>
      <x:c r="N505" s="73"/>
      <x:c r="O505" s="73"/>
      <x:c r="P505" s="73"/>
      <x:c r="Q505" s="73"/>
      <x:c r="R505" s="73"/>
      <x:c r="S505" s="73"/>
      <x:c r="T505" s="73"/>
      <x:c r="U505" s="73"/>
      <x:c r="V505" s="73"/>
      <x:c r="W505" s="73"/>
      <x:c r="X505" s="73"/>
      <x:c r="Y505" s="73"/>
      <x:c r="Z505" s="73"/>
      <x:c r="AA505" s="73"/>
      <x:c r="AB505" s="73"/>
      <x:c r="AC505" s="73"/>
      <x:c r="AD505" s="73"/>
      <x:c r="AE505" s="73"/>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3"/>
      <x:c r="B506" s="73"/>
      <x:c r="C506" s="73"/>
      <x:c r="D506" s="73"/>
      <x:c r="E506" s="73"/>
      <x:c r="F506" s="73"/>
      <x:c r="G506" s="73"/>
      <x:c r="H506" s="73"/>
      <x:c r="I506" s="73"/>
      <x:c r="J506" s="73"/>
      <x:c r="K506" s="73"/>
      <x:c r="L506" s="73"/>
      <x:c r="M506" s="73"/>
      <x:c r="N506" s="73"/>
      <x:c r="O506" s="73"/>
      <x:c r="P506" s="73"/>
      <x:c r="Q506" s="73"/>
      <x:c r="R506" s="73"/>
      <x:c r="S506" s="73"/>
      <x:c r="T506" s="73"/>
      <x:c r="U506" s="73"/>
      <x:c r="V506" s="73"/>
      <x:c r="W506" s="73"/>
      <x:c r="X506" s="73"/>
      <x:c r="Y506" s="73"/>
      <x:c r="Z506" s="73"/>
      <x:c r="AA506" s="73"/>
      <x:c r="AB506" s="73"/>
      <x:c r="AC506" s="73"/>
      <x:c r="AD506" s="73"/>
      <x:c r="AE506" s="73"/>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3"/>
      <x:c r="B507" s="73"/>
      <x:c r="C507" s="73"/>
      <x:c r="D507" s="73"/>
      <x:c r="E507" s="73"/>
      <x:c r="F507" s="73"/>
      <x:c r="G507" s="73"/>
      <x:c r="H507" s="73"/>
      <x:c r="I507" s="73"/>
      <x:c r="J507" s="73"/>
      <x:c r="K507" s="73"/>
      <x:c r="L507" s="73"/>
      <x:c r="M507" s="73"/>
      <x:c r="N507" s="73"/>
      <x:c r="O507" s="73"/>
      <x:c r="P507" s="73"/>
      <x:c r="Q507" s="73"/>
      <x:c r="R507" s="73"/>
      <x:c r="S507" s="73"/>
      <x:c r="T507" s="73"/>
      <x:c r="U507" s="73"/>
      <x:c r="V507" s="73"/>
      <x:c r="W507" s="73"/>
      <x:c r="X507" s="73"/>
      <x:c r="Y507" s="73"/>
      <x:c r="Z507" s="73"/>
      <x:c r="AA507" s="73"/>
      <x:c r="AB507" s="73"/>
      <x:c r="AC507" s="73"/>
      <x:c r="AD507" s="73"/>
      <x:c r="AE507" s="73"/>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3"/>
      <x:c r="B508" s="73"/>
      <x:c r="C508" s="73"/>
      <x:c r="D508" s="73"/>
      <x:c r="E508" s="73"/>
      <x:c r="F508" s="73"/>
      <x:c r="G508" s="73"/>
      <x:c r="H508" s="73"/>
      <x:c r="I508" s="73"/>
      <x:c r="J508" s="73"/>
      <x:c r="K508" s="73"/>
      <x:c r="L508" s="73"/>
      <x:c r="M508" s="73"/>
      <x:c r="N508" s="73"/>
      <x:c r="O508" s="73"/>
      <x:c r="P508" s="73"/>
      <x:c r="Q508" s="73"/>
      <x:c r="R508" s="73"/>
      <x:c r="S508" s="73"/>
      <x:c r="T508" s="73"/>
      <x:c r="U508" s="73"/>
      <x:c r="V508" s="73"/>
      <x:c r="W508" s="73"/>
      <x:c r="X508" s="73"/>
      <x:c r="Y508" s="73"/>
      <x:c r="Z508" s="73"/>
      <x:c r="AA508" s="73"/>
      <x:c r="AB508" s="73"/>
      <x:c r="AC508" s="73"/>
      <x:c r="AD508" s="73"/>
      <x:c r="AE508" s="73"/>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3"/>
      <x:c r="B509" s="73"/>
      <x:c r="C509" s="73"/>
      <x:c r="D509" s="73"/>
      <x:c r="E509" s="73"/>
      <x:c r="F509" s="73"/>
      <x:c r="G509" s="73"/>
      <x:c r="H509" s="73"/>
      <x:c r="I509" s="73"/>
      <x:c r="J509" s="73"/>
      <x:c r="K509" s="73"/>
      <x:c r="L509" s="73"/>
      <x:c r="M509" s="73"/>
      <x:c r="N509" s="73"/>
      <x:c r="O509" s="73"/>
      <x:c r="P509" s="73"/>
      <x:c r="Q509" s="73"/>
      <x:c r="R509" s="73"/>
      <x:c r="S509" s="73"/>
      <x:c r="T509" s="73"/>
      <x:c r="U509" s="73"/>
      <x:c r="V509" s="73"/>
      <x:c r="W509" s="73"/>
      <x:c r="X509" s="73"/>
      <x:c r="Y509" s="73"/>
      <x:c r="Z509" s="73"/>
      <x:c r="AA509" s="73"/>
      <x:c r="AB509" s="73"/>
      <x:c r="AC509" s="73"/>
      <x:c r="AD509" s="73"/>
      <x:c r="AE509" s="73"/>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3"/>
      <x:c r="B510" s="73"/>
      <x:c r="C510" s="73"/>
      <x:c r="D510" s="73"/>
      <x:c r="E510" s="73"/>
      <x:c r="F510" s="73"/>
      <x:c r="G510" s="73"/>
      <x:c r="H510" s="73"/>
      <x:c r="I510" s="73"/>
      <x:c r="J510" s="73"/>
      <x:c r="K510" s="73"/>
      <x:c r="L510" s="73"/>
      <x:c r="M510" s="73"/>
      <x:c r="N510" s="73"/>
      <x:c r="O510" s="73"/>
      <x:c r="P510" s="73"/>
      <x:c r="Q510" s="73"/>
      <x:c r="R510" s="73"/>
      <x:c r="S510" s="73"/>
      <x:c r="T510" s="73"/>
      <x:c r="U510" s="73"/>
      <x:c r="V510" s="73"/>
      <x:c r="W510" s="73"/>
      <x:c r="X510" s="73"/>
      <x:c r="Y510" s="73"/>
      <x:c r="Z510" s="73"/>
      <x:c r="AA510" s="73"/>
      <x:c r="AB510" s="73"/>
      <x:c r="AC510" s="73"/>
      <x:c r="AD510" s="73"/>
      <x:c r="AE510" s="73"/>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3"/>
      <x:c r="B511" s="73"/>
      <x:c r="C511" s="73"/>
      <x:c r="D511" s="73"/>
      <x:c r="E511" s="73"/>
      <x:c r="F511" s="73"/>
      <x:c r="G511" s="73"/>
      <x:c r="H511" s="73"/>
      <x:c r="I511" s="73"/>
      <x:c r="J511" s="73"/>
      <x:c r="K511" s="73"/>
      <x:c r="L511" s="73"/>
      <x:c r="M511" s="73"/>
      <x:c r="N511" s="73"/>
      <x:c r="O511" s="73"/>
      <x:c r="P511" s="73"/>
      <x:c r="Q511" s="73"/>
      <x:c r="R511" s="73"/>
      <x:c r="S511" s="73"/>
      <x:c r="T511" s="73"/>
      <x:c r="U511" s="73"/>
      <x:c r="V511" s="73"/>
      <x:c r="W511" s="73"/>
      <x:c r="X511" s="73"/>
      <x:c r="Y511" s="73"/>
      <x:c r="Z511" s="73"/>
      <x:c r="AA511" s="73"/>
      <x:c r="AB511" s="73"/>
      <x:c r="AC511" s="73"/>
      <x:c r="AD511" s="73"/>
      <x:c r="AE511" s="73"/>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3"/>
      <x:c r="B512" s="73"/>
      <x:c r="C512" s="73"/>
      <x:c r="D512" s="73"/>
      <x:c r="E512" s="73"/>
      <x:c r="F512" s="73"/>
      <x:c r="G512" s="73"/>
      <x:c r="H512" s="73"/>
      <x:c r="I512" s="73"/>
      <x:c r="J512" s="73"/>
      <x:c r="K512" s="73"/>
      <x:c r="L512" s="73"/>
      <x:c r="M512" s="73"/>
      <x:c r="N512" s="73"/>
      <x:c r="O512" s="73"/>
      <x:c r="P512" s="73"/>
      <x:c r="Q512" s="73"/>
      <x:c r="R512" s="73"/>
      <x:c r="S512" s="73"/>
      <x:c r="T512" s="73"/>
      <x:c r="U512" s="73"/>
      <x:c r="V512" s="73"/>
      <x:c r="W512" s="73"/>
      <x:c r="X512" s="73"/>
      <x:c r="Y512" s="73"/>
      <x:c r="Z512" s="73"/>
      <x:c r="AA512" s="73"/>
      <x:c r="AB512" s="73"/>
      <x:c r="AC512" s="73"/>
      <x:c r="AD512" s="73"/>
      <x:c r="AE512" s="73"/>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3"/>
      <x:c r="B513" s="73"/>
      <x:c r="C513" s="73"/>
      <x:c r="D513" s="73"/>
      <x:c r="E513" s="73"/>
      <x:c r="F513" s="73"/>
      <x:c r="G513" s="73"/>
      <x:c r="H513" s="73"/>
      <x:c r="I513" s="73"/>
      <x:c r="J513" s="73"/>
      <x:c r="K513" s="73"/>
      <x:c r="L513" s="73"/>
      <x:c r="M513" s="73"/>
      <x:c r="N513" s="73"/>
      <x:c r="O513" s="73"/>
      <x:c r="P513" s="73"/>
      <x:c r="Q513" s="73"/>
      <x:c r="R513" s="73"/>
      <x:c r="S513" s="73"/>
      <x:c r="T513" s="73"/>
      <x:c r="U513" s="73"/>
      <x:c r="V513" s="73"/>
      <x:c r="W513" s="73"/>
      <x:c r="X513" s="73"/>
      <x:c r="Y513" s="73"/>
      <x:c r="Z513" s="73"/>
      <x:c r="AA513" s="73"/>
      <x:c r="AB513" s="73"/>
      <x:c r="AC513" s="73"/>
      <x:c r="AD513" s="73"/>
      <x:c r="AE513" s="7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3"/>
      <x:c r="B514" s="73"/>
      <x:c r="C514" s="73"/>
      <x:c r="D514" s="73"/>
      <x:c r="E514" s="73"/>
      <x:c r="F514" s="73"/>
      <x:c r="G514" s="73"/>
      <x:c r="H514" s="73"/>
      <x:c r="I514" s="73"/>
      <x:c r="J514" s="73"/>
      <x:c r="K514" s="73"/>
      <x:c r="L514" s="73"/>
      <x:c r="M514" s="73"/>
      <x:c r="N514" s="73"/>
      <x:c r="O514" s="73"/>
      <x:c r="P514" s="73"/>
      <x:c r="Q514" s="73"/>
      <x:c r="R514" s="73"/>
      <x:c r="S514" s="73"/>
      <x:c r="T514" s="73"/>
      <x:c r="U514" s="73"/>
      <x:c r="V514" s="73"/>
      <x:c r="W514" s="73"/>
      <x:c r="X514" s="73"/>
      <x:c r="Y514" s="73"/>
      <x:c r="Z514" s="73"/>
      <x:c r="AA514" s="73"/>
      <x:c r="AB514" s="73"/>
      <x:c r="AC514" s="73"/>
      <x:c r="AD514" s="73"/>
      <x:c r="AE514" s="73"/>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3"/>
      <x:c r="B515" s="73"/>
      <x:c r="C515" s="73"/>
      <x:c r="D515" s="73"/>
      <x:c r="E515" s="73"/>
      <x:c r="F515" s="73"/>
      <x:c r="G515" s="73"/>
      <x:c r="H515" s="73"/>
      <x:c r="I515" s="73"/>
      <x:c r="J515" s="73"/>
      <x:c r="K515" s="73"/>
      <x:c r="L515" s="73"/>
      <x:c r="M515" s="73"/>
      <x:c r="N515" s="73"/>
      <x:c r="O515" s="73"/>
      <x:c r="P515" s="73"/>
      <x:c r="Q515" s="73"/>
      <x:c r="R515" s="73"/>
      <x:c r="S515" s="73"/>
      <x:c r="T515" s="73"/>
      <x:c r="U515" s="73"/>
      <x:c r="V515" s="73"/>
      <x:c r="W515" s="73"/>
      <x:c r="X515" s="73"/>
      <x:c r="Y515" s="73"/>
      <x:c r="Z515" s="73"/>
      <x:c r="AA515" s="73"/>
      <x:c r="AB515" s="73"/>
      <x:c r="AC515" s="73"/>
      <x:c r="AD515" s="73"/>
      <x:c r="AE515" s="73"/>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3"/>
      <x:c r="B516" s="73"/>
      <x:c r="C516" s="73"/>
      <x:c r="D516" s="73"/>
      <x:c r="E516" s="73"/>
      <x:c r="F516" s="73"/>
      <x:c r="G516" s="73"/>
      <x:c r="H516" s="73"/>
      <x:c r="I516" s="73"/>
      <x:c r="J516" s="73"/>
      <x:c r="K516" s="73"/>
      <x:c r="L516" s="73"/>
      <x:c r="M516" s="73"/>
      <x:c r="N516" s="73"/>
      <x:c r="O516" s="73"/>
      <x:c r="P516" s="73"/>
      <x:c r="Q516" s="73"/>
      <x:c r="R516" s="73"/>
      <x:c r="S516" s="73"/>
      <x:c r="T516" s="73"/>
      <x:c r="U516" s="73"/>
      <x:c r="V516" s="73"/>
      <x:c r="W516" s="73"/>
      <x:c r="X516" s="73"/>
      <x:c r="Y516" s="73"/>
      <x:c r="Z516" s="73"/>
      <x:c r="AA516" s="73"/>
      <x:c r="AB516" s="73"/>
      <x:c r="AC516" s="73"/>
      <x:c r="AD516" s="73"/>
      <x:c r="AE516" s="73"/>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3"/>
      <x:c r="B517" s="73"/>
      <x:c r="C517" s="73"/>
      <x:c r="D517" s="73"/>
      <x:c r="E517" s="73"/>
      <x:c r="F517" s="73"/>
      <x:c r="G517" s="73"/>
      <x:c r="H517" s="73"/>
      <x:c r="I517" s="73"/>
      <x:c r="J517" s="73"/>
      <x:c r="K517" s="73"/>
      <x:c r="L517" s="73"/>
      <x:c r="M517" s="73"/>
      <x:c r="N517" s="73"/>
      <x:c r="O517" s="73"/>
      <x:c r="P517" s="73"/>
      <x:c r="Q517" s="73"/>
      <x:c r="R517" s="73"/>
      <x:c r="S517" s="73"/>
      <x:c r="T517" s="73"/>
      <x:c r="U517" s="73"/>
      <x:c r="V517" s="73"/>
      <x:c r="W517" s="73"/>
      <x:c r="X517" s="73"/>
      <x:c r="Y517" s="73"/>
      <x:c r="Z517" s="73"/>
      <x:c r="AA517" s="73"/>
      <x:c r="AB517" s="73"/>
      <x:c r="AC517" s="73"/>
      <x:c r="AD517" s="73"/>
      <x:c r="AE517" s="73"/>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3"/>
      <x:c r="B518" s="73"/>
      <x:c r="C518" s="73"/>
      <x:c r="D518" s="73"/>
      <x:c r="E518" s="73"/>
      <x:c r="F518" s="73"/>
      <x:c r="G518" s="73"/>
      <x:c r="H518" s="73"/>
      <x:c r="I518" s="73"/>
      <x:c r="J518" s="73"/>
      <x:c r="K518" s="73"/>
      <x:c r="L518" s="73"/>
      <x:c r="M518" s="73"/>
      <x:c r="N518" s="73"/>
      <x:c r="O518" s="73"/>
      <x:c r="P518" s="73"/>
      <x:c r="Q518" s="73"/>
      <x:c r="R518" s="73"/>
      <x:c r="S518" s="73"/>
      <x:c r="T518" s="73"/>
      <x:c r="U518" s="73"/>
      <x:c r="V518" s="73"/>
      <x:c r="W518" s="73"/>
      <x:c r="X518" s="73"/>
      <x:c r="Y518" s="73"/>
      <x:c r="Z518" s="73"/>
      <x:c r="AA518" s="73"/>
      <x:c r="AB518" s="73"/>
      <x:c r="AC518" s="73"/>
      <x:c r="AD518" s="73"/>
      <x:c r="AE518" s="73"/>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3"/>
      <x:c r="B519" s="73"/>
      <x:c r="C519" s="73"/>
      <x:c r="D519" s="73"/>
      <x:c r="E519" s="73"/>
      <x:c r="F519" s="73"/>
      <x:c r="G519" s="73"/>
      <x:c r="H519" s="73"/>
      <x:c r="I519" s="73"/>
      <x:c r="J519" s="73"/>
      <x:c r="K519" s="73"/>
      <x:c r="L519" s="73"/>
      <x:c r="M519" s="73"/>
      <x:c r="N519" s="73"/>
      <x:c r="O519" s="73"/>
      <x:c r="P519" s="73"/>
      <x:c r="Q519" s="73"/>
      <x:c r="R519" s="73"/>
      <x:c r="S519" s="73"/>
      <x:c r="T519" s="73"/>
      <x:c r="U519" s="73"/>
      <x:c r="V519" s="73"/>
      <x:c r="W519" s="73"/>
      <x:c r="X519" s="73"/>
      <x:c r="Y519" s="73"/>
      <x:c r="Z519" s="73"/>
      <x:c r="AA519" s="73"/>
      <x:c r="AB519" s="73"/>
      <x:c r="AC519" s="73"/>
      <x:c r="AD519" s="73"/>
      <x:c r="AE519" s="73"/>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3"/>
      <x:c r="B520" s="73"/>
      <x:c r="C520" s="73"/>
      <x:c r="D520" s="73"/>
      <x:c r="E520" s="73"/>
      <x:c r="F520" s="73"/>
      <x:c r="G520" s="73"/>
      <x:c r="H520" s="73"/>
      <x:c r="I520" s="73"/>
      <x:c r="J520" s="73"/>
      <x:c r="K520" s="73"/>
      <x:c r="L520" s="73"/>
      <x:c r="M520" s="73"/>
      <x:c r="N520" s="73"/>
      <x:c r="O520" s="73"/>
      <x:c r="P520" s="73"/>
      <x:c r="Q520" s="73"/>
      <x:c r="R520" s="73"/>
      <x:c r="S520" s="73"/>
      <x:c r="T520" s="73"/>
      <x:c r="U520" s="73"/>
      <x:c r="V520" s="73"/>
      <x:c r="W520" s="73"/>
      <x:c r="X520" s="73"/>
      <x:c r="Y520" s="73"/>
      <x:c r="Z520" s="73"/>
      <x:c r="AA520" s="73"/>
      <x:c r="AB520" s="73"/>
      <x:c r="AC520" s="73"/>
      <x:c r="AD520" s="73"/>
      <x:c r="AE520" s="73"/>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3"/>
      <x:c r="B521" s="73"/>
      <x:c r="C521" s="73"/>
      <x:c r="D521" s="73"/>
      <x:c r="E521" s="73"/>
      <x:c r="F521" s="73"/>
      <x:c r="G521" s="73"/>
      <x:c r="H521" s="73"/>
      <x:c r="I521" s="73"/>
      <x:c r="J521" s="73"/>
      <x:c r="K521" s="73"/>
      <x:c r="L521" s="73"/>
      <x:c r="M521" s="73"/>
      <x:c r="N521" s="73"/>
      <x:c r="O521" s="73"/>
      <x:c r="P521" s="73"/>
      <x:c r="Q521" s="73"/>
      <x:c r="R521" s="73"/>
      <x:c r="S521" s="73"/>
      <x:c r="T521" s="73"/>
      <x:c r="U521" s="73"/>
      <x:c r="V521" s="73"/>
      <x:c r="W521" s="73"/>
      <x:c r="X521" s="73"/>
      <x:c r="Y521" s="73"/>
      <x:c r="Z521" s="73"/>
      <x:c r="AA521" s="73"/>
      <x:c r="AB521" s="73"/>
      <x:c r="AC521" s="73"/>
      <x:c r="AD521" s="73"/>
      <x:c r="AE521" s="73"/>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3"/>
      <x:c r="B522" s="73"/>
      <x:c r="C522" s="73"/>
      <x:c r="D522" s="73"/>
      <x:c r="E522" s="73"/>
      <x:c r="F522" s="73"/>
      <x:c r="G522" s="73"/>
      <x:c r="H522" s="73"/>
      <x:c r="I522" s="73"/>
      <x:c r="J522" s="73"/>
      <x:c r="K522" s="73"/>
      <x:c r="L522" s="73"/>
      <x:c r="M522" s="73"/>
      <x:c r="N522" s="73"/>
      <x:c r="O522" s="73"/>
      <x:c r="P522" s="73"/>
      <x:c r="Q522" s="73"/>
      <x:c r="R522" s="73"/>
      <x:c r="S522" s="73"/>
      <x:c r="T522" s="73"/>
      <x:c r="U522" s="73"/>
      <x:c r="V522" s="73"/>
      <x:c r="W522" s="73"/>
      <x:c r="X522" s="73"/>
      <x:c r="Y522" s="73"/>
      <x:c r="Z522" s="73"/>
      <x:c r="AA522" s="73"/>
      <x:c r="AB522" s="73"/>
      <x:c r="AC522" s="73"/>
      <x:c r="AD522" s="73"/>
      <x:c r="AE522" s="73"/>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3"/>
      <x:c r="B523" s="73"/>
      <x:c r="C523" s="73"/>
      <x:c r="D523" s="73"/>
      <x:c r="E523" s="73"/>
      <x:c r="F523" s="73"/>
      <x:c r="G523" s="73"/>
      <x:c r="H523" s="73"/>
      <x:c r="I523" s="73"/>
      <x:c r="J523" s="73"/>
      <x:c r="K523" s="73"/>
      <x:c r="L523" s="73"/>
      <x:c r="M523" s="73"/>
      <x:c r="N523" s="73"/>
      <x:c r="O523" s="73"/>
      <x:c r="P523" s="73"/>
      <x:c r="Q523" s="73"/>
      <x:c r="R523" s="73"/>
      <x:c r="S523" s="73"/>
      <x:c r="T523" s="73"/>
      <x:c r="U523" s="73"/>
      <x:c r="V523" s="73"/>
      <x:c r="W523" s="73"/>
      <x:c r="X523" s="73"/>
      <x:c r="Y523" s="73"/>
      <x:c r="Z523" s="73"/>
      <x:c r="AA523" s="73"/>
      <x:c r="AB523" s="73"/>
      <x:c r="AC523" s="73"/>
      <x:c r="AD523" s="73"/>
      <x:c r="AE523" s="7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3"/>
      <x:c r="B524" s="73"/>
      <x:c r="C524" s="73"/>
      <x:c r="D524" s="73"/>
      <x:c r="E524" s="73"/>
      <x:c r="F524" s="73"/>
      <x:c r="G524" s="73"/>
      <x:c r="H524" s="73"/>
      <x:c r="I524" s="73"/>
      <x:c r="J524" s="73"/>
      <x:c r="K524" s="73"/>
      <x:c r="L524" s="73"/>
      <x:c r="M524" s="73"/>
      <x:c r="N524" s="73"/>
      <x:c r="O524" s="73"/>
      <x:c r="P524" s="73"/>
      <x:c r="Q524" s="73"/>
      <x:c r="R524" s="73"/>
      <x:c r="S524" s="73"/>
      <x:c r="T524" s="73"/>
      <x:c r="U524" s="73"/>
      <x:c r="V524" s="73"/>
      <x:c r="W524" s="73"/>
      <x:c r="X524" s="73"/>
      <x:c r="Y524" s="73"/>
      <x:c r="Z524" s="73"/>
      <x:c r="AA524" s="73"/>
      <x:c r="AB524" s="73"/>
      <x:c r="AC524" s="73"/>
      <x:c r="AD524" s="73"/>
      <x:c r="AE524" s="73"/>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3"/>
      <x:c r="B525" s="73"/>
      <x:c r="C525" s="73"/>
      <x:c r="D525" s="73"/>
      <x:c r="E525" s="73"/>
      <x:c r="F525" s="73"/>
      <x:c r="G525" s="73"/>
      <x:c r="H525" s="73"/>
      <x:c r="I525" s="73"/>
      <x:c r="J525" s="73"/>
      <x:c r="K525" s="73"/>
      <x:c r="L525" s="73"/>
      <x:c r="M525" s="73"/>
      <x:c r="N525" s="73"/>
      <x:c r="O525" s="73"/>
      <x:c r="P525" s="73"/>
      <x:c r="Q525" s="73"/>
      <x:c r="R525" s="73"/>
      <x:c r="S525" s="73"/>
      <x:c r="T525" s="73"/>
      <x:c r="U525" s="73"/>
      <x:c r="V525" s="73"/>
      <x:c r="W525" s="73"/>
      <x:c r="X525" s="73"/>
      <x:c r="Y525" s="73"/>
      <x:c r="Z525" s="73"/>
      <x:c r="AA525" s="73"/>
      <x:c r="AB525" s="73"/>
      <x:c r="AC525" s="73"/>
      <x:c r="AD525" s="73"/>
      <x:c r="AE525" s="73"/>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3"/>
      <x:c r="B526" s="73"/>
      <x:c r="C526" s="73"/>
      <x:c r="D526" s="73"/>
      <x:c r="E526" s="73"/>
      <x:c r="F526" s="73"/>
      <x:c r="G526" s="73"/>
      <x:c r="H526" s="73"/>
      <x:c r="I526" s="73"/>
      <x:c r="J526" s="73"/>
      <x:c r="K526" s="73"/>
      <x:c r="L526" s="73"/>
      <x:c r="M526" s="73"/>
      <x:c r="N526" s="73"/>
      <x:c r="O526" s="73"/>
      <x:c r="P526" s="73"/>
      <x:c r="Q526" s="73"/>
      <x:c r="R526" s="73"/>
      <x:c r="S526" s="73"/>
      <x:c r="T526" s="73"/>
      <x:c r="U526" s="73"/>
      <x:c r="V526" s="73"/>
      <x:c r="W526" s="73"/>
      <x:c r="X526" s="73"/>
      <x:c r="Y526" s="73"/>
      <x:c r="Z526" s="73"/>
      <x:c r="AA526" s="73"/>
      <x:c r="AB526" s="73"/>
      <x:c r="AC526" s="73"/>
      <x:c r="AD526" s="73"/>
      <x:c r="AE526" s="73"/>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3"/>
      <x:c r="B527" s="73"/>
      <x:c r="C527" s="73"/>
      <x:c r="D527" s="73"/>
      <x:c r="E527" s="73"/>
      <x:c r="F527" s="73"/>
      <x:c r="G527" s="73"/>
      <x:c r="H527" s="73"/>
      <x:c r="I527" s="73"/>
      <x:c r="J527" s="73"/>
      <x:c r="K527" s="73"/>
      <x:c r="L527" s="73"/>
      <x:c r="M527" s="73"/>
      <x:c r="N527" s="73"/>
      <x:c r="O527" s="73"/>
      <x:c r="P527" s="73"/>
      <x:c r="Q527" s="73"/>
      <x:c r="R527" s="73"/>
      <x:c r="S527" s="73"/>
      <x:c r="T527" s="73"/>
      <x:c r="U527" s="73"/>
      <x:c r="V527" s="73"/>
      <x:c r="W527" s="73"/>
      <x:c r="X527" s="73"/>
      <x:c r="Y527" s="73"/>
      <x:c r="Z527" s="73"/>
      <x:c r="AA527" s="73"/>
      <x:c r="AB527" s="73"/>
      <x:c r="AC527" s="73"/>
      <x:c r="AD527" s="73"/>
      <x:c r="AE527" s="73"/>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3"/>
      <x:c r="B528" s="73"/>
      <x:c r="C528" s="73"/>
      <x:c r="D528" s="73"/>
      <x:c r="E528" s="73"/>
      <x:c r="F528" s="73"/>
      <x:c r="G528" s="73"/>
      <x:c r="H528" s="73"/>
      <x:c r="I528" s="73"/>
      <x:c r="J528" s="73"/>
      <x:c r="K528" s="73"/>
      <x:c r="L528" s="73"/>
      <x:c r="M528" s="73"/>
      <x:c r="N528" s="73"/>
      <x:c r="O528" s="73"/>
      <x:c r="P528" s="73"/>
      <x:c r="Q528" s="73"/>
      <x:c r="R528" s="73"/>
      <x:c r="S528" s="73"/>
      <x:c r="T528" s="73"/>
      <x:c r="U528" s="73"/>
      <x:c r="V528" s="73"/>
      <x:c r="W528" s="73"/>
      <x:c r="X528" s="73"/>
      <x:c r="Y528" s="73"/>
      <x:c r="Z528" s="73"/>
      <x:c r="AA528" s="73"/>
      <x:c r="AB528" s="73"/>
      <x:c r="AC528" s="73"/>
      <x:c r="AD528" s="73"/>
      <x:c r="AE528" s="73"/>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3"/>
      <x:c r="B529" s="73"/>
      <x:c r="C529" s="73"/>
      <x:c r="D529" s="73"/>
      <x:c r="E529" s="73"/>
      <x:c r="F529" s="73"/>
      <x:c r="G529" s="73"/>
      <x:c r="H529" s="73"/>
      <x:c r="I529" s="73"/>
      <x:c r="J529" s="73"/>
      <x:c r="K529" s="73"/>
      <x:c r="L529" s="73"/>
      <x:c r="M529" s="73"/>
      <x:c r="N529" s="73"/>
      <x:c r="O529" s="73"/>
      <x:c r="P529" s="73"/>
      <x:c r="Q529" s="73"/>
      <x:c r="R529" s="73"/>
      <x:c r="S529" s="73"/>
      <x:c r="T529" s="73"/>
      <x:c r="U529" s="73"/>
      <x:c r="V529" s="73"/>
      <x:c r="W529" s="73"/>
      <x:c r="X529" s="73"/>
      <x:c r="Y529" s="73"/>
      <x:c r="Z529" s="73"/>
      <x:c r="AA529" s="73"/>
      <x:c r="AB529" s="73"/>
      <x:c r="AC529" s="73"/>
      <x:c r="AD529" s="73"/>
      <x:c r="AE529" s="73"/>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3"/>
      <x:c r="B530" s="73"/>
      <x:c r="C530" s="73"/>
      <x:c r="D530" s="73"/>
      <x:c r="E530" s="73"/>
      <x:c r="F530" s="73"/>
      <x:c r="G530" s="73"/>
      <x:c r="H530" s="73"/>
      <x:c r="I530" s="73"/>
      <x:c r="J530" s="73"/>
      <x:c r="K530" s="73"/>
      <x:c r="L530" s="73"/>
      <x:c r="M530" s="73"/>
      <x:c r="N530" s="73"/>
      <x:c r="O530" s="73"/>
      <x:c r="P530" s="73"/>
      <x:c r="Q530" s="73"/>
      <x:c r="R530" s="73"/>
      <x:c r="S530" s="73"/>
      <x:c r="T530" s="73"/>
      <x:c r="U530" s="73"/>
      <x:c r="V530" s="73"/>
      <x:c r="W530" s="73"/>
      <x:c r="X530" s="73"/>
      <x:c r="Y530" s="73"/>
      <x:c r="Z530" s="73"/>
      <x:c r="AA530" s="73"/>
      <x:c r="AB530" s="73"/>
      <x:c r="AC530" s="73"/>
      <x:c r="AD530" s="73"/>
      <x:c r="AE530" s="73"/>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3"/>
      <x:c r="B531" s="73"/>
      <x:c r="C531" s="73"/>
      <x:c r="D531" s="73"/>
      <x:c r="E531" s="73"/>
      <x:c r="F531" s="73"/>
      <x:c r="G531" s="73"/>
      <x:c r="H531" s="73"/>
      <x:c r="I531" s="73"/>
      <x:c r="J531" s="73"/>
      <x:c r="K531" s="73"/>
      <x:c r="L531" s="73"/>
      <x:c r="M531" s="73"/>
      <x:c r="N531" s="73"/>
      <x:c r="O531" s="73"/>
      <x:c r="P531" s="73"/>
      <x:c r="Q531" s="73"/>
      <x:c r="R531" s="73"/>
      <x:c r="S531" s="73"/>
      <x:c r="T531" s="73"/>
      <x:c r="U531" s="73"/>
      <x:c r="V531" s="73"/>
      <x:c r="W531" s="73"/>
      <x:c r="X531" s="73"/>
      <x:c r="Y531" s="73"/>
      <x:c r="Z531" s="73"/>
      <x:c r="AA531" s="73"/>
      <x:c r="AB531" s="73"/>
      <x:c r="AC531" s="73"/>
      <x:c r="AD531" s="73"/>
      <x:c r="AE531" s="73"/>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3"/>
      <x:c r="B532" s="73"/>
      <x:c r="C532" s="73"/>
      <x:c r="D532" s="73"/>
      <x:c r="E532" s="73"/>
      <x:c r="F532" s="73"/>
      <x:c r="G532" s="73"/>
      <x:c r="H532" s="73"/>
      <x:c r="I532" s="73"/>
      <x:c r="J532" s="73"/>
      <x:c r="K532" s="73"/>
      <x:c r="L532" s="73"/>
      <x:c r="M532" s="73"/>
      <x:c r="N532" s="73"/>
      <x:c r="O532" s="73"/>
      <x:c r="P532" s="73"/>
      <x:c r="Q532" s="73"/>
      <x:c r="R532" s="73"/>
      <x:c r="S532" s="73"/>
      <x:c r="T532" s="73"/>
      <x:c r="U532" s="73"/>
      <x:c r="V532" s="73"/>
      <x:c r="W532" s="73"/>
      <x:c r="X532" s="73"/>
      <x:c r="Y532" s="73"/>
      <x:c r="Z532" s="73"/>
      <x:c r="AA532" s="73"/>
      <x:c r="AB532" s="73"/>
      <x:c r="AC532" s="73"/>
      <x:c r="AD532" s="73"/>
      <x:c r="AE532" s="73"/>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3"/>
      <x:c r="B533" s="73"/>
      <x:c r="C533" s="73"/>
      <x:c r="D533" s="73"/>
      <x:c r="E533" s="73"/>
      <x:c r="F533" s="73"/>
      <x:c r="G533" s="73"/>
      <x:c r="H533" s="73"/>
      <x:c r="I533" s="73"/>
      <x:c r="J533" s="73"/>
      <x:c r="K533" s="73"/>
      <x:c r="L533" s="73"/>
      <x:c r="M533" s="73"/>
      <x:c r="N533" s="73"/>
      <x:c r="O533" s="73"/>
      <x:c r="P533" s="73"/>
      <x:c r="Q533" s="73"/>
      <x:c r="R533" s="73"/>
      <x:c r="S533" s="73"/>
      <x:c r="T533" s="73"/>
      <x:c r="U533" s="73"/>
      <x:c r="V533" s="73"/>
      <x:c r="W533" s="73"/>
      <x:c r="X533" s="73"/>
      <x:c r="Y533" s="73"/>
      <x:c r="Z533" s="73"/>
      <x:c r="AA533" s="73"/>
      <x:c r="AB533" s="73"/>
      <x:c r="AC533" s="73"/>
      <x:c r="AD533" s="73"/>
      <x:c r="AE533" s="7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3"/>
      <x:c r="B534" s="73"/>
      <x:c r="C534" s="73"/>
      <x:c r="D534" s="73"/>
      <x:c r="E534" s="73"/>
      <x:c r="F534" s="73"/>
      <x:c r="G534" s="73"/>
      <x:c r="H534" s="73"/>
      <x:c r="I534" s="73"/>
      <x:c r="J534" s="73"/>
      <x:c r="K534" s="73"/>
      <x:c r="L534" s="73"/>
      <x:c r="M534" s="73"/>
      <x:c r="N534" s="73"/>
      <x:c r="O534" s="73"/>
      <x:c r="P534" s="73"/>
      <x:c r="Q534" s="73"/>
      <x:c r="R534" s="73"/>
      <x:c r="S534" s="73"/>
      <x:c r="T534" s="73"/>
      <x:c r="U534" s="73"/>
      <x:c r="V534" s="73"/>
      <x:c r="W534" s="73"/>
      <x:c r="X534" s="73"/>
      <x:c r="Y534" s="73"/>
      <x:c r="Z534" s="73"/>
      <x:c r="AA534" s="73"/>
      <x:c r="AB534" s="73"/>
      <x:c r="AC534" s="73"/>
      <x:c r="AD534" s="73"/>
      <x:c r="AE534" s="73"/>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3"/>
      <x:c r="B535" s="73"/>
      <x:c r="C535" s="73"/>
      <x:c r="D535" s="73"/>
      <x:c r="E535" s="73"/>
      <x:c r="F535" s="73"/>
      <x:c r="G535" s="73"/>
      <x:c r="H535" s="73"/>
      <x:c r="I535" s="73"/>
      <x:c r="J535" s="73"/>
      <x:c r="K535" s="73"/>
      <x:c r="L535" s="73"/>
      <x:c r="M535" s="73"/>
      <x:c r="N535" s="73"/>
      <x:c r="O535" s="73"/>
      <x:c r="P535" s="73"/>
      <x:c r="Q535" s="73"/>
      <x:c r="R535" s="73"/>
      <x:c r="S535" s="73"/>
      <x:c r="T535" s="73"/>
      <x:c r="U535" s="73"/>
      <x:c r="V535" s="73"/>
      <x:c r="W535" s="73"/>
      <x:c r="X535" s="73"/>
      <x:c r="Y535" s="73"/>
      <x:c r="Z535" s="73"/>
      <x:c r="AA535" s="73"/>
      <x:c r="AB535" s="73"/>
      <x:c r="AC535" s="73"/>
      <x:c r="AD535" s="73"/>
      <x:c r="AE535" s="73"/>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3"/>
      <x:c r="B536" s="73"/>
      <x:c r="C536" s="73"/>
      <x:c r="D536" s="73"/>
      <x:c r="E536" s="73"/>
      <x:c r="F536" s="73"/>
      <x:c r="G536" s="73"/>
      <x:c r="H536" s="73"/>
      <x:c r="I536" s="73"/>
      <x:c r="J536" s="73"/>
      <x:c r="K536" s="73"/>
      <x:c r="L536" s="73"/>
      <x:c r="M536" s="73"/>
      <x:c r="N536" s="73"/>
      <x:c r="O536" s="73"/>
      <x:c r="P536" s="73"/>
      <x:c r="Q536" s="73"/>
      <x:c r="R536" s="73"/>
      <x:c r="S536" s="73"/>
      <x:c r="T536" s="73"/>
      <x:c r="U536" s="73"/>
      <x:c r="V536" s="73"/>
      <x:c r="W536" s="73"/>
      <x:c r="X536" s="73"/>
      <x:c r="Y536" s="73"/>
      <x:c r="Z536" s="73"/>
      <x:c r="AA536" s="73"/>
      <x:c r="AB536" s="73"/>
      <x:c r="AC536" s="73"/>
      <x:c r="AD536" s="73"/>
      <x:c r="AE536" s="73"/>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3"/>
      <x:c r="B537" s="73"/>
      <x:c r="C537" s="73"/>
      <x:c r="D537" s="73"/>
      <x:c r="E537" s="73"/>
      <x:c r="F537" s="73"/>
      <x:c r="G537" s="73"/>
      <x:c r="H537" s="73"/>
      <x:c r="I537" s="73"/>
      <x:c r="J537" s="73"/>
      <x:c r="K537" s="73"/>
      <x:c r="L537" s="73"/>
      <x:c r="M537" s="73"/>
      <x:c r="N537" s="73"/>
      <x:c r="O537" s="73"/>
      <x:c r="P537" s="73"/>
      <x:c r="Q537" s="73"/>
      <x:c r="R537" s="73"/>
      <x:c r="S537" s="73"/>
      <x:c r="T537" s="73"/>
      <x:c r="U537" s="73"/>
      <x:c r="V537" s="73"/>
      <x:c r="W537" s="73"/>
      <x:c r="X537" s="73"/>
      <x:c r="Y537" s="73"/>
      <x:c r="Z537" s="73"/>
      <x:c r="AA537" s="73"/>
      <x:c r="AB537" s="73"/>
      <x:c r="AC537" s="73"/>
      <x:c r="AD537" s="73"/>
      <x:c r="AE537" s="73"/>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3"/>
      <x:c r="B538" s="73"/>
      <x:c r="C538" s="73"/>
      <x:c r="D538" s="73"/>
      <x:c r="E538" s="73"/>
      <x:c r="F538" s="73"/>
      <x:c r="G538" s="73"/>
      <x:c r="H538" s="73"/>
      <x:c r="I538" s="73"/>
      <x:c r="J538" s="73"/>
      <x:c r="K538" s="73"/>
      <x:c r="L538" s="73"/>
      <x:c r="M538" s="73"/>
      <x:c r="N538" s="73"/>
      <x:c r="O538" s="73"/>
      <x:c r="P538" s="73"/>
      <x:c r="Q538" s="73"/>
      <x:c r="R538" s="73"/>
      <x:c r="S538" s="73"/>
      <x:c r="T538" s="73"/>
      <x:c r="U538" s="73"/>
      <x:c r="V538" s="73"/>
      <x:c r="W538" s="73"/>
      <x:c r="X538" s="73"/>
      <x:c r="Y538" s="73"/>
      <x:c r="Z538" s="73"/>
      <x:c r="AA538" s="73"/>
      <x:c r="AB538" s="73"/>
      <x:c r="AC538" s="73"/>
      <x:c r="AD538" s="73"/>
      <x:c r="AE538" s="73"/>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3"/>
      <x:c r="B539" s="73"/>
      <x:c r="C539" s="73"/>
      <x:c r="D539" s="73"/>
      <x:c r="E539" s="73"/>
      <x:c r="F539" s="73"/>
      <x:c r="G539" s="73"/>
      <x:c r="H539" s="73"/>
      <x:c r="I539" s="73"/>
      <x:c r="J539" s="73"/>
      <x:c r="K539" s="73"/>
      <x:c r="L539" s="73"/>
      <x:c r="M539" s="73"/>
      <x:c r="N539" s="73"/>
      <x:c r="O539" s="73"/>
      <x:c r="P539" s="73"/>
      <x:c r="Q539" s="73"/>
      <x:c r="R539" s="73"/>
      <x:c r="S539" s="73"/>
      <x:c r="T539" s="73"/>
      <x:c r="U539" s="73"/>
      <x:c r="V539" s="73"/>
      <x:c r="W539" s="73"/>
      <x:c r="X539" s="73"/>
      <x:c r="Y539" s="73"/>
      <x:c r="Z539" s="73"/>
      <x:c r="AA539" s="73"/>
      <x:c r="AB539" s="73"/>
      <x:c r="AC539" s="73"/>
      <x:c r="AD539" s="73"/>
      <x:c r="AE539" s="73"/>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3"/>
      <x:c r="B540" s="73"/>
      <x:c r="C540" s="73"/>
      <x:c r="D540" s="73"/>
      <x:c r="E540" s="73"/>
      <x:c r="F540" s="73"/>
      <x:c r="G540" s="73"/>
      <x:c r="H540" s="73"/>
      <x:c r="I540" s="73"/>
      <x:c r="J540" s="73"/>
      <x:c r="K540" s="73"/>
      <x:c r="L540" s="73"/>
      <x:c r="M540" s="73"/>
      <x:c r="N540" s="73"/>
      <x:c r="O540" s="73"/>
      <x:c r="P540" s="73"/>
      <x:c r="Q540" s="73"/>
      <x:c r="R540" s="73"/>
      <x:c r="S540" s="73"/>
      <x:c r="T540" s="73"/>
      <x:c r="U540" s="73"/>
      <x:c r="V540" s="73"/>
      <x:c r="W540" s="73"/>
      <x:c r="X540" s="73"/>
      <x:c r="Y540" s="73"/>
      <x:c r="Z540" s="73"/>
      <x:c r="AA540" s="73"/>
      <x:c r="AB540" s="73"/>
      <x:c r="AC540" s="73"/>
      <x:c r="AD540" s="73"/>
      <x:c r="AE540" s="73"/>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3"/>
      <x:c r="B541" s="73"/>
      <x:c r="C541" s="73"/>
      <x:c r="D541" s="73"/>
      <x:c r="E541" s="73"/>
      <x:c r="F541" s="73"/>
      <x:c r="G541" s="73"/>
      <x:c r="H541" s="73"/>
      <x:c r="I541" s="73"/>
      <x:c r="J541" s="73"/>
      <x:c r="K541" s="73"/>
      <x:c r="L541" s="73"/>
      <x:c r="M541" s="73"/>
      <x:c r="N541" s="73"/>
      <x:c r="O541" s="73"/>
      <x:c r="P541" s="73"/>
      <x:c r="Q541" s="73"/>
      <x:c r="R541" s="73"/>
      <x:c r="S541" s="73"/>
      <x:c r="T541" s="73"/>
      <x:c r="U541" s="73"/>
      <x:c r="V541" s="73"/>
      <x:c r="W541" s="73"/>
      <x:c r="X541" s="73"/>
      <x:c r="Y541" s="73"/>
      <x:c r="Z541" s="73"/>
      <x:c r="AA541" s="73"/>
      <x:c r="AB541" s="73"/>
      <x:c r="AC541" s="73"/>
      <x:c r="AD541" s="73"/>
      <x:c r="AE541" s="73"/>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3"/>
      <x:c r="B542" s="73"/>
      <x:c r="C542" s="73"/>
      <x:c r="D542" s="73"/>
      <x:c r="E542" s="73"/>
      <x:c r="F542" s="73"/>
      <x:c r="G542" s="73"/>
      <x:c r="H542" s="73"/>
      <x:c r="I542" s="73"/>
      <x:c r="J542" s="73"/>
      <x:c r="K542" s="73"/>
      <x:c r="L542" s="73"/>
      <x:c r="M542" s="73"/>
      <x:c r="N542" s="73"/>
      <x:c r="O542" s="73"/>
      <x:c r="P542" s="73"/>
      <x:c r="Q542" s="73"/>
      <x:c r="R542" s="73"/>
      <x:c r="S542" s="73"/>
      <x:c r="T542" s="73"/>
      <x:c r="U542" s="73"/>
      <x:c r="V542" s="73"/>
      <x:c r="W542" s="73"/>
      <x:c r="X542" s="73"/>
      <x:c r="Y542" s="73"/>
      <x:c r="Z542" s="73"/>
      <x:c r="AA542" s="73"/>
      <x:c r="AB542" s="73"/>
      <x:c r="AC542" s="73"/>
      <x:c r="AD542" s="73"/>
      <x:c r="AE542" s="73"/>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3"/>
      <x:c r="B543" s="73"/>
      <x:c r="C543" s="73"/>
      <x:c r="D543" s="73"/>
      <x:c r="E543" s="73"/>
      <x:c r="F543" s="73"/>
      <x:c r="G543" s="73"/>
      <x:c r="H543" s="73"/>
      <x:c r="I543" s="73"/>
      <x:c r="J543" s="73"/>
      <x:c r="K543" s="73"/>
      <x:c r="L543" s="73"/>
      <x:c r="M543" s="73"/>
      <x:c r="N543" s="73"/>
      <x:c r="O543" s="73"/>
      <x:c r="P543" s="73"/>
      <x:c r="Q543" s="73"/>
      <x:c r="R543" s="73"/>
      <x:c r="S543" s="73"/>
      <x:c r="T543" s="73"/>
      <x:c r="U543" s="73"/>
      <x:c r="V543" s="73"/>
      <x:c r="W543" s="73"/>
      <x:c r="X543" s="73"/>
      <x:c r="Y543" s="73"/>
      <x:c r="Z543" s="73"/>
      <x:c r="AA543" s="73"/>
      <x:c r="AB543" s="73"/>
      <x:c r="AC543" s="73"/>
      <x:c r="AD543" s="73"/>
      <x:c r="AE543" s="7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3"/>
      <x:c r="B544" s="73"/>
      <x:c r="C544" s="73"/>
      <x:c r="D544" s="73"/>
      <x:c r="E544" s="73"/>
      <x:c r="F544" s="73"/>
      <x:c r="G544" s="73"/>
      <x:c r="H544" s="73"/>
      <x:c r="I544" s="73"/>
      <x:c r="J544" s="73"/>
      <x:c r="K544" s="73"/>
      <x:c r="L544" s="73"/>
      <x:c r="M544" s="73"/>
      <x:c r="N544" s="73"/>
      <x:c r="O544" s="73"/>
      <x:c r="P544" s="73"/>
      <x:c r="Q544" s="73"/>
      <x:c r="R544" s="73"/>
      <x:c r="S544" s="73"/>
      <x:c r="T544" s="73"/>
      <x:c r="U544" s="73"/>
      <x:c r="V544" s="73"/>
      <x:c r="W544" s="73"/>
      <x:c r="X544" s="73"/>
      <x:c r="Y544" s="73"/>
      <x:c r="Z544" s="73"/>
      <x:c r="AA544" s="73"/>
      <x:c r="AB544" s="73"/>
      <x:c r="AC544" s="73"/>
      <x:c r="AD544" s="73"/>
      <x:c r="AE544" s="73"/>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3"/>
      <x:c r="B545" s="73"/>
      <x:c r="C545" s="73"/>
      <x:c r="D545" s="73"/>
      <x:c r="E545" s="73"/>
      <x:c r="F545" s="73"/>
      <x:c r="G545" s="73"/>
      <x:c r="H545" s="73"/>
      <x:c r="I545" s="73"/>
      <x:c r="J545" s="73"/>
      <x:c r="K545" s="73"/>
      <x:c r="L545" s="73"/>
      <x:c r="M545" s="73"/>
      <x:c r="N545" s="73"/>
      <x:c r="O545" s="73"/>
      <x:c r="P545" s="73"/>
      <x:c r="Q545" s="73"/>
      <x:c r="R545" s="73"/>
      <x:c r="S545" s="73"/>
      <x:c r="T545" s="73"/>
      <x:c r="U545" s="73"/>
      <x:c r="V545" s="73"/>
      <x:c r="W545" s="73"/>
      <x:c r="X545" s="73"/>
      <x:c r="Y545" s="73"/>
      <x:c r="Z545" s="73"/>
      <x:c r="AA545" s="73"/>
      <x:c r="AB545" s="73"/>
      <x:c r="AC545" s="73"/>
      <x:c r="AD545" s="73"/>
      <x:c r="AE545" s="73"/>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3"/>
      <x:c r="B546" s="73"/>
      <x:c r="C546" s="73"/>
      <x:c r="D546" s="73"/>
      <x:c r="E546" s="73"/>
      <x:c r="F546" s="73"/>
      <x:c r="G546" s="73"/>
      <x:c r="H546" s="73"/>
      <x:c r="I546" s="73"/>
      <x:c r="J546" s="73"/>
      <x:c r="K546" s="73"/>
      <x:c r="L546" s="73"/>
      <x:c r="M546" s="73"/>
      <x:c r="N546" s="73"/>
      <x:c r="O546" s="73"/>
      <x:c r="P546" s="73"/>
      <x:c r="Q546" s="73"/>
      <x:c r="R546" s="73"/>
      <x:c r="S546" s="73"/>
      <x:c r="T546" s="73"/>
      <x:c r="U546" s="73"/>
      <x:c r="V546" s="73"/>
      <x:c r="W546" s="73"/>
      <x:c r="X546" s="73"/>
      <x:c r="Y546" s="73"/>
      <x:c r="Z546" s="73"/>
      <x:c r="AA546" s="73"/>
      <x:c r="AB546" s="73"/>
      <x:c r="AC546" s="73"/>
      <x:c r="AD546" s="73"/>
      <x:c r="AE546" s="73"/>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3"/>
      <x:c r="B547" s="73"/>
      <x:c r="C547" s="73"/>
      <x:c r="D547" s="73"/>
      <x:c r="E547" s="73"/>
      <x:c r="F547" s="73"/>
      <x:c r="G547" s="73"/>
      <x:c r="H547" s="73"/>
      <x:c r="I547" s="73"/>
      <x:c r="J547" s="73"/>
      <x:c r="K547" s="73"/>
      <x:c r="L547" s="73"/>
      <x:c r="M547" s="73"/>
      <x:c r="N547" s="73"/>
      <x:c r="O547" s="73"/>
      <x:c r="P547" s="73"/>
      <x:c r="Q547" s="73"/>
      <x:c r="R547" s="73"/>
      <x:c r="S547" s="73"/>
      <x:c r="T547" s="73"/>
      <x:c r="U547" s="73"/>
      <x:c r="V547" s="73"/>
      <x:c r="W547" s="73"/>
      <x:c r="X547" s="73"/>
      <x:c r="Y547" s="73"/>
      <x:c r="Z547" s="73"/>
      <x:c r="AA547" s="73"/>
      <x:c r="AB547" s="73"/>
      <x:c r="AC547" s="73"/>
      <x:c r="AD547" s="73"/>
      <x:c r="AE547" s="73"/>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3"/>
      <x:c r="B548" s="73"/>
      <x:c r="C548" s="73"/>
      <x:c r="D548" s="73"/>
      <x:c r="E548" s="73"/>
      <x:c r="F548" s="73"/>
      <x:c r="G548" s="73"/>
      <x:c r="H548" s="73"/>
      <x:c r="I548" s="73"/>
      <x:c r="J548" s="73"/>
      <x:c r="K548" s="73"/>
      <x:c r="L548" s="73"/>
      <x:c r="M548" s="73"/>
      <x:c r="N548" s="73"/>
      <x:c r="O548" s="73"/>
      <x:c r="P548" s="73"/>
      <x:c r="Q548" s="73"/>
      <x:c r="R548" s="73"/>
      <x:c r="S548" s="73"/>
      <x:c r="T548" s="73"/>
      <x:c r="U548" s="73"/>
      <x:c r="V548" s="73"/>
      <x:c r="W548" s="73"/>
      <x:c r="X548" s="73"/>
      <x:c r="Y548" s="73"/>
      <x:c r="Z548" s="73"/>
      <x:c r="AA548" s="73"/>
      <x:c r="AB548" s="73"/>
      <x:c r="AC548" s="73"/>
      <x:c r="AD548" s="73"/>
      <x:c r="AE548" s="73"/>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3"/>
      <x:c r="B549" s="73"/>
      <x:c r="C549" s="73"/>
      <x:c r="D549" s="73"/>
      <x:c r="E549" s="73"/>
      <x:c r="F549" s="73"/>
      <x:c r="G549" s="73"/>
      <x:c r="H549" s="73"/>
      <x:c r="I549" s="73"/>
      <x:c r="J549" s="73"/>
      <x:c r="K549" s="73"/>
      <x:c r="L549" s="73"/>
      <x:c r="M549" s="73"/>
      <x:c r="N549" s="73"/>
      <x:c r="O549" s="73"/>
      <x:c r="P549" s="73"/>
      <x:c r="Q549" s="73"/>
      <x:c r="R549" s="73"/>
      <x:c r="S549" s="73"/>
      <x:c r="T549" s="73"/>
      <x:c r="U549" s="73"/>
      <x:c r="V549" s="73"/>
      <x:c r="W549" s="73"/>
      <x:c r="X549" s="73"/>
      <x:c r="Y549" s="73"/>
      <x:c r="Z549" s="73"/>
      <x:c r="AA549" s="73"/>
      <x:c r="AB549" s="73"/>
      <x:c r="AC549" s="73"/>
      <x:c r="AD549" s="73"/>
      <x:c r="AE549" s="73"/>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3"/>
      <x:c r="B550" s="73"/>
      <x:c r="C550" s="73"/>
      <x:c r="D550" s="73"/>
      <x:c r="E550" s="73"/>
      <x:c r="F550" s="73"/>
      <x:c r="G550" s="73"/>
      <x:c r="H550" s="73"/>
      <x:c r="I550" s="73"/>
      <x:c r="J550" s="73"/>
      <x:c r="K550" s="73"/>
      <x:c r="L550" s="73"/>
      <x:c r="M550" s="73"/>
      <x:c r="N550" s="73"/>
      <x:c r="O550" s="73"/>
      <x:c r="P550" s="73"/>
      <x:c r="Q550" s="73"/>
      <x:c r="R550" s="73"/>
      <x:c r="S550" s="73"/>
      <x:c r="T550" s="73"/>
      <x:c r="U550" s="73"/>
      <x:c r="V550" s="73"/>
      <x:c r="W550" s="73"/>
      <x:c r="X550" s="73"/>
      <x:c r="Y550" s="73"/>
      <x:c r="Z550" s="73"/>
      <x:c r="AA550" s="73"/>
      <x:c r="AB550" s="73"/>
      <x:c r="AC550" s="73"/>
      <x:c r="AD550" s="73"/>
      <x:c r="AE550" s="73"/>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3"/>
      <x:c r="B551" s="73"/>
      <x:c r="C551" s="73"/>
      <x:c r="D551" s="73"/>
      <x:c r="E551" s="73"/>
      <x:c r="F551" s="73"/>
      <x:c r="G551" s="73"/>
      <x:c r="H551" s="73"/>
      <x:c r="I551" s="73"/>
      <x:c r="J551" s="73"/>
      <x:c r="K551" s="73"/>
      <x:c r="L551" s="73"/>
      <x:c r="M551" s="73"/>
      <x:c r="N551" s="73"/>
      <x:c r="O551" s="73"/>
      <x:c r="P551" s="73"/>
      <x:c r="Q551" s="73"/>
      <x:c r="R551" s="73"/>
      <x:c r="S551" s="73"/>
      <x:c r="T551" s="73"/>
      <x:c r="U551" s="73"/>
      <x:c r="V551" s="73"/>
      <x:c r="W551" s="73"/>
      <x:c r="X551" s="73"/>
      <x:c r="Y551" s="73"/>
      <x:c r="Z551" s="73"/>
      <x:c r="AA551" s="73"/>
      <x:c r="AB551" s="73"/>
      <x:c r="AC551" s="73"/>
      <x:c r="AD551" s="73"/>
      <x:c r="AE551" s="73"/>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3"/>
      <x:c r="B552" s="73"/>
      <x:c r="C552" s="73"/>
      <x:c r="D552" s="73"/>
      <x:c r="E552" s="73"/>
      <x:c r="F552" s="73"/>
      <x:c r="G552" s="73"/>
      <x:c r="H552" s="73"/>
      <x:c r="I552" s="73"/>
      <x:c r="J552" s="73"/>
      <x:c r="K552" s="73"/>
      <x:c r="L552" s="73"/>
      <x:c r="M552" s="73"/>
      <x:c r="N552" s="73"/>
      <x:c r="O552" s="73"/>
      <x:c r="P552" s="73"/>
      <x:c r="Q552" s="73"/>
      <x:c r="R552" s="73"/>
      <x:c r="S552" s="73"/>
      <x:c r="T552" s="73"/>
      <x:c r="U552" s="73"/>
      <x:c r="V552" s="73"/>
      <x:c r="W552" s="73"/>
      <x:c r="X552" s="73"/>
      <x:c r="Y552" s="73"/>
      <x:c r="Z552" s="73"/>
      <x:c r="AA552" s="73"/>
      <x:c r="AB552" s="73"/>
      <x:c r="AC552" s="73"/>
      <x:c r="AD552" s="73"/>
      <x:c r="AE552" s="73"/>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3"/>
      <x:c r="B553" s="73"/>
      <x:c r="C553" s="73"/>
      <x:c r="D553" s="73"/>
      <x:c r="E553" s="73"/>
      <x:c r="F553" s="73"/>
      <x:c r="G553" s="73"/>
      <x:c r="H553" s="73"/>
      <x:c r="I553" s="73"/>
      <x:c r="J553" s="73"/>
      <x:c r="K553" s="73"/>
      <x:c r="L553" s="73"/>
      <x:c r="M553" s="73"/>
      <x:c r="N553" s="73"/>
      <x:c r="O553" s="73"/>
      <x:c r="P553" s="73"/>
      <x:c r="Q553" s="73"/>
      <x:c r="R553" s="73"/>
      <x:c r="S553" s="73"/>
      <x:c r="T553" s="73"/>
      <x:c r="U553" s="73"/>
      <x:c r="V553" s="73"/>
      <x:c r="W553" s="73"/>
      <x:c r="X553" s="73"/>
      <x:c r="Y553" s="73"/>
      <x:c r="Z553" s="73"/>
      <x:c r="AA553" s="73"/>
      <x:c r="AB553" s="73"/>
      <x:c r="AC553" s="73"/>
      <x:c r="AD553" s="73"/>
      <x:c r="AE553" s="7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3"/>
      <x:c r="B554" s="73"/>
      <x:c r="C554" s="73"/>
      <x:c r="D554" s="73"/>
      <x:c r="E554" s="73"/>
      <x:c r="F554" s="73"/>
      <x:c r="G554" s="73"/>
      <x:c r="H554" s="73"/>
      <x:c r="I554" s="73"/>
      <x:c r="J554" s="73"/>
      <x:c r="K554" s="73"/>
      <x:c r="L554" s="73"/>
      <x:c r="M554" s="73"/>
      <x:c r="N554" s="73"/>
      <x:c r="O554" s="73"/>
      <x:c r="P554" s="73"/>
      <x:c r="Q554" s="73"/>
      <x:c r="R554" s="73"/>
      <x:c r="S554" s="73"/>
      <x:c r="T554" s="73"/>
      <x:c r="U554" s="73"/>
      <x:c r="V554" s="73"/>
      <x:c r="W554" s="73"/>
      <x:c r="X554" s="73"/>
      <x:c r="Y554" s="73"/>
      <x:c r="Z554" s="73"/>
      <x:c r="AA554" s="73"/>
      <x:c r="AB554" s="73"/>
      <x:c r="AC554" s="73"/>
      <x:c r="AD554" s="73"/>
      <x:c r="AE554" s="73"/>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3"/>
      <x:c r="B555" s="73"/>
      <x:c r="C555" s="73"/>
      <x:c r="D555" s="73"/>
      <x:c r="E555" s="73"/>
      <x:c r="F555" s="73"/>
      <x:c r="G555" s="73"/>
      <x:c r="H555" s="73"/>
      <x:c r="I555" s="73"/>
      <x:c r="J555" s="73"/>
      <x:c r="K555" s="73"/>
      <x:c r="L555" s="73"/>
      <x:c r="M555" s="73"/>
      <x:c r="N555" s="73"/>
      <x:c r="O555" s="73"/>
      <x:c r="P555" s="73"/>
      <x:c r="Q555" s="73"/>
      <x:c r="R555" s="73"/>
      <x:c r="S555" s="73"/>
      <x:c r="T555" s="73"/>
      <x:c r="U555" s="73"/>
      <x:c r="V555" s="73"/>
      <x:c r="W555" s="73"/>
      <x:c r="X555" s="73"/>
      <x:c r="Y555" s="73"/>
      <x:c r="Z555" s="73"/>
      <x:c r="AA555" s="73"/>
      <x:c r="AB555" s="73"/>
      <x:c r="AC555" s="73"/>
      <x:c r="AD555" s="73"/>
      <x:c r="AE555" s="73"/>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3"/>
      <x:c r="B556" s="73"/>
      <x:c r="C556" s="73"/>
      <x:c r="D556" s="73"/>
      <x:c r="E556" s="73"/>
      <x:c r="F556" s="73"/>
      <x:c r="G556" s="73"/>
      <x:c r="H556" s="73"/>
      <x:c r="I556" s="73"/>
      <x:c r="J556" s="73"/>
      <x:c r="K556" s="73"/>
      <x:c r="L556" s="73"/>
      <x:c r="M556" s="73"/>
      <x:c r="N556" s="73"/>
      <x:c r="O556" s="73"/>
      <x:c r="P556" s="73"/>
      <x:c r="Q556" s="73"/>
      <x:c r="R556" s="73"/>
      <x:c r="S556" s="73"/>
      <x:c r="T556" s="73"/>
      <x:c r="U556" s="73"/>
      <x:c r="V556" s="73"/>
      <x:c r="W556" s="73"/>
      <x:c r="X556" s="73"/>
      <x:c r="Y556" s="73"/>
      <x:c r="Z556" s="73"/>
      <x:c r="AA556" s="73"/>
      <x:c r="AB556" s="73"/>
      <x:c r="AC556" s="73"/>
      <x:c r="AD556" s="73"/>
      <x:c r="AE556" s="73"/>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3"/>
      <x:c r="B557" s="73"/>
      <x:c r="C557" s="73"/>
      <x:c r="D557" s="73"/>
      <x:c r="E557" s="73"/>
      <x:c r="F557" s="73"/>
      <x:c r="G557" s="73"/>
      <x:c r="H557" s="73"/>
      <x:c r="I557" s="73"/>
      <x:c r="J557" s="73"/>
      <x:c r="K557" s="73"/>
      <x:c r="L557" s="73"/>
      <x:c r="M557" s="73"/>
      <x:c r="N557" s="73"/>
      <x:c r="O557" s="73"/>
      <x:c r="P557" s="73"/>
      <x:c r="Q557" s="73"/>
      <x:c r="R557" s="73"/>
      <x:c r="S557" s="73"/>
      <x:c r="T557" s="73"/>
      <x:c r="U557" s="73"/>
      <x:c r="V557" s="73"/>
      <x:c r="W557" s="73"/>
      <x:c r="X557" s="73"/>
      <x:c r="Y557" s="73"/>
      <x:c r="Z557" s="73"/>
      <x:c r="AA557" s="73"/>
      <x:c r="AB557" s="73"/>
      <x:c r="AC557" s="73"/>
      <x:c r="AD557" s="73"/>
      <x:c r="AE557" s="73"/>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3"/>
      <x:c r="B558" s="73"/>
      <x:c r="C558" s="73"/>
      <x:c r="D558" s="73"/>
      <x:c r="E558" s="73"/>
      <x:c r="F558" s="73"/>
      <x:c r="G558" s="73"/>
      <x:c r="H558" s="73"/>
      <x:c r="I558" s="73"/>
      <x:c r="J558" s="73"/>
      <x:c r="K558" s="73"/>
      <x:c r="L558" s="73"/>
      <x:c r="M558" s="73"/>
      <x:c r="N558" s="73"/>
      <x:c r="O558" s="73"/>
      <x:c r="P558" s="73"/>
      <x:c r="Q558" s="73"/>
      <x:c r="R558" s="73"/>
      <x:c r="S558" s="73"/>
      <x:c r="T558" s="73"/>
      <x:c r="U558" s="73"/>
      <x:c r="V558" s="73"/>
      <x:c r="W558" s="73"/>
      <x:c r="X558" s="73"/>
      <x:c r="Y558" s="73"/>
      <x:c r="Z558" s="73"/>
      <x:c r="AA558" s="73"/>
      <x:c r="AB558" s="73"/>
      <x:c r="AC558" s="73"/>
      <x:c r="AD558" s="73"/>
      <x:c r="AE558" s="73"/>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3"/>
      <x:c r="B559" s="73"/>
      <x:c r="C559" s="73"/>
      <x:c r="D559" s="73"/>
      <x:c r="E559" s="73"/>
      <x:c r="F559" s="73"/>
      <x:c r="G559" s="73"/>
      <x:c r="H559" s="73"/>
      <x:c r="I559" s="73"/>
      <x:c r="J559" s="73"/>
      <x:c r="K559" s="73"/>
      <x:c r="L559" s="73"/>
      <x:c r="M559" s="73"/>
      <x:c r="N559" s="73"/>
      <x:c r="O559" s="73"/>
      <x:c r="P559" s="73"/>
      <x:c r="Q559" s="73"/>
      <x:c r="R559" s="73"/>
      <x:c r="S559" s="73"/>
      <x:c r="T559" s="73"/>
      <x:c r="U559" s="73"/>
      <x:c r="V559" s="73"/>
      <x:c r="W559" s="73"/>
      <x:c r="X559" s="73"/>
      <x:c r="Y559" s="73"/>
      <x:c r="Z559" s="73"/>
      <x:c r="AA559" s="73"/>
      <x:c r="AB559" s="73"/>
      <x:c r="AC559" s="73"/>
      <x:c r="AD559" s="73"/>
      <x:c r="AE559" s="73"/>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3"/>
      <x:c r="B560" s="73"/>
      <x:c r="C560" s="73"/>
      <x:c r="D560" s="73"/>
      <x:c r="E560" s="73"/>
      <x:c r="F560" s="73"/>
      <x:c r="G560" s="73"/>
      <x:c r="H560" s="73"/>
      <x:c r="I560" s="73"/>
      <x:c r="J560" s="73"/>
      <x:c r="K560" s="73"/>
      <x:c r="L560" s="73"/>
      <x:c r="M560" s="73"/>
      <x:c r="N560" s="73"/>
      <x:c r="O560" s="73"/>
      <x:c r="P560" s="73"/>
      <x:c r="Q560" s="73"/>
      <x:c r="R560" s="73"/>
      <x:c r="S560" s="73"/>
      <x:c r="T560" s="73"/>
      <x:c r="U560" s="73"/>
      <x:c r="V560" s="73"/>
      <x:c r="W560" s="73"/>
      <x:c r="X560" s="73"/>
      <x:c r="Y560" s="73"/>
      <x:c r="Z560" s="73"/>
      <x:c r="AA560" s="73"/>
      <x:c r="AB560" s="73"/>
      <x:c r="AC560" s="73"/>
      <x:c r="AD560" s="73"/>
      <x:c r="AE560" s="73"/>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3"/>
      <x:c r="B561" s="73"/>
      <x:c r="C561" s="73"/>
      <x:c r="D561" s="73"/>
      <x:c r="E561" s="73"/>
      <x:c r="F561" s="73"/>
      <x:c r="G561" s="73"/>
      <x:c r="H561" s="73"/>
      <x:c r="I561" s="73"/>
      <x:c r="J561" s="73"/>
      <x:c r="K561" s="73"/>
      <x:c r="L561" s="73"/>
      <x:c r="M561" s="73"/>
      <x:c r="N561" s="73"/>
      <x:c r="O561" s="73"/>
      <x:c r="P561" s="73"/>
      <x:c r="Q561" s="73"/>
      <x:c r="R561" s="73"/>
      <x:c r="S561" s="73"/>
      <x:c r="T561" s="73"/>
      <x:c r="U561" s="73"/>
      <x:c r="V561" s="73"/>
      <x:c r="W561" s="73"/>
      <x:c r="X561" s="73"/>
      <x:c r="Y561" s="73"/>
      <x:c r="Z561" s="73"/>
      <x:c r="AA561" s="73"/>
      <x:c r="AB561" s="73"/>
      <x:c r="AC561" s="73"/>
      <x:c r="AD561" s="73"/>
      <x:c r="AE561" s="73"/>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3"/>
      <x:c r="B562" s="73"/>
      <x:c r="C562" s="73"/>
      <x:c r="D562" s="73"/>
      <x:c r="E562" s="73"/>
      <x:c r="F562" s="73"/>
      <x:c r="G562" s="73"/>
      <x:c r="H562" s="73"/>
      <x:c r="I562" s="73"/>
      <x:c r="J562" s="73"/>
      <x:c r="K562" s="73"/>
      <x:c r="L562" s="73"/>
      <x:c r="M562" s="73"/>
      <x:c r="N562" s="73"/>
      <x:c r="O562" s="73"/>
      <x:c r="P562" s="73"/>
      <x:c r="Q562" s="73"/>
      <x:c r="R562" s="73"/>
      <x:c r="S562" s="73"/>
      <x:c r="T562" s="73"/>
      <x:c r="U562" s="73"/>
      <x:c r="V562" s="73"/>
      <x:c r="W562" s="73"/>
      <x:c r="X562" s="73"/>
      <x:c r="Y562" s="73"/>
      <x:c r="Z562" s="73"/>
      <x:c r="AA562" s="73"/>
      <x:c r="AB562" s="73"/>
      <x:c r="AC562" s="73"/>
      <x:c r="AD562" s="73"/>
      <x:c r="AE562" s="73"/>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3"/>
      <x:c r="B563" s="73"/>
      <x:c r="C563" s="73"/>
      <x:c r="D563" s="73"/>
      <x:c r="E563" s="73"/>
      <x:c r="F563" s="73"/>
      <x:c r="G563" s="73"/>
      <x:c r="H563" s="73"/>
      <x:c r="I563" s="73"/>
      <x:c r="J563" s="73"/>
      <x:c r="K563" s="73"/>
      <x:c r="L563" s="73"/>
      <x:c r="M563" s="73"/>
      <x:c r="N563" s="73"/>
      <x:c r="O563" s="73"/>
      <x:c r="P563" s="73"/>
      <x:c r="Q563" s="73"/>
      <x:c r="R563" s="73"/>
      <x:c r="S563" s="73"/>
      <x:c r="T563" s="73"/>
      <x:c r="U563" s="73"/>
      <x:c r="V563" s="73"/>
      <x:c r="W563" s="73"/>
      <x:c r="X563" s="73"/>
      <x:c r="Y563" s="73"/>
      <x:c r="Z563" s="73"/>
      <x:c r="AA563" s="73"/>
      <x:c r="AB563" s="73"/>
      <x:c r="AC563" s="73"/>
      <x:c r="AD563" s="73"/>
      <x:c r="AE563" s="7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3"/>
      <x:c r="B564" s="73"/>
      <x:c r="C564" s="73"/>
      <x:c r="D564" s="73"/>
      <x:c r="E564" s="73"/>
      <x:c r="F564" s="73"/>
      <x:c r="G564" s="73"/>
      <x:c r="H564" s="73"/>
      <x:c r="I564" s="73"/>
      <x:c r="J564" s="73"/>
      <x:c r="K564" s="73"/>
      <x:c r="L564" s="73"/>
      <x:c r="M564" s="73"/>
      <x:c r="N564" s="73"/>
      <x:c r="O564" s="73"/>
      <x:c r="P564" s="73"/>
      <x:c r="Q564" s="73"/>
      <x:c r="R564" s="73"/>
      <x:c r="S564" s="73"/>
      <x:c r="T564" s="73"/>
      <x:c r="U564" s="73"/>
      <x:c r="V564" s="73"/>
      <x:c r="W564" s="73"/>
      <x:c r="X564" s="73"/>
      <x:c r="Y564" s="73"/>
      <x:c r="Z564" s="73"/>
      <x:c r="AA564" s="73"/>
      <x:c r="AB564" s="73"/>
      <x:c r="AC564" s="73"/>
      <x:c r="AD564" s="73"/>
      <x:c r="AE564" s="73"/>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3"/>
      <x:c r="B565" s="73"/>
      <x:c r="C565" s="73"/>
      <x:c r="D565" s="73"/>
      <x:c r="E565" s="73"/>
      <x:c r="F565" s="73"/>
      <x:c r="G565" s="73"/>
      <x:c r="H565" s="73"/>
      <x:c r="I565" s="73"/>
      <x:c r="J565" s="73"/>
      <x:c r="K565" s="73"/>
      <x:c r="L565" s="73"/>
      <x:c r="M565" s="73"/>
      <x:c r="N565" s="73"/>
      <x:c r="O565" s="73"/>
      <x:c r="P565" s="73"/>
      <x:c r="Q565" s="73"/>
      <x:c r="R565" s="73"/>
      <x:c r="S565" s="73"/>
      <x:c r="T565" s="73"/>
      <x:c r="U565" s="73"/>
      <x:c r="V565" s="73"/>
      <x:c r="W565" s="73"/>
      <x:c r="X565" s="73"/>
      <x:c r="Y565" s="73"/>
      <x:c r="Z565" s="73"/>
      <x:c r="AA565" s="73"/>
      <x:c r="AB565" s="73"/>
      <x:c r="AC565" s="73"/>
      <x:c r="AD565" s="73"/>
      <x:c r="AE565" s="73"/>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3"/>
      <x:c r="B566" s="73"/>
      <x:c r="C566" s="73"/>
      <x:c r="D566" s="73"/>
      <x:c r="E566" s="73"/>
      <x:c r="F566" s="73"/>
      <x:c r="G566" s="73"/>
      <x:c r="H566" s="73"/>
      <x:c r="I566" s="73"/>
      <x:c r="J566" s="73"/>
      <x:c r="K566" s="73"/>
      <x:c r="L566" s="73"/>
      <x:c r="M566" s="73"/>
      <x:c r="N566" s="73"/>
      <x:c r="O566" s="73"/>
      <x:c r="P566" s="73"/>
      <x:c r="Q566" s="73"/>
      <x:c r="R566" s="73"/>
      <x:c r="S566" s="73"/>
      <x:c r="T566" s="73"/>
      <x:c r="U566" s="73"/>
      <x:c r="V566" s="73"/>
      <x:c r="W566" s="73"/>
      <x:c r="X566" s="73"/>
      <x:c r="Y566" s="73"/>
      <x:c r="Z566" s="73"/>
      <x:c r="AA566" s="73"/>
      <x:c r="AB566" s="73"/>
      <x:c r="AC566" s="73"/>
      <x:c r="AD566" s="73"/>
      <x:c r="AE566" s="73"/>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3"/>
      <x:c r="B567" s="73"/>
      <x:c r="C567" s="73"/>
      <x:c r="D567" s="73"/>
      <x:c r="E567" s="73"/>
      <x:c r="F567" s="73"/>
      <x:c r="G567" s="73"/>
      <x:c r="H567" s="73"/>
      <x:c r="I567" s="73"/>
      <x:c r="J567" s="73"/>
      <x:c r="K567" s="73"/>
      <x:c r="L567" s="73"/>
      <x:c r="M567" s="73"/>
      <x:c r="N567" s="73"/>
      <x:c r="O567" s="73"/>
      <x:c r="P567" s="73"/>
      <x:c r="Q567" s="73"/>
      <x:c r="R567" s="73"/>
      <x:c r="S567" s="73"/>
      <x:c r="T567" s="73"/>
      <x:c r="U567" s="73"/>
      <x:c r="V567" s="73"/>
      <x:c r="W567" s="73"/>
      <x:c r="X567" s="73"/>
      <x:c r="Y567" s="73"/>
      <x:c r="Z567" s="73"/>
      <x:c r="AA567" s="73"/>
      <x:c r="AB567" s="73"/>
      <x:c r="AC567" s="73"/>
      <x:c r="AD567" s="73"/>
      <x:c r="AE567" s="73"/>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3"/>
      <x:c r="B568" s="73"/>
      <x:c r="C568" s="73"/>
      <x:c r="D568" s="73"/>
      <x:c r="E568" s="73"/>
      <x:c r="F568" s="73"/>
      <x:c r="G568" s="73"/>
      <x:c r="H568" s="73"/>
      <x:c r="I568" s="73"/>
      <x:c r="J568" s="73"/>
      <x:c r="K568" s="73"/>
      <x:c r="L568" s="73"/>
      <x:c r="M568" s="73"/>
      <x:c r="N568" s="73"/>
      <x:c r="O568" s="73"/>
      <x:c r="P568" s="73"/>
      <x:c r="Q568" s="73"/>
      <x:c r="R568" s="73"/>
      <x:c r="S568" s="73"/>
      <x:c r="T568" s="73"/>
      <x:c r="U568" s="73"/>
      <x:c r="V568" s="73"/>
      <x:c r="W568" s="73"/>
      <x:c r="X568" s="73"/>
      <x:c r="Y568" s="73"/>
      <x:c r="Z568" s="73"/>
      <x:c r="AA568" s="73"/>
      <x:c r="AB568" s="73"/>
      <x:c r="AC568" s="73"/>
      <x:c r="AD568" s="73"/>
      <x:c r="AE568" s="73"/>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3"/>
      <x:c r="B569" s="73"/>
      <x:c r="C569" s="73"/>
      <x:c r="D569" s="73"/>
      <x:c r="E569" s="73"/>
      <x:c r="F569" s="73"/>
      <x:c r="G569" s="73"/>
      <x:c r="H569" s="73"/>
      <x:c r="I569" s="73"/>
      <x:c r="J569" s="73"/>
      <x:c r="K569" s="73"/>
      <x:c r="L569" s="73"/>
      <x:c r="M569" s="73"/>
      <x:c r="N569" s="73"/>
      <x:c r="O569" s="73"/>
      <x:c r="P569" s="73"/>
      <x:c r="Q569" s="73"/>
      <x:c r="R569" s="73"/>
      <x:c r="S569" s="73"/>
      <x:c r="T569" s="73"/>
      <x:c r="U569" s="73"/>
      <x:c r="V569" s="73"/>
      <x:c r="W569" s="73"/>
      <x:c r="X569" s="73"/>
      <x:c r="Y569" s="73"/>
      <x:c r="Z569" s="73"/>
      <x:c r="AA569" s="73"/>
      <x:c r="AB569" s="73"/>
      <x:c r="AC569" s="73"/>
      <x:c r="AD569" s="73"/>
      <x:c r="AE569" s="73"/>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3"/>
      <x:c r="B570" s="73"/>
      <x:c r="C570" s="73"/>
      <x:c r="D570" s="73"/>
      <x:c r="E570" s="73"/>
      <x:c r="F570" s="73"/>
      <x:c r="G570" s="73"/>
      <x:c r="H570" s="73"/>
      <x:c r="I570" s="73"/>
      <x:c r="J570" s="73"/>
      <x:c r="K570" s="73"/>
      <x:c r="L570" s="73"/>
      <x:c r="M570" s="73"/>
      <x:c r="N570" s="73"/>
      <x:c r="O570" s="73"/>
      <x:c r="P570" s="73"/>
      <x:c r="Q570" s="73"/>
      <x:c r="R570" s="73"/>
      <x:c r="S570" s="73"/>
      <x:c r="T570" s="73"/>
      <x:c r="U570" s="73"/>
      <x:c r="V570" s="73"/>
      <x:c r="W570" s="73"/>
      <x:c r="X570" s="73"/>
      <x:c r="Y570" s="73"/>
      <x:c r="Z570" s="73"/>
      <x:c r="AA570" s="73"/>
      <x:c r="AB570" s="73"/>
      <x:c r="AC570" s="73"/>
      <x:c r="AD570" s="73"/>
      <x:c r="AE570" s="73"/>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3"/>
      <x:c r="B571" s="73"/>
      <x:c r="C571" s="73"/>
      <x:c r="D571" s="73"/>
      <x:c r="E571" s="73"/>
      <x:c r="F571" s="73"/>
      <x:c r="G571" s="73"/>
      <x:c r="H571" s="73"/>
      <x:c r="I571" s="73"/>
      <x:c r="J571" s="73"/>
      <x:c r="K571" s="73"/>
      <x:c r="L571" s="73"/>
      <x:c r="M571" s="73"/>
      <x:c r="N571" s="73"/>
      <x:c r="O571" s="73"/>
      <x:c r="P571" s="73"/>
      <x:c r="Q571" s="73"/>
      <x:c r="R571" s="73"/>
      <x:c r="S571" s="73"/>
      <x:c r="T571" s="73"/>
      <x:c r="U571" s="73"/>
      <x:c r="V571" s="73"/>
      <x:c r="W571" s="73"/>
      <x:c r="X571" s="73"/>
      <x:c r="Y571" s="73"/>
      <x:c r="Z571" s="73"/>
      <x:c r="AA571" s="73"/>
      <x:c r="AB571" s="73"/>
      <x:c r="AC571" s="73"/>
      <x:c r="AD571" s="73"/>
      <x:c r="AE571" s="73"/>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3"/>
      <x:c r="B572" s="73"/>
      <x:c r="C572" s="73"/>
      <x:c r="D572" s="73"/>
      <x:c r="E572" s="73"/>
      <x:c r="F572" s="73"/>
      <x:c r="G572" s="73"/>
      <x:c r="H572" s="73"/>
      <x:c r="I572" s="73"/>
      <x:c r="J572" s="73"/>
      <x:c r="K572" s="73"/>
      <x:c r="L572" s="73"/>
      <x:c r="M572" s="73"/>
      <x:c r="N572" s="73"/>
      <x:c r="O572" s="73"/>
      <x:c r="P572" s="73"/>
      <x:c r="Q572" s="73"/>
      <x:c r="R572" s="73"/>
      <x:c r="S572" s="73"/>
      <x:c r="T572" s="73"/>
      <x:c r="U572" s="73"/>
      <x:c r="V572" s="73"/>
      <x:c r="W572" s="73"/>
      <x:c r="X572" s="73"/>
      <x:c r="Y572" s="73"/>
      <x:c r="Z572" s="73"/>
      <x:c r="AA572" s="73"/>
      <x:c r="AB572" s="73"/>
      <x:c r="AC572" s="73"/>
      <x:c r="AD572" s="73"/>
      <x:c r="AE572" s="73"/>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3"/>
      <x:c r="B573" s="73"/>
      <x:c r="C573" s="73"/>
      <x:c r="D573" s="73"/>
      <x:c r="E573" s="73"/>
      <x:c r="F573" s="73"/>
      <x:c r="G573" s="73"/>
      <x:c r="H573" s="73"/>
      <x:c r="I573" s="73"/>
      <x:c r="J573" s="73"/>
      <x:c r="K573" s="73"/>
      <x:c r="L573" s="73"/>
      <x:c r="M573" s="73"/>
      <x:c r="N573" s="73"/>
      <x:c r="O573" s="73"/>
      <x:c r="P573" s="73"/>
      <x:c r="Q573" s="73"/>
      <x:c r="R573" s="73"/>
      <x:c r="S573" s="73"/>
      <x:c r="T573" s="73"/>
      <x:c r="U573" s="73"/>
      <x:c r="V573" s="73"/>
      <x:c r="W573" s="73"/>
      <x:c r="X573" s="73"/>
      <x:c r="Y573" s="73"/>
      <x:c r="Z573" s="73"/>
      <x:c r="AA573" s="73"/>
      <x:c r="AB573" s="73"/>
      <x:c r="AC573" s="73"/>
      <x:c r="AD573" s="73"/>
      <x:c r="AE573" s="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3"/>
      <x:c r="B574" s="73"/>
      <x:c r="C574" s="73"/>
      <x:c r="D574" s="73"/>
      <x:c r="E574" s="73"/>
      <x:c r="F574" s="73"/>
      <x:c r="G574" s="73"/>
      <x:c r="H574" s="73"/>
      <x:c r="I574" s="73"/>
      <x:c r="J574" s="73"/>
      <x:c r="K574" s="73"/>
      <x:c r="L574" s="73"/>
      <x:c r="M574" s="73"/>
      <x:c r="N574" s="73"/>
      <x:c r="O574" s="73"/>
      <x:c r="P574" s="73"/>
      <x:c r="Q574" s="73"/>
      <x:c r="R574" s="73"/>
      <x:c r="S574" s="73"/>
      <x:c r="T574" s="73"/>
      <x:c r="U574" s="73"/>
      <x:c r="V574" s="73"/>
      <x:c r="W574" s="73"/>
      <x:c r="X574" s="73"/>
      <x:c r="Y574" s="73"/>
      <x:c r="Z574" s="73"/>
      <x:c r="AA574" s="73"/>
      <x:c r="AB574" s="73"/>
      <x:c r="AC574" s="73"/>
      <x:c r="AD574" s="73"/>
      <x:c r="AE574" s="73"/>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3"/>
      <x:c r="B575" s="73"/>
      <x:c r="C575" s="73"/>
      <x:c r="D575" s="73"/>
      <x:c r="E575" s="73"/>
      <x:c r="F575" s="73"/>
      <x:c r="G575" s="73"/>
      <x:c r="H575" s="73"/>
      <x:c r="I575" s="73"/>
      <x:c r="J575" s="73"/>
      <x:c r="K575" s="73"/>
      <x:c r="L575" s="73"/>
      <x:c r="M575" s="73"/>
      <x:c r="N575" s="73"/>
      <x:c r="O575" s="73"/>
      <x:c r="P575" s="73"/>
      <x:c r="Q575" s="73"/>
      <x:c r="R575" s="73"/>
      <x:c r="S575" s="73"/>
      <x:c r="T575" s="73"/>
      <x:c r="U575" s="73"/>
      <x:c r="V575" s="73"/>
      <x:c r="W575" s="73"/>
      <x:c r="X575" s="73"/>
      <x:c r="Y575" s="73"/>
      <x:c r="Z575" s="73"/>
      <x:c r="AA575" s="73"/>
      <x:c r="AB575" s="73"/>
      <x:c r="AC575" s="73"/>
      <x:c r="AD575" s="73"/>
      <x:c r="AE575" s="73"/>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3"/>
      <x:c r="B576" s="73"/>
      <x:c r="C576" s="73"/>
      <x:c r="D576" s="73"/>
      <x:c r="E576" s="73"/>
      <x:c r="F576" s="73"/>
      <x:c r="G576" s="73"/>
      <x:c r="H576" s="73"/>
      <x:c r="I576" s="73"/>
      <x:c r="J576" s="73"/>
      <x:c r="K576" s="73"/>
      <x:c r="L576" s="73"/>
      <x:c r="M576" s="73"/>
      <x:c r="N576" s="73"/>
      <x:c r="O576" s="73"/>
      <x:c r="P576" s="73"/>
      <x:c r="Q576" s="73"/>
      <x:c r="R576" s="73"/>
      <x:c r="S576" s="73"/>
      <x:c r="T576" s="73"/>
      <x:c r="U576" s="73"/>
      <x:c r="V576" s="73"/>
      <x:c r="W576" s="73"/>
      <x:c r="X576" s="73"/>
      <x:c r="Y576" s="73"/>
      <x:c r="Z576" s="73"/>
      <x:c r="AA576" s="73"/>
      <x:c r="AB576" s="73"/>
      <x:c r="AC576" s="73"/>
      <x:c r="AD576" s="73"/>
      <x:c r="AE576" s="73"/>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3"/>
      <x:c r="B577" s="73"/>
      <x:c r="C577" s="73"/>
      <x:c r="D577" s="73"/>
      <x:c r="E577" s="73"/>
      <x:c r="F577" s="73"/>
      <x:c r="G577" s="73"/>
      <x:c r="H577" s="73"/>
      <x:c r="I577" s="73"/>
      <x:c r="J577" s="73"/>
      <x:c r="K577" s="73"/>
      <x:c r="L577" s="73"/>
      <x:c r="M577" s="73"/>
      <x:c r="N577" s="73"/>
      <x:c r="O577" s="73"/>
      <x:c r="P577" s="73"/>
      <x:c r="Q577" s="73"/>
      <x:c r="R577" s="73"/>
      <x:c r="S577" s="73"/>
      <x:c r="T577" s="73"/>
      <x:c r="U577" s="73"/>
      <x:c r="V577" s="73"/>
      <x:c r="W577" s="73"/>
      <x:c r="X577" s="73"/>
      <x:c r="Y577" s="73"/>
      <x:c r="Z577" s="73"/>
      <x:c r="AA577" s="73"/>
      <x:c r="AB577" s="73"/>
      <x:c r="AC577" s="73"/>
      <x:c r="AD577" s="73"/>
      <x:c r="AE577" s="73"/>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3"/>
      <x:c r="B578" s="73"/>
      <x:c r="C578" s="73"/>
      <x:c r="D578" s="73"/>
      <x:c r="E578" s="73"/>
      <x:c r="F578" s="73"/>
      <x:c r="G578" s="73"/>
      <x:c r="H578" s="73"/>
      <x:c r="I578" s="73"/>
      <x:c r="J578" s="73"/>
      <x:c r="K578" s="73"/>
      <x:c r="L578" s="73"/>
      <x:c r="M578" s="73"/>
      <x:c r="N578" s="73"/>
      <x:c r="O578" s="73"/>
      <x:c r="P578" s="73"/>
      <x:c r="Q578" s="73"/>
      <x:c r="R578" s="73"/>
      <x:c r="S578" s="73"/>
      <x:c r="T578" s="73"/>
      <x:c r="U578" s="73"/>
      <x:c r="V578" s="73"/>
      <x:c r="W578" s="73"/>
      <x:c r="X578" s="73"/>
      <x:c r="Y578" s="73"/>
      <x:c r="Z578" s="73"/>
      <x:c r="AA578" s="73"/>
      <x:c r="AB578" s="73"/>
      <x:c r="AC578" s="73"/>
      <x:c r="AD578" s="73"/>
      <x:c r="AE578" s="73"/>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3"/>
      <x:c r="B579" s="73"/>
      <x:c r="C579" s="73"/>
      <x:c r="D579" s="73"/>
      <x:c r="E579" s="73"/>
      <x:c r="F579" s="73"/>
      <x:c r="G579" s="73"/>
      <x:c r="H579" s="73"/>
      <x:c r="I579" s="73"/>
      <x:c r="J579" s="73"/>
      <x:c r="K579" s="73"/>
      <x:c r="L579" s="73"/>
      <x:c r="M579" s="73"/>
      <x:c r="N579" s="73"/>
      <x:c r="O579" s="73"/>
      <x:c r="P579" s="73"/>
      <x:c r="Q579" s="73"/>
      <x:c r="R579" s="73"/>
      <x:c r="S579" s="73"/>
      <x:c r="T579" s="73"/>
      <x:c r="U579" s="73"/>
      <x:c r="V579" s="73"/>
      <x:c r="W579" s="73"/>
      <x:c r="X579" s="73"/>
      <x:c r="Y579" s="73"/>
      <x:c r="Z579" s="73"/>
      <x:c r="AA579" s="73"/>
      <x:c r="AB579" s="73"/>
      <x:c r="AC579" s="73"/>
      <x:c r="AD579" s="73"/>
      <x:c r="AE579" s="73"/>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3"/>
      <x:c r="B580" s="73"/>
      <x:c r="C580" s="73"/>
      <x:c r="D580" s="73"/>
      <x:c r="E580" s="73"/>
      <x:c r="F580" s="73"/>
      <x:c r="G580" s="73"/>
      <x:c r="H580" s="73"/>
      <x:c r="I580" s="73"/>
      <x:c r="J580" s="73"/>
      <x:c r="K580" s="73"/>
      <x:c r="L580" s="73"/>
      <x:c r="M580" s="73"/>
      <x:c r="N580" s="73"/>
      <x:c r="O580" s="73"/>
      <x:c r="P580" s="73"/>
      <x:c r="Q580" s="73"/>
      <x:c r="R580" s="73"/>
      <x:c r="S580" s="73"/>
      <x:c r="T580" s="73"/>
      <x:c r="U580" s="73"/>
      <x:c r="V580" s="73"/>
      <x:c r="W580" s="73"/>
      <x:c r="X580" s="73"/>
      <x:c r="Y580" s="73"/>
      <x:c r="Z580" s="73"/>
      <x:c r="AA580" s="73"/>
      <x:c r="AB580" s="73"/>
      <x:c r="AC580" s="73"/>
      <x:c r="AD580" s="73"/>
      <x:c r="AE580" s="73"/>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3"/>
      <x:c r="B581" s="73"/>
      <x:c r="C581" s="73"/>
      <x:c r="D581" s="73"/>
      <x:c r="E581" s="73"/>
      <x:c r="F581" s="73"/>
      <x:c r="G581" s="73"/>
      <x:c r="H581" s="73"/>
      <x:c r="I581" s="73"/>
      <x:c r="J581" s="73"/>
      <x:c r="K581" s="73"/>
      <x:c r="L581" s="73"/>
      <x:c r="M581" s="73"/>
      <x:c r="N581" s="73"/>
      <x:c r="O581" s="73"/>
      <x:c r="P581" s="73"/>
      <x:c r="Q581" s="73"/>
      <x:c r="R581" s="73"/>
      <x:c r="S581" s="73"/>
      <x:c r="T581" s="73"/>
      <x:c r="U581" s="73"/>
      <x:c r="V581" s="73"/>
      <x:c r="W581" s="73"/>
      <x:c r="X581" s="73"/>
      <x:c r="Y581" s="73"/>
      <x:c r="Z581" s="73"/>
      <x:c r="AA581" s="73"/>
      <x:c r="AB581" s="73"/>
      <x:c r="AC581" s="73"/>
      <x:c r="AD581" s="73"/>
      <x:c r="AE581" s="73"/>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3"/>
      <x:c r="B582" s="73"/>
      <x:c r="C582" s="73"/>
      <x:c r="D582" s="73"/>
      <x:c r="E582" s="73"/>
      <x:c r="F582" s="73"/>
      <x:c r="G582" s="73"/>
      <x:c r="H582" s="73"/>
      <x:c r="I582" s="73"/>
      <x:c r="J582" s="73"/>
      <x:c r="K582" s="73"/>
      <x:c r="L582" s="73"/>
      <x:c r="M582" s="73"/>
      <x:c r="N582" s="73"/>
      <x:c r="O582" s="73"/>
      <x:c r="P582" s="73"/>
      <x:c r="Q582" s="73"/>
      <x:c r="R582" s="73"/>
      <x:c r="S582" s="73"/>
      <x:c r="T582" s="73"/>
      <x:c r="U582" s="73"/>
      <x:c r="V582" s="73"/>
      <x:c r="W582" s="73"/>
      <x:c r="X582" s="73"/>
      <x:c r="Y582" s="73"/>
      <x:c r="Z582" s="73"/>
      <x:c r="AA582" s="73"/>
      <x:c r="AB582" s="73"/>
      <x:c r="AC582" s="73"/>
      <x:c r="AD582" s="73"/>
      <x:c r="AE582" s="73"/>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3"/>
      <x:c r="B583" s="73"/>
      <x:c r="C583" s="73"/>
      <x:c r="D583" s="73"/>
      <x:c r="E583" s="73"/>
      <x:c r="F583" s="73"/>
      <x:c r="G583" s="73"/>
      <x:c r="H583" s="73"/>
      <x:c r="I583" s="73"/>
      <x:c r="J583" s="73"/>
      <x:c r="K583" s="73"/>
      <x:c r="L583" s="73"/>
      <x:c r="M583" s="73"/>
      <x:c r="N583" s="73"/>
      <x:c r="O583" s="73"/>
      <x:c r="P583" s="73"/>
      <x:c r="Q583" s="73"/>
      <x:c r="R583" s="73"/>
      <x:c r="S583" s="73"/>
      <x:c r="T583" s="73"/>
      <x:c r="U583" s="73"/>
      <x:c r="V583" s="73"/>
      <x:c r="W583" s="73"/>
      <x:c r="X583" s="73"/>
      <x:c r="Y583" s="73"/>
      <x:c r="Z583" s="73"/>
      <x:c r="AA583" s="73"/>
      <x:c r="AB583" s="73"/>
      <x:c r="AC583" s="73"/>
      <x:c r="AD583" s="73"/>
      <x:c r="AE583" s="7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3"/>
      <x:c r="B584" s="73"/>
      <x:c r="C584" s="73"/>
      <x:c r="D584" s="73"/>
      <x:c r="E584" s="73"/>
      <x:c r="F584" s="73"/>
      <x:c r="G584" s="73"/>
      <x:c r="H584" s="73"/>
      <x:c r="I584" s="73"/>
      <x:c r="J584" s="73"/>
      <x:c r="K584" s="73"/>
      <x:c r="L584" s="73"/>
      <x:c r="M584" s="73"/>
      <x:c r="N584" s="73"/>
      <x:c r="O584" s="73"/>
      <x:c r="P584" s="73"/>
      <x:c r="Q584" s="73"/>
      <x:c r="R584" s="73"/>
      <x:c r="S584" s="73"/>
      <x:c r="T584" s="73"/>
      <x:c r="U584" s="73"/>
      <x:c r="V584" s="73"/>
      <x:c r="W584" s="73"/>
      <x:c r="X584" s="73"/>
      <x:c r="Y584" s="73"/>
      <x:c r="Z584" s="73"/>
      <x:c r="AA584" s="73"/>
      <x:c r="AB584" s="73"/>
      <x:c r="AC584" s="73"/>
      <x:c r="AD584" s="73"/>
      <x:c r="AE584" s="73"/>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3"/>
      <x:c r="B585" s="73"/>
      <x:c r="C585" s="73"/>
      <x:c r="D585" s="73"/>
      <x:c r="E585" s="73"/>
      <x:c r="F585" s="73"/>
      <x:c r="G585" s="73"/>
      <x:c r="H585" s="73"/>
      <x:c r="I585" s="73"/>
      <x:c r="J585" s="73"/>
      <x:c r="K585" s="73"/>
      <x:c r="L585" s="73"/>
      <x:c r="M585" s="73"/>
      <x:c r="N585" s="73"/>
      <x:c r="O585" s="73"/>
      <x:c r="P585" s="73"/>
      <x:c r="Q585" s="73"/>
      <x:c r="R585" s="73"/>
      <x:c r="S585" s="73"/>
      <x:c r="T585" s="73"/>
      <x:c r="U585" s="73"/>
      <x:c r="V585" s="73"/>
      <x:c r="W585" s="73"/>
      <x:c r="X585" s="73"/>
      <x:c r="Y585" s="73"/>
      <x:c r="Z585" s="73"/>
      <x:c r="AA585" s="73"/>
      <x:c r="AB585" s="73"/>
      <x:c r="AC585" s="73"/>
      <x:c r="AD585" s="73"/>
      <x:c r="AE585" s="73"/>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3"/>
      <x:c r="B586" s="73"/>
      <x:c r="C586" s="73"/>
      <x:c r="D586" s="73"/>
      <x:c r="E586" s="73"/>
      <x:c r="F586" s="73"/>
      <x:c r="G586" s="73"/>
      <x:c r="H586" s="73"/>
      <x:c r="I586" s="73"/>
      <x:c r="J586" s="73"/>
      <x:c r="K586" s="73"/>
      <x:c r="L586" s="73"/>
      <x:c r="M586" s="73"/>
      <x:c r="N586" s="73"/>
      <x:c r="O586" s="73"/>
      <x:c r="P586" s="73"/>
      <x:c r="Q586" s="73"/>
      <x:c r="R586" s="73"/>
      <x:c r="S586" s="73"/>
      <x:c r="T586" s="73"/>
      <x:c r="U586" s="73"/>
      <x:c r="V586" s="73"/>
      <x:c r="W586" s="73"/>
      <x:c r="X586" s="73"/>
      <x:c r="Y586" s="73"/>
      <x:c r="Z586" s="73"/>
      <x:c r="AA586" s="73"/>
      <x:c r="AB586" s="73"/>
      <x:c r="AC586" s="73"/>
      <x:c r="AD586" s="73"/>
      <x:c r="AE586" s="73"/>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3"/>
      <x:c r="B587" s="73"/>
      <x:c r="C587" s="73"/>
      <x:c r="D587" s="73"/>
      <x:c r="E587" s="73"/>
      <x:c r="F587" s="73"/>
      <x:c r="G587" s="73"/>
      <x:c r="H587" s="73"/>
      <x:c r="I587" s="73"/>
      <x:c r="J587" s="73"/>
      <x:c r="K587" s="73"/>
      <x:c r="L587" s="73"/>
      <x:c r="M587" s="73"/>
      <x:c r="N587" s="73"/>
      <x:c r="O587" s="73"/>
      <x:c r="P587" s="73"/>
      <x:c r="Q587" s="73"/>
      <x:c r="R587" s="73"/>
      <x:c r="S587" s="73"/>
      <x:c r="T587" s="73"/>
      <x:c r="U587" s="73"/>
      <x:c r="V587" s="73"/>
      <x:c r="W587" s="73"/>
      <x:c r="X587" s="73"/>
      <x:c r="Y587" s="73"/>
      <x:c r="Z587" s="73"/>
      <x:c r="AA587" s="73"/>
      <x:c r="AB587" s="73"/>
      <x:c r="AC587" s="73"/>
      <x:c r="AD587" s="73"/>
      <x:c r="AE587" s="73"/>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3"/>
      <x:c r="B588" s="73"/>
      <x:c r="C588" s="73"/>
      <x:c r="D588" s="73"/>
      <x:c r="E588" s="73"/>
      <x:c r="F588" s="73"/>
      <x:c r="G588" s="73"/>
      <x:c r="H588" s="73"/>
      <x:c r="I588" s="73"/>
      <x:c r="J588" s="73"/>
      <x:c r="K588" s="73"/>
      <x:c r="L588" s="73"/>
      <x:c r="M588" s="73"/>
      <x:c r="N588" s="73"/>
      <x:c r="O588" s="73"/>
      <x:c r="P588" s="73"/>
      <x:c r="Q588" s="73"/>
      <x:c r="R588" s="73"/>
      <x:c r="S588" s="73"/>
      <x:c r="T588" s="73"/>
      <x:c r="U588" s="73"/>
      <x:c r="V588" s="73"/>
      <x:c r="W588" s="73"/>
      <x:c r="X588" s="73"/>
      <x:c r="Y588" s="73"/>
      <x:c r="Z588" s="73"/>
      <x:c r="AA588" s="73"/>
      <x:c r="AB588" s="73"/>
      <x:c r="AC588" s="73"/>
      <x:c r="AD588" s="73"/>
      <x:c r="AE588" s="73"/>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3"/>
      <x:c r="B589" s="73"/>
      <x:c r="C589" s="73"/>
      <x:c r="D589" s="73"/>
      <x:c r="E589" s="73"/>
      <x:c r="F589" s="73"/>
      <x:c r="G589" s="73"/>
      <x:c r="H589" s="73"/>
      <x:c r="I589" s="73"/>
      <x:c r="J589" s="73"/>
      <x:c r="K589" s="73"/>
      <x:c r="L589" s="73"/>
      <x:c r="M589" s="73"/>
      <x:c r="N589" s="73"/>
      <x:c r="O589" s="73"/>
      <x:c r="P589" s="73"/>
      <x:c r="Q589" s="73"/>
      <x:c r="R589" s="73"/>
      <x:c r="S589" s="73"/>
      <x:c r="T589" s="73"/>
      <x:c r="U589" s="73"/>
      <x:c r="V589" s="73"/>
      <x:c r="W589" s="73"/>
      <x:c r="X589" s="73"/>
      <x:c r="Y589" s="73"/>
      <x:c r="Z589" s="73"/>
      <x:c r="AA589" s="73"/>
      <x:c r="AB589" s="73"/>
      <x:c r="AC589" s="73"/>
      <x:c r="AD589" s="73"/>
      <x:c r="AE589" s="73"/>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3"/>
      <x:c r="B590" s="73"/>
      <x:c r="C590" s="73"/>
      <x:c r="D590" s="73"/>
      <x:c r="E590" s="73"/>
      <x:c r="F590" s="73"/>
      <x:c r="G590" s="73"/>
      <x:c r="H590" s="73"/>
      <x:c r="I590" s="73"/>
      <x:c r="J590" s="73"/>
      <x:c r="K590" s="73"/>
      <x:c r="L590" s="73"/>
      <x:c r="M590" s="73"/>
      <x:c r="N590" s="73"/>
      <x:c r="O590" s="73"/>
      <x:c r="P590" s="73"/>
      <x:c r="Q590" s="73"/>
      <x:c r="R590" s="73"/>
      <x:c r="S590" s="73"/>
      <x:c r="T590" s="73"/>
      <x:c r="U590" s="73"/>
      <x:c r="V590" s="73"/>
      <x:c r="W590" s="73"/>
      <x:c r="X590" s="73"/>
      <x:c r="Y590" s="73"/>
      <x:c r="Z590" s="73"/>
      <x:c r="AA590" s="73"/>
      <x:c r="AB590" s="73"/>
      <x:c r="AC590" s="73"/>
      <x:c r="AD590" s="73"/>
      <x:c r="AE590" s="73"/>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3"/>
      <x:c r="B591" s="73"/>
      <x:c r="C591" s="73"/>
      <x:c r="D591" s="73"/>
      <x:c r="E591" s="73"/>
      <x:c r="F591" s="73"/>
      <x:c r="G591" s="73"/>
      <x:c r="H591" s="73"/>
      <x:c r="I591" s="73"/>
      <x:c r="J591" s="73"/>
      <x:c r="K591" s="73"/>
      <x:c r="L591" s="73"/>
      <x:c r="M591" s="73"/>
      <x:c r="N591" s="73"/>
      <x:c r="O591" s="73"/>
      <x:c r="P591" s="73"/>
      <x:c r="Q591" s="73"/>
      <x:c r="R591" s="73"/>
      <x:c r="S591" s="73"/>
      <x:c r="T591" s="73"/>
      <x:c r="U591" s="73"/>
      <x:c r="V591" s="73"/>
      <x:c r="W591" s="73"/>
      <x:c r="X591" s="73"/>
      <x:c r="Y591" s="73"/>
      <x:c r="Z591" s="73"/>
      <x:c r="AA591" s="73"/>
      <x:c r="AB591" s="73"/>
      <x:c r="AC591" s="73"/>
      <x:c r="AD591" s="73"/>
      <x:c r="AE591" s="73"/>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3"/>
      <x:c r="B592" s="73"/>
      <x:c r="C592" s="73"/>
      <x:c r="D592" s="73"/>
      <x:c r="E592" s="73"/>
      <x:c r="F592" s="73"/>
      <x:c r="G592" s="73"/>
      <x:c r="H592" s="73"/>
      <x:c r="I592" s="73"/>
      <x:c r="J592" s="73"/>
      <x:c r="K592" s="73"/>
      <x:c r="L592" s="73"/>
      <x:c r="M592" s="73"/>
      <x:c r="N592" s="73"/>
      <x:c r="O592" s="73"/>
      <x:c r="P592" s="73"/>
      <x:c r="Q592" s="73"/>
      <x:c r="R592" s="73"/>
      <x:c r="S592" s="73"/>
      <x:c r="T592" s="73"/>
      <x:c r="U592" s="73"/>
      <x:c r="V592" s="73"/>
      <x:c r="W592" s="73"/>
      <x:c r="X592" s="73"/>
      <x:c r="Y592" s="73"/>
      <x:c r="Z592" s="73"/>
      <x:c r="AA592" s="73"/>
      <x:c r="AB592" s="73"/>
      <x:c r="AC592" s="73"/>
      <x:c r="AD592" s="73"/>
      <x:c r="AE592" s="73"/>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3"/>
      <x:c r="B593" s="73"/>
      <x:c r="C593" s="73"/>
      <x:c r="D593" s="73"/>
      <x:c r="E593" s="73"/>
      <x:c r="F593" s="73"/>
      <x:c r="G593" s="73"/>
      <x:c r="H593" s="73"/>
      <x:c r="I593" s="73"/>
      <x:c r="J593" s="73"/>
      <x:c r="K593" s="73"/>
      <x:c r="L593" s="73"/>
      <x:c r="M593" s="73"/>
      <x:c r="N593" s="73"/>
      <x:c r="O593" s="73"/>
      <x:c r="P593" s="73"/>
      <x:c r="Q593" s="73"/>
      <x:c r="R593" s="73"/>
      <x:c r="S593" s="73"/>
      <x:c r="T593" s="73"/>
      <x:c r="U593" s="73"/>
      <x:c r="V593" s="73"/>
      <x:c r="W593" s="73"/>
      <x:c r="X593" s="73"/>
      <x:c r="Y593" s="73"/>
      <x:c r="Z593" s="73"/>
      <x:c r="AA593" s="73"/>
      <x:c r="AB593" s="73"/>
      <x:c r="AC593" s="73"/>
      <x:c r="AD593" s="73"/>
      <x:c r="AE593" s="7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3"/>
      <x:c r="B594" s="73"/>
      <x:c r="C594" s="73"/>
      <x:c r="D594" s="73"/>
      <x:c r="E594" s="73"/>
      <x:c r="F594" s="73"/>
      <x:c r="G594" s="73"/>
      <x:c r="H594" s="73"/>
      <x:c r="I594" s="73"/>
      <x:c r="J594" s="73"/>
      <x:c r="K594" s="73"/>
      <x:c r="L594" s="73"/>
      <x:c r="M594" s="73"/>
      <x:c r="N594" s="73"/>
      <x:c r="O594" s="73"/>
      <x:c r="P594" s="73"/>
      <x:c r="Q594" s="73"/>
      <x:c r="R594" s="73"/>
      <x:c r="S594" s="73"/>
      <x:c r="T594" s="73"/>
      <x:c r="U594" s="73"/>
      <x:c r="V594" s="73"/>
      <x:c r="W594" s="73"/>
      <x:c r="X594" s="73"/>
      <x:c r="Y594" s="73"/>
      <x:c r="Z594" s="73"/>
      <x:c r="AA594" s="73"/>
      <x:c r="AB594" s="73"/>
      <x:c r="AC594" s="73"/>
      <x:c r="AD594" s="73"/>
      <x:c r="AE594" s="73"/>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3"/>
      <x:c r="B595" s="73"/>
      <x:c r="C595" s="73"/>
      <x:c r="D595" s="73"/>
      <x:c r="E595" s="73"/>
      <x:c r="F595" s="73"/>
      <x:c r="G595" s="73"/>
      <x:c r="H595" s="73"/>
      <x:c r="I595" s="73"/>
      <x:c r="J595" s="73"/>
      <x:c r="K595" s="73"/>
      <x:c r="L595" s="73"/>
      <x:c r="M595" s="73"/>
      <x:c r="N595" s="73"/>
      <x:c r="O595" s="73"/>
      <x:c r="P595" s="73"/>
      <x:c r="Q595" s="73"/>
      <x:c r="R595" s="73"/>
      <x:c r="S595" s="73"/>
      <x:c r="T595" s="73"/>
      <x:c r="U595" s="73"/>
      <x:c r="V595" s="73"/>
      <x:c r="W595" s="73"/>
      <x:c r="X595" s="73"/>
      <x:c r="Y595" s="73"/>
      <x:c r="Z595" s="73"/>
      <x:c r="AA595" s="73"/>
      <x:c r="AB595" s="73"/>
      <x:c r="AC595" s="73"/>
      <x:c r="AD595" s="73"/>
      <x:c r="AE595" s="73"/>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3"/>
      <x:c r="B596" s="73"/>
      <x:c r="C596" s="73"/>
      <x:c r="D596" s="73"/>
      <x:c r="E596" s="73"/>
      <x:c r="F596" s="73"/>
      <x:c r="G596" s="73"/>
      <x:c r="H596" s="73"/>
      <x:c r="I596" s="73"/>
      <x:c r="J596" s="73"/>
      <x:c r="K596" s="73"/>
      <x:c r="L596" s="73"/>
      <x:c r="M596" s="73"/>
      <x:c r="N596" s="73"/>
      <x:c r="O596" s="73"/>
      <x:c r="P596" s="73"/>
      <x:c r="Q596" s="73"/>
      <x:c r="R596" s="73"/>
      <x:c r="S596" s="73"/>
      <x:c r="T596" s="73"/>
      <x:c r="U596" s="73"/>
      <x:c r="V596" s="73"/>
      <x:c r="W596" s="73"/>
      <x:c r="X596" s="73"/>
      <x:c r="Y596" s="73"/>
      <x:c r="Z596" s="73"/>
      <x:c r="AA596" s="73"/>
      <x:c r="AB596" s="73"/>
      <x:c r="AC596" s="73"/>
      <x:c r="AD596" s="73"/>
      <x:c r="AE596" s="73"/>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3"/>
      <x:c r="B597" s="73"/>
      <x:c r="C597" s="73"/>
      <x:c r="D597" s="73"/>
      <x:c r="E597" s="73"/>
      <x:c r="F597" s="73"/>
      <x:c r="G597" s="73"/>
      <x:c r="H597" s="73"/>
      <x:c r="I597" s="73"/>
      <x:c r="J597" s="73"/>
      <x:c r="K597" s="73"/>
      <x:c r="L597" s="73"/>
      <x:c r="M597" s="73"/>
      <x:c r="N597" s="73"/>
      <x:c r="O597" s="73"/>
      <x:c r="P597" s="73"/>
      <x:c r="Q597" s="73"/>
      <x:c r="R597" s="73"/>
      <x:c r="S597" s="73"/>
      <x:c r="T597" s="73"/>
      <x:c r="U597" s="73"/>
      <x:c r="V597" s="73"/>
      <x:c r="W597" s="73"/>
      <x:c r="X597" s="73"/>
      <x:c r="Y597" s="73"/>
      <x:c r="Z597" s="73"/>
      <x:c r="AA597" s="73"/>
      <x:c r="AB597" s="73"/>
      <x:c r="AC597" s="73"/>
      <x:c r="AD597" s="73"/>
      <x:c r="AE597" s="73"/>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3"/>
      <x:c r="B598" s="73"/>
      <x:c r="C598" s="73"/>
      <x:c r="D598" s="73"/>
      <x:c r="E598" s="73"/>
      <x:c r="F598" s="73"/>
      <x:c r="G598" s="73"/>
      <x:c r="H598" s="73"/>
      <x:c r="I598" s="73"/>
      <x:c r="J598" s="73"/>
      <x:c r="K598" s="73"/>
      <x:c r="L598" s="73"/>
      <x:c r="M598" s="73"/>
      <x:c r="N598" s="73"/>
      <x:c r="O598" s="73"/>
      <x:c r="P598" s="73"/>
      <x:c r="Q598" s="73"/>
      <x:c r="R598" s="73"/>
      <x:c r="S598" s="73"/>
      <x:c r="T598" s="73"/>
      <x:c r="U598" s="73"/>
      <x:c r="V598" s="73"/>
      <x:c r="W598" s="73"/>
      <x:c r="X598" s="73"/>
      <x:c r="Y598" s="73"/>
      <x:c r="Z598" s="73"/>
      <x:c r="AA598" s="73"/>
      <x:c r="AB598" s="73"/>
      <x:c r="AC598" s="73"/>
      <x:c r="AD598" s="73"/>
      <x:c r="AE598" s="73"/>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3"/>
      <x:c r="B599" s="73"/>
      <x:c r="C599" s="73"/>
      <x:c r="D599" s="73"/>
      <x:c r="E599" s="73"/>
      <x:c r="F599" s="73"/>
      <x:c r="G599" s="73"/>
      <x:c r="H599" s="73"/>
      <x:c r="I599" s="73"/>
      <x:c r="J599" s="73"/>
      <x:c r="K599" s="73"/>
      <x:c r="L599" s="73"/>
      <x:c r="M599" s="73"/>
      <x:c r="N599" s="73"/>
      <x:c r="O599" s="73"/>
      <x:c r="P599" s="73"/>
      <x:c r="Q599" s="73"/>
      <x:c r="R599" s="73"/>
      <x:c r="S599" s="73"/>
      <x:c r="T599" s="73"/>
      <x:c r="U599" s="73"/>
      <x:c r="V599" s="73"/>
      <x:c r="W599" s="73"/>
      <x:c r="X599" s="73"/>
      <x:c r="Y599" s="73"/>
      <x:c r="Z599" s="73"/>
      <x:c r="AA599" s="73"/>
      <x:c r="AB599" s="73"/>
      <x:c r="AC599" s="73"/>
      <x:c r="AD599" s="73"/>
      <x:c r="AE599" s="73"/>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3"/>
      <x:c r="B600" s="73"/>
      <x:c r="C600" s="73"/>
      <x:c r="D600" s="73"/>
      <x:c r="E600" s="73"/>
      <x:c r="F600" s="73"/>
      <x:c r="G600" s="73"/>
      <x:c r="H600" s="73"/>
      <x:c r="I600" s="73"/>
      <x:c r="J600" s="73"/>
      <x:c r="K600" s="73"/>
      <x:c r="L600" s="73"/>
      <x:c r="M600" s="73"/>
      <x:c r="N600" s="73"/>
      <x:c r="O600" s="73"/>
      <x:c r="P600" s="73"/>
      <x:c r="Q600" s="73"/>
      <x:c r="R600" s="73"/>
      <x:c r="S600" s="73"/>
      <x:c r="T600" s="73"/>
      <x:c r="U600" s="73"/>
      <x:c r="V600" s="73"/>
      <x:c r="W600" s="73"/>
      <x:c r="X600" s="73"/>
      <x:c r="Y600" s="73"/>
      <x:c r="Z600" s="73"/>
      <x:c r="AA600" s="73"/>
      <x:c r="AB600" s="73"/>
      <x:c r="AC600" s="73"/>
      <x:c r="AD600" s="73"/>
      <x:c r="AE600" s="73"/>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3"/>
      <x:c r="B601" s="73"/>
      <x:c r="C601" s="73"/>
      <x:c r="D601" s="73"/>
      <x:c r="E601" s="73"/>
      <x:c r="F601" s="73"/>
      <x:c r="G601" s="73"/>
      <x:c r="H601" s="73"/>
      <x:c r="I601" s="73"/>
      <x:c r="J601" s="73"/>
      <x:c r="K601" s="73"/>
      <x:c r="L601" s="73"/>
      <x:c r="M601" s="73"/>
      <x:c r="N601" s="73"/>
      <x:c r="O601" s="73"/>
      <x:c r="P601" s="73"/>
      <x:c r="Q601" s="73"/>
      <x:c r="R601" s="73"/>
      <x:c r="S601" s="73"/>
      <x:c r="T601" s="73"/>
      <x:c r="U601" s="73"/>
      <x:c r="V601" s="73"/>
      <x:c r="W601" s="73"/>
      <x:c r="X601" s="73"/>
      <x:c r="Y601" s="73"/>
      <x:c r="Z601" s="73"/>
      <x:c r="AA601" s="73"/>
      <x:c r="AB601" s="73"/>
      <x:c r="AC601" s="73"/>
      <x:c r="AD601" s="73"/>
      <x:c r="AE601" s="73"/>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3"/>
      <x:c r="B602" s="73"/>
      <x:c r="C602" s="73"/>
      <x:c r="D602" s="73"/>
      <x:c r="E602" s="73"/>
      <x:c r="F602" s="73"/>
      <x:c r="G602" s="73"/>
      <x:c r="H602" s="73"/>
      <x:c r="I602" s="73"/>
      <x:c r="J602" s="73"/>
      <x:c r="K602" s="73"/>
      <x:c r="L602" s="73"/>
      <x:c r="M602" s="73"/>
      <x:c r="N602" s="73"/>
      <x:c r="O602" s="73"/>
      <x:c r="P602" s="73"/>
      <x:c r="Q602" s="73"/>
      <x:c r="R602" s="73"/>
      <x:c r="S602" s="73"/>
      <x:c r="T602" s="73"/>
      <x:c r="U602" s="73"/>
      <x:c r="V602" s="73"/>
      <x:c r="W602" s="73"/>
      <x:c r="X602" s="73"/>
      <x:c r="Y602" s="73"/>
      <x:c r="Z602" s="73"/>
      <x:c r="AA602" s="73"/>
      <x:c r="AB602" s="73"/>
      <x:c r="AC602" s="73"/>
      <x:c r="AD602" s="73"/>
      <x:c r="AE602" s="73"/>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3"/>
      <x:c r="B603" s="73"/>
      <x:c r="C603" s="73"/>
      <x:c r="D603" s="73"/>
      <x:c r="E603" s="73"/>
      <x:c r="F603" s="73"/>
      <x:c r="G603" s="73"/>
      <x:c r="H603" s="73"/>
      <x:c r="I603" s="73"/>
      <x:c r="J603" s="73"/>
      <x:c r="K603" s="73"/>
      <x:c r="L603" s="73"/>
      <x:c r="M603" s="73"/>
      <x:c r="N603" s="73"/>
      <x:c r="O603" s="73"/>
      <x:c r="P603" s="73"/>
      <x:c r="Q603" s="73"/>
      <x:c r="R603" s="73"/>
      <x:c r="S603" s="73"/>
      <x:c r="T603" s="73"/>
      <x:c r="U603" s="73"/>
      <x:c r="V603" s="73"/>
      <x:c r="W603" s="73"/>
      <x:c r="X603" s="73"/>
      <x:c r="Y603" s="73"/>
      <x:c r="Z603" s="73"/>
      <x:c r="AA603" s="73"/>
      <x:c r="AB603" s="73"/>
      <x:c r="AC603" s="73"/>
      <x:c r="AD603" s="73"/>
      <x:c r="AE603" s="7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3"/>
      <x:c r="B604" s="73"/>
      <x:c r="C604" s="73"/>
      <x:c r="D604" s="73"/>
      <x:c r="E604" s="73"/>
      <x:c r="F604" s="73"/>
      <x:c r="G604" s="73"/>
      <x:c r="H604" s="73"/>
      <x:c r="I604" s="73"/>
      <x:c r="J604" s="73"/>
      <x:c r="K604" s="73"/>
      <x:c r="L604" s="73"/>
      <x:c r="M604" s="73"/>
      <x:c r="N604" s="73"/>
      <x:c r="O604" s="73"/>
      <x:c r="P604" s="73"/>
      <x:c r="Q604" s="73"/>
      <x:c r="R604" s="73"/>
      <x:c r="S604" s="73"/>
      <x:c r="T604" s="73"/>
      <x:c r="U604" s="73"/>
      <x:c r="V604" s="73"/>
      <x:c r="W604" s="73"/>
      <x:c r="X604" s="73"/>
      <x:c r="Y604" s="73"/>
      <x:c r="Z604" s="73"/>
      <x:c r="AA604" s="73"/>
      <x:c r="AB604" s="73"/>
      <x:c r="AC604" s="73"/>
      <x:c r="AD604" s="73"/>
      <x:c r="AE604" s="73"/>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3"/>
      <x:c r="B605" s="73"/>
      <x:c r="C605" s="73"/>
      <x:c r="D605" s="73"/>
      <x:c r="E605" s="73"/>
      <x:c r="F605" s="73"/>
      <x:c r="G605" s="73"/>
      <x:c r="H605" s="73"/>
      <x:c r="I605" s="73"/>
      <x:c r="J605" s="73"/>
      <x:c r="K605" s="73"/>
      <x:c r="L605" s="73"/>
      <x:c r="M605" s="73"/>
      <x:c r="N605" s="73"/>
      <x:c r="O605" s="73"/>
      <x:c r="P605" s="73"/>
      <x:c r="Q605" s="73"/>
      <x:c r="R605" s="73"/>
      <x:c r="S605" s="73"/>
      <x:c r="T605" s="73"/>
      <x:c r="U605" s="73"/>
      <x:c r="V605" s="73"/>
      <x:c r="W605" s="73"/>
      <x:c r="X605" s="73"/>
      <x:c r="Y605" s="73"/>
      <x:c r="Z605" s="73"/>
      <x:c r="AA605" s="73"/>
      <x:c r="AB605" s="73"/>
      <x:c r="AC605" s="73"/>
      <x:c r="AD605" s="73"/>
      <x:c r="AE605" s="73"/>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3"/>
      <x:c r="B606" s="73"/>
      <x:c r="C606" s="73"/>
      <x:c r="D606" s="73"/>
      <x:c r="E606" s="73"/>
      <x:c r="F606" s="73"/>
      <x:c r="G606" s="73"/>
      <x:c r="H606" s="73"/>
      <x:c r="I606" s="73"/>
      <x:c r="J606" s="73"/>
      <x:c r="K606" s="73"/>
      <x:c r="L606" s="73"/>
      <x:c r="M606" s="73"/>
      <x:c r="N606" s="73"/>
      <x:c r="O606" s="73"/>
      <x:c r="P606" s="73"/>
      <x:c r="Q606" s="73"/>
      <x:c r="R606" s="73"/>
      <x:c r="S606" s="73"/>
      <x:c r="T606" s="73"/>
      <x:c r="U606" s="73"/>
      <x:c r="V606" s="73"/>
      <x:c r="W606" s="73"/>
      <x:c r="X606" s="73"/>
      <x:c r="Y606" s="73"/>
      <x:c r="Z606" s="73"/>
      <x:c r="AA606" s="73"/>
      <x:c r="AB606" s="73"/>
      <x:c r="AC606" s="73"/>
      <x:c r="AD606" s="73"/>
      <x:c r="AE606" s="73"/>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3"/>
      <x:c r="B607" s="73"/>
      <x:c r="C607" s="73"/>
      <x:c r="D607" s="73"/>
      <x:c r="E607" s="73"/>
      <x:c r="F607" s="73"/>
      <x:c r="G607" s="73"/>
      <x:c r="H607" s="73"/>
      <x:c r="I607" s="73"/>
      <x:c r="J607" s="73"/>
      <x:c r="K607" s="73"/>
      <x:c r="L607" s="73"/>
      <x:c r="M607" s="73"/>
      <x:c r="N607" s="73"/>
      <x:c r="O607" s="73"/>
      <x:c r="P607" s="73"/>
      <x:c r="Q607" s="73"/>
      <x:c r="R607" s="73"/>
      <x:c r="S607" s="73"/>
      <x:c r="T607" s="73"/>
      <x:c r="U607" s="73"/>
      <x:c r="V607" s="73"/>
      <x:c r="W607" s="73"/>
      <x:c r="X607" s="73"/>
      <x:c r="Y607" s="73"/>
      <x:c r="Z607" s="73"/>
      <x:c r="AA607" s="73"/>
      <x:c r="AB607" s="73"/>
      <x:c r="AC607" s="73"/>
      <x:c r="AD607" s="73"/>
      <x:c r="AE607" s="73"/>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3"/>
      <x:c r="B608" s="73"/>
      <x:c r="C608" s="73"/>
      <x:c r="D608" s="73"/>
      <x:c r="E608" s="73"/>
      <x:c r="F608" s="73"/>
      <x:c r="G608" s="73"/>
      <x:c r="H608" s="73"/>
      <x:c r="I608" s="73"/>
      <x:c r="J608" s="73"/>
      <x:c r="K608" s="73"/>
      <x:c r="L608" s="73"/>
      <x:c r="M608" s="73"/>
      <x:c r="N608" s="73"/>
      <x:c r="O608" s="73"/>
      <x:c r="P608" s="73"/>
      <x:c r="Q608" s="73"/>
      <x:c r="R608" s="73"/>
      <x:c r="S608" s="73"/>
      <x:c r="T608" s="73"/>
      <x:c r="U608" s="73"/>
      <x:c r="V608" s="73"/>
      <x:c r="W608" s="73"/>
      <x:c r="X608" s="73"/>
      <x:c r="Y608" s="73"/>
      <x:c r="Z608" s="73"/>
      <x:c r="AA608" s="73"/>
      <x:c r="AB608" s="73"/>
      <x:c r="AC608" s="73"/>
      <x:c r="AD608" s="73"/>
      <x:c r="AE608" s="73"/>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3"/>
      <x:c r="B609" s="73"/>
      <x:c r="C609" s="73"/>
      <x:c r="D609" s="73"/>
      <x:c r="E609" s="73"/>
      <x:c r="F609" s="73"/>
      <x:c r="G609" s="73"/>
      <x:c r="H609" s="73"/>
      <x:c r="I609" s="73"/>
      <x:c r="J609" s="73"/>
      <x:c r="K609" s="73"/>
      <x:c r="L609" s="73"/>
      <x:c r="M609" s="73"/>
      <x:c r="N609" s="73"/>
      <x:c r="O609" s="73"/>
      <x:c r="P609" s="73"/>
      <x:c r="Q609" s="73"/>
      <x:c r="R609" s="73"/>
      <x:c r="S609" s="73"/>
      <x:c r="T609" s="73"/>
      <x:c r="U609" s="73"/>
      <x:c r="V609" s="73"/>
      <x:c r="W609" s="73"/>
      <x:c r="X609" s="73"/>
      <x:c r="Y609" s="73"/>
      <x:c r="Z609" s="73"/>
      <x:c r="AA609" s="73"/>
      <x:c r="AB609" s="73"/>
      <x:c r="AC609" s="73"/>
      <x:c r="AD609" s="73"/>
      <x:c r="AE609" s="73"/>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3"/>
      <x:c r="B610" s="73"/>
      <x:c r="C610" s="73"/>
      <x:c r="D610" s="73"/>
      <x:c r="E610" s="73"/>
      <x:c r="F610" s="73"/>
      <x:c r="G610" s="73"/>
      <x:c r="H610" s="73"/>
      <x:c r="I610" s="73"/>
      <x:c r="J610" s="73"/>
      <x:c r="K610" s="73"/>
      <x:c r="L610" s="73"/>
      <x:c r="M610" s="73"/>
      <x:c r="N610" s="73"/>
      <x:c r="O610" s="73"/>
      <x:c r="P610" s="73"/>
      <x:c r="Q610" s="73"/>
      <x:c r="R610" s="73"/>
      <x:c r="S610" s="73"/>
      <x:c r="T610" s="73"/>
      <x:c r="U610" s="73"/>
      <x:c r="V610" s="73"/>
      <x:c r="W610" s="73"/>
      <x:c r="X610" s="73"/>
      <x:c r="Y610" s="73"/>
      <x:c r="Z610" s="73"/>
      <x:c r="AA610" s="73"/>
      <x:c r="AB610" s="73"/>
      <x:c r="AC610" s="73"/>
      <x:c r="AD610" s="73"/>
      <x:c r="AE610" s="73"/>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3"/>
      <x:c r="B611" s="73"/>
      <x:c r="C611" s="73"/>
      <x:c r="D611" s="73"/>
      <x:c r="E611" s="73"/>
      <x:c r="F611" s="73"/>
      <x:c r="G611" s="73"/>
      <x:c r="H611" s="73"/>
      <x:c r="I611" s="73"/>
      <x:c r="J611" s="73"/>
      <x:c r="K611" s="73"/>
      <x:c r="L611" s="73"/>
      <x:c r="M611" s="73"/>
      <x:c r="N611" s="73"/>
      <x:c r="O611" s="73"/>
      <x:c r="P611" s="73"/>
      <x:c r="Q611" s="73"/>
      <x:c r="R611" s="73"/>
      <x:c r="S611" s="73"/>
      <x:c r="T611" s="73"/>
      <x:c r="U611" s="73"/>
      <x:c r="V611" s="73"/>
      <x:c r="W611" s="73"/>
      <x:c r="X611" s="73"/>
      <x:c r="Y611" s="73"/>
      <x:c r="Z611" s="73"/>
      <x:c r="AA611" s="73"/>
      <x:c r="AB611" s="73"/>
      <x:c r="AC611" s="73"/>
      <x:c r="AD611" s="73"/>
      <x:c r="AE611" s="73"/>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3"/>
      <x:c r="B612" s="73"/>
      <x:c r="C612" s="73"/>
      <x:c r="D612" s="73"/>
      <x:c r="E612" s="73"/>
      <x:c r="F612" s="73"/>
      <x:c r="G612" s="73"/>
      <x:c r="H612" s="73"/>
      <x:c r="I612" s="73"/>
      <x:c r="J612" s="73"/>
      <x:c r="K612" s="73"/>
      <x:c r="L612" s="73"/>
      <x:c r="M612" s="73"/>
      <x:c r="N612" s="73"/>
      <x:c r="O612" s="73"/>
      <x:c r="P612" s="73"/>
      <x:c r="Q612" s="73"/>
      <x:c r="R612" s="73"/>
      <x:c r="S612" s="73"/>
      <x:c r="T612" s="73"/>
      <x:c r="U612" s="73"/>
      <x:c r="V612" s="73"/>
      <x:c r="W612" s="73"/>
      <x:c r="X612" s="73"/>
      <x:c r="Y612" s="73"/>
      <x:c r="Z612" s="73"/>
      <x:c r="AA612" s="73"/>
      <x:c r="AB612" s="73"/>
      <x:c r="AC612" s="73"/>
      <x:c r="AD612" s="73"/>
      <x:c r="AE612" s="73"/>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3"/>
      <x:c r="B613" s="73"/>
      <x:c r="C613" s="73"/>
      <x:c r="D613" s="73"/>
      <x:c r="E613" s="73"/>
      <x:c r="F613" s="73"/>
      <x:c r="G613" s="73"/>
      <x:c r="H613" s="73"/>
      <x:c r="I613" s="73"/>
      <x:c r="J613" s="73"/>
      <x:c r="K613" s="73"/>
      <x:c r="L613" s="73"/>
      <x:c r="M613" s="73"/>
      <x:c r="N613" s="73"/>
      <x:c r="O613" s="73"/>
      <x:c r="P613" s="73"/>
      <x:c r="Q613" s="73"/>
      <x:c r="R613" s="73"/>
      <x:c r="S613" s="73"/>
      <x:c r="T613" s="73"/>
      <x:c r="U613" s="73"/>
      <x:c r="V613" s="73"/>
      <x:c r="W613" s="73"/>
      <x:c r="X613" s="73"/>
      <x:c r="Y613" s="73"/>
      <x:c r="Z613" s="73"/>
      <x:c r="AA613" s="73"/>
      <x:c r="AB613" s="73"/>
      <x:c r="AC613" s="73"/>
      <x:c r="AD613" s="73"/>
      <x:c r="AE613" s="7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3"/>
      <x:c r="B614" s="73"/>
      <x:c r="C614" s="73"/>
      <x:c r="D614" s="73"/>
      <x:c r="E614" s="73"/>
      <x:c r="F614" s="73"/>
      <x:c r="G614" s="73"/>
      <x:c r="H614" s="73"/>
      <x:c r="I614" s="73"/>
      <x:c r="J614" s="73"/>
      <x:c r="K614" s="73"/>
      <x:c r="L614" s="73"/>
      <x:c r="M614" s="73"/>
      <x:c r="N614" s="73"/>
      <x:c r="O614" s="73"/>
      <x:c r="P614" s="73"/>
      <x:c r="Q614" s="73"/>
      <x:c r="R614" s="73"/>
      <x:c r="S614" s="73"/>
      <x:c r="T614" s="73"/>
      <x:c r="U614" s="73"/>
      <x:c r="V614" s="73"/>
      <x:c r="W614" s="73"/>
      <x:c r="X614" s="73"/>
      <x:c r="Y614" s="73"/>
      <x:c r="Z614" s="73"/>
      <x:c r="AA614" s="73"/>
      <x:c r="AB614" s="73"/>
      <x:c r="AC614" s="73"/>
      <x:c r="AD614" s="73"/>
      <x:c r="AE614" s="73"/>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3"/>
      <x:c r="B615" s="73"/>
      <x:c r="C615" s="73"/>
      <x:c r="D615" s="73"/>
      <x:c r="E615" s="73"/>
      <x:c r="F615" s="73"/>
      <x:c r="G615" s="73"/>
      <x:c r="H615" s="73"/>
      <x:c r="I615" s="73"/>
      <x:c r="J615" s="73"/>
      <x:c r="K615" s="73"/>
      <x:c r="L615" s="73"/>
      <x:c r="M615" s="73"/>
      <x:c r="N615" s="73"/>
      <x:c r="O615" s="73"/>
      <x:c r="P615" s="73"/>
      <x:c r="Q615" s="73"/>
      <x:c r="R615" s="73"/>
      <x:c r="S615" s="73"/>
      <x:c r="T615" s="73"/>
      <x:c r="U615" s="73"/>
      <x:c r="V615" s="73"/>
      <x:c r="W615" s="73"/>
      <x:c r="X615" s="73"/>
      <x:c r="Y615" s="73"/>
      <x:c r="Z615" s="73"/>
      <x:c r="AA615" s="73"/>
      <x:c r="AB615" s="73"/>
      <x:c r="AC615" s="73"/>
      <x:c r="AD615" s="73"/>
      <x:c r="AE615" s="73"/>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3"/>
      <x:c r="B616" s="73"/>
      <x:c r="C616" s="73"/>
      <x:c r="D616" s="73"/>
      <x:c r="E616" s="73"/>
      <x:c r="F616" s="73"/>
      <x:c r="G616" s="73"/>
      <x:c r="H616" s="73"/>
      <x:c r="I616" s="73"/>
      <x:c r="J616" s="73"/>
      <x:c r="K616" s="73"/>
      <x:c r="L616" s="73"/>
      <x:c r="M616" s="73"/>
      <x:c r="N616" s="73"/>
      <x:c r="O616" s="73"/>
      <x:c r="P616" s="73"/>
      <x:c r="Q616" s="73"/>
      <x:c r="R616" s="73"/>
      <x:c r="S616" s="73"/>
      <x:c r="T616" s="73"/>
      <x:c r="U616" s="73"/>
      <x:c r="V616" s="73"/>
      <x:c r="W616" s="73"/>
      <x:c r="X616" s="73"/>
      <x:c r="Y616" s="73"/>
      <x:c r="Z616" s="73"/>
      <x:c r="AA616" s="73"/>
      <x:c r="AB616" s="73"/>
      <x:c r="AC616" s="73"/>
      <x:c r="AD616" s="73"/>
      <x:c r="AE616" s="73"/>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3"/>
      <x:c r="B617" s="73"/>
      <x:c r="C617" s="73"/>
      <x:c r="D617" s="73"/>
      <x:c r="E617" s="73"/>
      <x:c r="F617" s="73"/>
      <x:c r="G617" s="73"/>
      <x:c r="H617" s="73"/>
      <x:c r="I617" s="73"/>
      <x:c r="J617" s="73"/>
      <x:c r="K617" s="73"/>
      <x:c r="L617" s="73"/>
      <x:c r="M617" s="73"/>
      <x:c r="N617" s="73"/>
      <x:c r="O617" s="73"/>
      <x:c r="P617" s="73"/>
      <x:c r="Q617" s="73"/>
      <x:c r="R617" s="73"/>
      <x:c r="S617" s="73"/>
      <x:c r="T617" s="73"/>
      <x:c r="U617" s="73"/>
      <x:c r="V617" s="73"/>
      <x:c r="W617" s="73"/>
      <x:c r="X617" s="73"/>
      <x:c r="Y617" s="73"/>
      <x:c r="Z617" s="73"/>
      <x:c r="AA617" s="73"/>
      <x:c r="AB617" s="73"/>
      <x:c r="AC617" s="73"/>
      <x:c r="AD617" s="73"/>
      <x:c r="AE617" s="73"/>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3"/>
      <x:c r="B618" s="73"/>
      <x:c r="C618" s="73"/>
      <x:c r="D618" s="73"/>
      <x:c r="E618" s="73"/>
      <x:c r="F618" s="73"/>
      <x:c r="G618" s="73"/>
      <x:c r="H618" s="73"/>
      <x:c r="I618" s="73"/>
      <x:c r="J618" s="73"/>
      <x:c r="K618" s="73"/>
      <x:c r="L618" s="73"/>
      <x:c r="M618" s="73"/>
      <x:c r="N618" s="73"/>
      <x:c r="O618" s="73"/>
      <x:c r="P618" s="73"/>
      <x:c r="Q618" s="73"/>
      <x:c r="R618" s="73"/>
      <x:c r="S618" s="73"/>
      <x:c r="T618" s="73"/>
      <x:c r="U618" s="73"/>
      <x:c r="V618" s="73"/>
      <x:c r="W618" s="73"/>
      <x:c r="X618" s="73"/>
      <x:c r="Y618" s="73"/>
      <x:c r="Z618" s="73"/>
      <x:c r="AA618" s="73"/>
      <x:c r="AB618" s="73"/>
      <x:c r="AC618" s="73"/>
      <x:c r="AD618" s="73"/>
      <x:c r="AE618" s="73"/>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3"/>
      <x:c r="B619" s="73"/>
      <x:c r="C619" s="73"/>
      <x:c r="D619" s="73"/>
      <x:c r="E619" s="73"/>
      <x:c r="F619" s="73"/>
      <x:c r="G619" s="73"/>
      <x:c r="H619" s="73"/>
      <x:c r="I619" s="73"/>
      <x:c r="J619" s="73"/>
      <x:c r="K619" s="73"/>
      <x:c r="L619" s="73"/>
      <x:c r="M619" s="73"/>
      <x:c r="N619" s="73"/>
      <x:c r="O619" s="73"/>
      <x:c r="P619" s="73"/>
      <x:c r="Q619" s="73"/>
      <x:c r="R619" s="73"/>
      <x:c r="S619" s="73"/>
      <x:c r="T619" s="73"/>
      <x:c r="U619" s="73"/>
      <x:c r="V619" s="73"/>
      <x:c r="W619" s="73"/>
      <x:c r="X619" s="73"/>
      <x:c r="Y619" s="73"/>
      <x:c r="Z619" s="73"/>
      <x:c r="AA619" s="73"/>
      <x:c r="AB619" s="73"/>
      <x:c r="AC619" s="73"/>
      <x:c r="AD619" s="73"/>
      <x:c r="AE619" s="73"/>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3"/>
      <x:c r="B620" s="73"/>
      <x:c r="C620" s="73"/>
      <x:c r="D620" s="73"/>
      <x:c r="E620" s="73"/>
      <x:c r="F620" s="73"/>
      <x:c r="G620" s="73"/>
      <x:c r="H620" s="73"/>
      <x:c r="I620" s="73"/>
      <x:c r="J620" s="73"/>
      <x:c r="K620" s="73"/>
      <x:c r="L620" s="73"/>
      <x:c r="M620" s="73"/>
      <x:c r="N620" s="73"/>
      <x:c r="O620" s="73"/>
      <x:c r="P620" s="73"/>
      <x:c r="Q620" s="73"/>
      <x:c r="R620" s="73"/>
      <x:c r="S620" s="73"/>
      <x:c r="T620" s="73"/>
      <x:c r="U620" s="73"/>
      <x:c r="V620" s="73"/>
      <x:c r="W620" s="73"/>
      <x:c r="X620" s="73"/>
      <x:c r="Y620" s="73"/>
      <x:c r="Z620" s="73"/>
      <x:c r="AA620" s="73"/>
      <x:c r="AB620" s="73"/>
      <x:c r="AC620" s="73"/>
      <x:c r="AD620" s="73"/>
      <x:c r="AE620" s="73"/>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3"/>
      <x:c r="B621" s="73"/>
      <x:c r="C621" s="73"/>
      <x:c r="D621" s="73"/>
      <x:c r="E621" s="73"/>
      <x:c r="F621" s="73"/>
      <x:c r="G621" s="73"/>
      <x:c r="H621" s="73"/>
      <x:c r="I621" s="73"/>
      <x:c r="J621" s="73"/>
      <x:c r="K621" s="73"/>
      <x:c r="L621" s="73"/>
      <x:c r="M621" s="73"/>
      <x:c r="N621" s="73"/>
      <x:c r="O621" s="73"/>
      <x:c r="P621" s="73"/>
      <x:c r="Q621" s="73"/>
      <x:c r="R621" s="73"/>
      <x:c r="S621" s="73"/>
      <x:c r="T621" s="73"/>
      <x:c r="U621" s="73"/>
      <x:c r="V621" s="73"/>
      <x:c r="W621" s="73"/>
      <x:c r="X621" s="73"/>
      <x:c r="Y621" s="73"/>
      <x:c r="Z621" s="73"/>
      <x:c r="AA621" s="73"/>
      <x:c r="AB621" s="73"/>
      <x:c r="AC621" s="73"/>
      <x:c r="AD621" s="73"/>
      <x:c r="AE621" s="73"/>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3"/>
      <x:c r="B622" s="73"/>
      <x:c r="C622" s="73"/>
      <x:c r="D622" s="73"/>
      <x:c r="E622" s="73"/>
      <x:c r="F622" s="73"/>
      <x:c r="G622" s="73"/>
      <x:c r="H622" s="73"/>
      <x:c r="I622" s="73"/>
      <x:c r="J622" s="73"/>
      <x:c r="K622" s="73"/>
      <x:c r="L622" s="73"/>
      <x:c r="M622" s="73"/>
      <x:c r="N622" s="73"/>
      <x:c r="O622" s="73"/>
      <x:c r="P622" s="73"/>
      <x:c r="Q622" s="73"/>
      <x:c r="R622" s="73"/>
      <x:c r="S622" s="73"/>
      <x:c r="T622" s="73"/>
      <x:c r="U622" s="73"/>
      <x:c r="V622" s="73"/>
      <x:c r="W622" s="73"/>
      <x:c r="X622" s="73"/>
      <x:c r="Y622" s="73"/>
      <x:c r="Z622" s="73"/>
      <x:c r="AA622" s="73"/>
      <x:c r="AB622" s="73"/>
      <x:c r="AC622" s="73"/>
      <x:c r="AD622" s="73"/>
      <x:c r="AE622" s="73"/>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3"/>
      <x:c r="B623" s="73"/>
      <x:c r="C623" s="73"/>
      <x:c r="D623" s="73"/>
      <x:c r="E623" s="73"/>
      <x:c r="F623" s="73"/>
      <x:c r="G623" s="73"/>
      <x:c r="H623" s="73"/>
      <x:c r="I623" s="73"/>
      <x:c r="J623" s="73"/>
      <x:c r="K623" s="73"/>
      <x:c r="L623" s="73"/>
      <x:c r="M623" s="73"/>
      <x:c r="N623" s="73"/>
      <x:c r="O623" s="73"/>
      <x:c r="P623" s="73"/>
      <x:c r="Q623" s="73"/>
      <x:c r="R623" s="73"/>
      <x:c r="S623" s="73"/>
      <x:c r="T623" s="73"/>
      <x:c r="U623" s="73"/>
      <x:c r="V623" s="73"/>
      <x:c r="W623" s="73"/>
      <x:c r="X623" s="73"/>
      <x:c r="Y623" s="73"/>
      <x:c r="Z623" s="73"/>
      <x:c r="AA623" s="73"/>
      <x:c r="AB623" s="73"/>
      <x:c r="AC623" s="73"/>
      <x:c r="AD623" s="73"/>
      <x:c r="AE623" s="7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3"/>
      <x:c r="B624" s="73"/>
      <x:c r="C624" s="73"/>
      <x:c r="D624" s="73"/>
      <x:c r="E624" s="73"/>
      <x:c r="F624" s="73"/>
      <x:c r="G624" s="73"/>
      <x:c r="H624" s="73"/>
      <x:c r="I624" s="73"/>
      <x:c r="J624" s="73"/>
      <x:c r="K624" s="73"/>
      <x:c r="L624" s="73"/>
      <x:c r="M624" s="73"/>
      <x:c r="N624" s="73"/>
      <x:c r="O624" s="73"/>
      <x:c r="P624" s="73"/>
      <x:c r="Q624" s="73"/>
      <x:c r="R624" s="73"/>
      <x:c r="S624" s="73"/>
      <x:c r="T624" s="73"/>
      <x:c r="U624" s="73"/>
      <x:c r="V624" s="73"/>
      <x:c r="W624" s="73"/>
      <x:c r="X624" s="73"/>
      <x:c r="Y624" s="73"/>
      <x:c r="Z624" s="73"/>
      <x:c r="AA624" s="73"/>
      <x:c r="AB624" s="73"/>
      <x:c r="AC624" s="73"/>
      <x:c r="AD624" s="73"/>
      <x:c r="AE624" s="73"/>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3"/>
      <x:c r="B625" s="73"/>
      <x:c r="C625" s="73"/>
      <x:c r="D625" s="73"/>
      <x:c r="E625" s="73"/>
      <x:c r="F625" s="73"/>
      <x:c r="G625" s="73"/>
      <x:c r="H625" s="73"/>
      <x:c r="I625" s="73"/>
      <x:c r="J625" s="73"/>
      <x:c r="K625" s="73"/>
      <x:c r="L625" s="73"/>
      <x:c r="M625" s="73"/>
      <x:c r="N625" s="73"/>
      <x:c r="O625" s="73"/>
      <x:c r="P625" s="73"/>
      <x:c r="Q625" s="73"/>
      <x:c r="R625" s="73"/>
      <x:c r="S625" s="73"/>
      <x:c r="T625" s="73"/>
      <x:c r="U625" s="73"/>
      <x:c r="V625" s="73"/>
      <x:c r="W625" s="73"/>
      <x:c r="X625" s="73"/>
      <x:c r="Y625" s="73"/>
      <x:c r="Z625" s="73"/>
      <x:c r="AA625" s="73"/>
      <x:c r="AB625" s="73"/>
      <x:c r="AC625" s="73"/>
      <x:c r="AD625" s="73"/>
      <x:c r="AE625" s="73"/>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3"/>
      <x:c r="B626" s="73"/>
      <x:c r="C626" s="73"/>
      <x:c r="D626" s="73"/>
      <x:c r="E626" s="73"/>
      <x:c r="F626" s="73"/>
      <x:c r="G626" s="73"/>
      <x:c r="H626" s="73"/>
      <x:c r="I626" s="73"/>
      <x:c r="J626" s="73"/>
      <x:c r="K626" s="73"/>
      <x:c r="L626" s="73"/>
      <x:c r="M626" s="73"/>
      <x:c r="N626" s="73"/>
      <x:c r="O626" s="73"/>
      <x:c r="P626" s="73"/>
      <x:c r="Q626" s="73"/>
      <x:c r="R626" s="73"/>
      <x:c r="S626" s="73"/>
      <x:c r="T626" s="73"/>
      <x:c r="U626" s="73"/>
      <x:c r="V626" s="73"/>
      <x:c r="W626" s="73"/>
      <x:c r="X626" s="73"/>
      <x:c r="Y626" s="73"/>
      <x:c r="Z626" s="73"/>
      <x:c r="AA626" s="73"/>
      <x:c r="AB626" s="73"/>
      <x:c r="AC626" s="73"/>
      <x:c r="AD626" s="73"/>
      <x:c r="AE626" s="73"/>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3"/>
      <x:c r="B627" s="73"/>
      <x:c r="C627" s="73"/>
      <x:c r="D627" s="73"/>
      <x:c r="E627" s="73"/>
      <x:c r="F627" s="73"/>
      <x:c r="G627" s="73"/>
      <x:c r="H627" s="73"/>
      <x:c r="I627" s="73"/>
      <x:c r="J627" s="73"/>
      <x:c r="K627" s="73"/>
      <x:c r="L627" s="73"/>
      <x:c r="M627" s="73"/>
      <x:c r="N627" s="73"/>
      <x:c r="O627" s="73"/>
      <x:c r="P627" s="73"/>
      <x:c r="Q627" s="73"/>
      <x:c r="R627" s="73"/>
      <x:c r="S627" s="73"/>
      <x:c r="T627" s="73"/>
      <x:c r="U627" s="73"/>
      <x:c r="V627" s="73"/>
      <x:c r="W627" s="73"/>
      <x:c r="X627" s="73"/>
      <x:c r="Y627" s="73"/>
      <x:c r="Z627" s="73"/>
      <x:c r="AA627" s="73"/>
      <x:c r="AB627" s="73"/>
      <x:c r="AC627" s="73"/>
      <x:c r="AD627" s="73"/>
      <x:c r="AE627" s="73"/>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3"/>
      <x:c r="B628" s="73"/>
      <x:c r="C628" s="73"/>
      <x:c r="D628" s="73"/>
      <x:c r="E628" s="73"/>
      <x:c r="F628" s="73"/>
      <x:c r="G628" s="73"/>
      <x:c r="H628" s="73"/>
      <x:c r="I628" s="73"/>
      <x:c r="J628" s="73"/>
      <x:c r="K628" s="73"/>
      <x:c r="L628" s="73"/>
      <x:c r="M628" s="73"/>
      <x:c r="N628" s="73"/>
      <x:c r="O628" s="73"/>
      <x:c r="P628" s="73"/>
      <x:c r="Q628" s="73"/>
      <x:c r="R628" s="73"/>
      <x:c r="S628" s="73"/>
      <x:c r="T628" s="73"/>
      <x:c r="U628" s="73"/>
      <x:c r="V628" s="73"/>
      <x:c r="W628" s="73"/>
      <x:c r="X628" s="73"/>
      <x:c r="Y628" s="73"/>
      <x:c r="Z628" s="73"/>
      <x:c r="AA628" s="73"/>
      <x:c r="AB628" s="73"/>
      <x:c r="AC628" s="73"/>
      <x:c r="AD628" s="73"/>
      <x:c r="AE628" s="73"/>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3"/>
      <x:c r="B629" s="73"/>
      <x:c r="C629" s="73"/>
      <x:c r="D629" s="73"/>
      <x:c r="E629" s="73"/>
      <x:c r="F629" s="73"/>
      <x:c r="G629" s="73"/>
      <x:c r="H629" s="73"/>
      <x:c r="I629" s="73"/>
      <x:c r="J629" s="73"/>
      <x:c r="K629" s="73"/>
      <x:c r="L629" s="73"/>
      <x:c r="M629" s="73"/>
      <x:c r="N629" s="73"/>
      <x:c r="O629" s="73"/>
      <x:c r="P629" s="73"/>
      <x:c r="Q629" s="73"/>
      <x:c r="R629" s="73"/>
      <x:c r="S629" s="73"/>
      <x:c r="T629" s="73"/>
      <x:c r="U629" s="73"/>
      <x:c r="V629" s="73"/>
      <x:c r="W629" s="73"/>
      <x:c r="X629" s="73"/>
      <x:c r="Y629" s="73"/>
      <x:c r="Z629" s="73"/>
      <x:c r="AA629" s="73"/>
      <x:c r="AB629" s="73"/>
      <x:c r="AC629" s="73"/>
      <x:c r="AD629" s="73"/>
      <x:c r="AE629" s="73"/>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3"/>
      <x:c r="B630" s="73"/>
      <x:c r="C630" s="73"/>
      <x:c r="D630" s="73"/>
      <x:c r="E630" s="73"/>
      <x:c r="F630" s="73"/>
      <x:c r="G630" s="73"/>
      <x:c r="H630" s="73"/>
      <x:c r="I630" s="73"/>
      <x:c r="J630" s="73"/>
      <x:c r="K630" s="73"/>
      <x:c r="L630" s="73"/>
      <x:c r="M630" s="73"/>
      <x:c r="N630" s="73"/>
      <x:c r="O630" s="73"/>
      <x:c r="P630" s="73"/>
      <x:c r="Q630" s="73"/>
      <x:c r="R630" s="73"/>
      <x:c r="S630" s="73"/>
      <x:c r="T630" s="73"/>
      <x:c r="U630" s="73"/>
      <x:c r="V630" s="73"/>
      <x:c r="W630" s="73"/>
      <x:c r="X630" s="73"/>
      <x:c r="Y630" s="73"/>
      <x:c r="Z630" s="73"/>
      <x:c r="AA630" s="73"/>
      <x:c r="AB630" s="73"/>
      <x:c r="AC630" s="73"/>
      <x:c r="AD630" s="73"/>
      <x:c r="AE630" s="73"/>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3"/>
      <x:c r="B631" s="73"/>
      <x:c r="C631" s="73"/>
      <x:c r="D631" s="73"/>
      <x:c r="E631" s="73"/>
      <x:c r="F631" s="73"/>
      <x:c r="G631" s="73"/>
      <x:c r="H631" s="73"/>
      <x:c r="I631" s="73"/>
      <x:c r="J631" s="73"/>
      <x:c r="K631" s="73"/>
      <x:c r="L631" s="73"/>
      <x:c r="M631" s="73"/>
      <x:c r="N631" s="73"/>
      <x:c r="O631" s="73"/>
      <x:c r="P631" s="73"/>
      <x:c r="Q631" s="73"/>
      <x:c r="R631" s="73"/>
      <x:c r="S631" s="73"/>
      <x:c r="T631" s="73"/>
      <x:c r="U631" s="73"/>
      <x:c r="V631" s="73"/>
      <x:c r="W631" s="73"/>
      <x:c r="X631" s="73"/>
      <x:c r="Y631" s="73"/>
      <x:c r="Z631" s="73"/>
      <x:c r="AA631" s="73"/>
      <x:c r="AB631" s="73"/>
      <x:c r="AC631" s="73"/>
      <x:c r="AD631" s="73"/>
      <x:c r="AE631" s="73"/>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3"/>
      <x:c r="B632" s="73"/>
      <x:c r="C632" s="73"/>
      <x:c r="D632" s="73"/>
      <x:c r="E632" s="73"/>
      <x:c r="F632" s="73"/>
      <x:c r="G632" s="73"/>
      <x:c r="H632" s="73"/>
      <x:c r="I632" s="73"/>
      <x:c r="J632" s="73"/>
      <x:c r="K632" s="73"/>
      <x:c r="L632" s="73"/>
      <x:c r="M632" s="73"/>
      <x:c r="N632" s="73"/>
      <x:c r="O632" s="73"/>
      <x:c r="P632" s="73"/>
      <x:c r="Q632" s="73"/>
      <x:c r="R632" s="73"/>
      <x:c r="S632" s="73"/>
      <x:c r="T632" s="73"/>
      <x:c r="U632" s="73"/>
      <x:c r="V632" s="73"/>
      <x:c r="W632" s="73"/>
      <x:c r="X632" s="73"/>
      <x:c r="Y632" s="73"/>
      <x:c r="Z632" s="73"/>
      <x:c r="AA632" s="73"/>
      <x:c r="AB632" s="73"/>
      <x:c r="AC632" s="73"/>
      <x:c r="AD632" s="73"/>
      <x:c r="AE632" s="73"/>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3"/>
      <x:c r="B633" s="73"/>
      <x:c r="C633" s="73"/>
      <x:c r="D633" s="73"/>
      <x:c r="E633" s="73"/>
      <x:c r="F633" s="73"/>
      <x:c r="G633" s="73"/>
      <x:c r="H633" s="73"/>
      <x:c r="I633" s="73"/>
      <x:c r="J633" s="73"/>
      <x:c r="K633" s="73"/>
      <x:c r="L633" s="73"/>
      <x:c r="M633" s="73"/>
      <x:c r="N633" s="73"/>
      <x:c r="O633" s="73"/>
      <x:c r="P633" s="73"/>
      <x:c r="Q633" s="73"/>
      <x:c r="R633" s="73"/>
      <x:c r="S633" s="73"/>
      <x:c r="T633" s="73"/>
      <x:c r="U633" s="73"/>
      <x:c r="V633" s="73"/>
      <x:c r="W633" s="73"/>
      <x:c r="X633" s="73"/>
      <x:c r="Y633" s="73"/>
      <x:c r="Z633" s="73"/>
      <x:c r="AA633" s="73"/>
      <x:c r="AB633" s="73"/>
      <x:c r="AC633" s="73"/>
      <x:c r="AD633" s="73"/>
      <x:c r="AE633" s="7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3"/>
      <x:c r="B634" s="73"/>
      <x:c r="C634" s="73"/>
      <x:c r="D634" s="73"/>
      <x:c r="E634" s="73"/>
      <x:c r="F634" s="73"/>
      <x:c r="G634" s="73"/>
      <x:c r="H634" s="73"/>
      <x:c r="I634" s="73"/>
      <x:c r="J634" s="73"/>
      <x:c r="K634" s="73"/>
      <x:c r="L634" s="73"/>
      <x:c r="M634" s="73"/>
      <x:c r="N634" s="73"/>
      <x:c r="O634" s="73"/>
      <x:c r="P634" s="73"/>
      <x:c r="Q634" s="73"/>
      <x:c r="R634" s="73"/>
      <x:c r="S634" s="73"/>
      <x:c r="T634" s="73"/>
      <x:c r="U634" s="73"/>
      <x:c r="V634" s="73"/>
      <x:c r="W634" s="73"/>
      <x:c r="X634" s="73"/>
      <x:c r="Y634" s="73"/>
      <x:c r="Z634" s="73"/>
      <x:c r="AA634" s="73"/>
      <x:c r="AB634" s="73"/>
      <x:c r="AC634" s="73"/>
      <x:c r="AD634" s="73"/>
      <x:c r="AE634" s="73"/>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3"/>
      <x:c r="B635" s="73"/>
      <x:c r="C635" s="73"/>
      <x:c r="D635" s="73"/>
      <x:c r="E635" s="73"/>
      <x:c r="F635" s="73"/>
      <x:c r="G635" s="73"/>
      <x:c r="H635" s="73"/>
      <x:c r="I635" s="73"/>
      <x:c r="J635" s="73"/>
      <x:c r="K635" s="73"/>
      <x:c r="L635" s="73"/>
      <x:c r="M635" s="73"/>
      <x:c r="N635" s="73"/>
      <x:c r="O635" s="73"/>
      <x:c r="P635" s="73"/>
      <x:c r="Q635" s="73"/>
      <x:c r="R635" s="73"/>
      <x:c r="S635" s="73"/>
      <x:c r="T635" s="73"/>
      <x:c r="U635" s="73"/>
      <x:c r="V635" s="73"/>
      <x:c r="W635" s="73"/>
      <x:c r="X635" s="73"/>
      <x:c r="Y635" s="73"/>
      <x:c r="Z635" s="73"/>
      <x:c r="AA635" s="73"/>
      <x:c r="AB635" s="73"/>
      <x:c r="AC635" s="73"/>
      <x:c r="AD635" s="73"/>
      <x:c r="AE635" s="73"/>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3"/>
      <x:c r="B636" s="73"/>
      <x:c r="C636" s="73"/>
      <x:c r="D636" s="73"/>
      <x:c r="E636" s="73"/>
      <x:c r="F636" s="73"/>
      <x:c r="G636" s="73"/>
      <x:c r="H636" s="73"/>
      <x:c r="I636" s="73"/>
      <x:c r="J636" s="73"/>
      <x:c r="K636" s="73"/>
      <x:c r="L636" s="73"/>
      <x:c r="M636" s="73"/>
      <x:c r="N636" s="73"/>
      <x:c r="O636" s="73"/>
      <x:c r="P636" s="73"/>
      <x:c r="Q636" s="73"/>
      <x:c r="R636" s="73"/>
      <x:c r="S636" s="73"/>
      <x:c r="T636" s="73"/>
      <x:c r="U636" s="73"/>
      <x:c r="V636" s="73"/>
      <x:c r="W636" s="73"/>
      <x:c r="X636" s="73"/>
      <x:c r="Y636" s="73"/>
      <x:c r="Z636" s="73"/>
      <x:c r="AA636" s="73"/>
      <x:c r="AB636" s="73"/>
      <x:c r="AC636" s="73"/>
      <x:c r="AD636" s="73"/>
      <x:c r="AE636" s="73"/>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3"/>
      <x:c r="B637" s="73"/>
      <x:c r="C637" s="73"/>
      <x:c r="D637" s="73"/>
      <x:c r="E637" s="73"/>
      <x:c r="F637" s="73"/>
      <x:c r="G637" s="73"/>
      <x:c r="H637" s="73"/>
      <x:c r="I637" s="73"/>
      <x:c r="J637" s="73"/>
      <x:c r="K637" s="73"/>
      <x:c r="L637" s="73"/>
      <x:c r="M637" s="73"/>
      <x:c r="N637" s="73"/>
      <x:c r="O637" s="73"/>
      <x:c r="P637" s="73"/>
      <x:c r="Q637" s="73"/>
      <x:c r="R637" s="73"/>
      <x:c r="S637" s="73"/>
      <x:c r="T637" s="73"/>
      <x:c r="U637" s="73"/>
      <x:c r="V637" s="73"/>
      <x:c r="W637" s="73"/>
      <x:c r="X637" s="73"/>
      <x:c r="Y637" s="73"/>
      <x:c r="Z637" s="73"/>
      <x:c r="AA637" s="73"/>
      <x:c r="AB637" s="73"/>
      <x:c r="AC637" s="73"/>
      <x:c r="AD637" s="73"/>
      <x:c r="AE637" s="73"/>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3"/>
      <x:c r="B638" s="73"/>
      <x:c r="C638" s="73"/>
      <x:c r="D638" s="73"/>
      <x:c r="E638" s="73"/>
      <x:c r="F638" s="73"/>
      <x:c r="G638" s="73"/>
      <x:c r="H638" s="73"/>
      <x:c r="I638" s="73"/>
      <x:c r="J638" s="73"/>
      <x:c r="K638" s="73"/>
      <x:c r="L638" s="73"/>
      <x:c r="M638" s="73"/>
      <x:c r="N638" s="73"/>
      <x:c r="O638" s="73"/>
      <x:c r="P638" s="73"/>
      <x:c r="Q638" s="73"/>
      <x:c r="R638" s="73"/>
      <x:c r="S638" s="73"/>
      <x:c r="T638" s="73"/>
      <x:c r="U638" s="73"/>
      <x:c r="V638" s="73"/>
      <x:c r="W638" s="73"/>
      <x:c r="X638" s="73"/>
      <x:c r="Y638" s="73"/>
      <x:c r="Z638" s="73"/>
      <x:c r="AA638" s="73"/>
      <x:c r="AB638" s="73"/>
      <x:c r="AC638" s="73"/>
      <x:c r="AD638" s="73"/>
      <x:c r="AE638" s="73"/>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3"/>
      <x:c r="B639" s="73"/>
      <x:c r="C639" s="73"/>
      <x:c r="D639" s="73"/>
      <x:c r="E639" s="73"/>
      <x:c r="F639" s="73"/>
      <x:c r="G639" s="73"/>
      <x:c r="H639" s="73"/>
      <x:c r="I639" s="73"/>
      <x:c r="J639" s="73"/>
      <x:c r="K639" s="73"/>
      <x:c r="L639" s="73"/>
      <x:c r="M639" s="73"/>
      <x:c r="N639" s="73"/>
      <x:c r="O639" s="73"/>
      <x:c r="P639" s="73"/>
      <x:c r="Q639" s="73"/>
      <x:c r="R639" s="73"/>
      <x:c r="S639" s="73"/>
      <x:c r="T639" s="73"/>
      <x:c r="U639" s="73"/>
      <x:c r="V639" s="73"/>
      <x:c r="W639" s="73"/>
      <x:c r="X639" s="73"/>
      <x:c r="Y639" s="73"/>
      <x:c r="Z639" s="73"/>
      <x:c r="AA639" s="73"/>
      <x:c r="AB639" s="73"/>
      <x:c r="AC639" s="73"/>
      <x:c r="AD639" s="73"/>
      <x:c r="AE639" s="73"/>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3"/>
      <x:c r="B640" s="73"/>
      <x:c r="C640" s="73"/>
      <x:c r="D640" s="73"/>
      <x:c r="E640" s="73"/>
      <x:c r="F640" s="73"/>
      <x:c r="G640" s="73"/>
      <x:c r="H640" s="73"/>
      <x:c r="I640" s="73"/>
      <x:c r="J640" s="73"/>
      <x:c r="K640" s="73"/>
      <x:c r="L640" s="73"/>
      <x:c r="M640" s="73"/>
      <x:c r="N640" s="73"/>
      <x:c r="O640" s="73"/>
      <x:c r="P640" s="73"/>
      <x:c r="Q640" s="73"/>
      <x:c r="R640" s="73"/>
      <x:c r="S640" s="73"/>
      <x:c r="T640" s="73"/>
      <x:c r="U640" s="73"/>
      <x:c r="V640" s="73"/>
      <x:c r="W640" s="73"/>
      <x:c r="X640" s="73"/>
      <x:c r="Y640" s="73"/>
      <x:c r="Z640" s="73"/>
      <x:c r="AA640" s="73"/>
      <x:c r="AB640" s="73"/>
      <x:c r="AC640" s="73"/>
      <x:c r="AD640" s="73"/>
      <x:c r="AE640" s="73"/>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3"/>
      <x:c r="B641" s="73"/>
      <x:c r="C641" s="73"/>
      <x:c r="D641" s="73"/>
      <x:c r="E641" s="73"/>
      <x:c r="F641" s="73"/>
      <x:c r="G641" s="73"/>
      <x:c r="H641" s="73"/>
      <x:c r="I641" s="73"/>
      <x:c r="J641" s="73"/>
      <x:c r="K641" s="73"/>
      <x:c r="L641" s="73"/>
      <x:c r="M641" s="73"/>
      <x:c r="N641" s="73"/>
      <x:c r="O641" s="73"/>
      <x:c r="P641" s="73"/>
      <x:c r="Q641" s="73"/>
      <x:c r="R641" s="73"/>
      <x:c r="S641" s="73"/>
      <x:c r="T641" s="73"/>
      <x:c r="U641" s="73"/>
      <x:c r="V641" s="73"/>
      <x:c r="W641" s="73"/>
      <x:c r="X641" s="73"/>
      <x:c r="Y641" s="73"/>
      <x:c r="Z641" s="73"/>
      <x:c r="AA641" s="73"/>
      <x:c r="AB641" s="73"/>
      <x:c r="AC641" s="73"/>
      <x:c r="AD641" s="73"/>
      <x:c r="AE641" s="73"/>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3"/>
      <x:c r="B642" s="73"/>
      <x:c r="C642" s="73"/>
      <x:c r="D642" s="73"/>
      <x:c r="E642" s="73"/>
      <x:c r="F642" s="73"/>
      <x:c r="G642" s="73"/>
      <x:c r="H642" s="73"/>
      <x:c r="I642" s="73"/>
      <x:c r="J642" s="73"/>
      <x:c r="K642" s="73"/>
      <x:c r="L642" s="73"/>
      <x:c r="M642" s="73"/>
      <x:c r="N642" s="73"/>
      <x:c r="O642" s="73"/>
      <x:c r="P642" s="73"/>
      <x:c r="Q642" s="73"/>
      <x:c r="R642" s="73"/>
      <x:c r="S642" s="73"/>
      <x:c r="T642" s="73"/>
      <x:c r="U642" s="73"/>
      <x:c r="V642" s="73"/>
      <x:c r="W642" s="73"/>
      <x:c r="X642" s="73"/>
      <x:c r="Y642" s="73"/>
      <x:c r="Z642" s="73"/>
      <x:c r="AA642" s="73"/>
      <x:c r="AB642" s="73"/>
      <x:c r="AC642" s="73"/>
      <x:c r="AD642" s="73"/>
      <x:c r="AE642" s="73"/>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3"/>
      <x:c r="B643" s="73"/>
      <x:c r="C643" s="73"/>
      <x:c r="D643" s="73"/>
      <x:c r="E643" s="73"/>
      <x:c r="F643" s="73"/>
      <x:c r="G643" s="73"/>
      <x:c r="H643" s="73"/>
      <x:c r="I643" s="73"/>
      <x:c r="J643" s="73"/>
      <x:c r="K643" s="73"/>
      <x:c r="L643" s="73"/>
      <x:c r="M643" s="73"/>
      <x:c r="N643" s="73"/>
      <x:c r="O643" s="73"/>
      <x:c r="P643" s="73"/>
      <x:c r="Q643" s="73"/>
      <x:c r="R643" s="73"/>
      <x:c r="S643" s="73"/>
      <x:c r="T643" s="73"/>
      <x:c r="U643" s="73"/>
      <x:c r="V643" s="73"/>
      <x:c r="W643" s="73"/>
      <x:c r="X643" s="73"/>
      <x:c r="Y643" s="73"/>
      <x:c r="Z643" s="73"/>
      <x:c r="AA643" s="73"/>
      <x:c r="AB643" s="73"/>
      <x:c r="AC643" s="73"/>
      <x:c r="AD643" s="73"/>
      <x:c r="AE643" s="7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3"/>
      <x:c r="B644" s="73"/>
      <x:c r="C644" s="73"/>
      <x:c r="D644" s="73"/>
      <x:c r="E644" s="73"/>
      <x:c r="F644" s="73"/>
      <x:c r="G644" s="73"/>
      <x:c r="H644" s="73"/>
      <x:c r="I644" s="73"/>
      <x:c r="J644" s="73"/>
      <x:c r="K644" s="73"/>
      <x:c r="L644" s="73"/>
      <x:c r="M644" s="73"/>
      <x:c r="N644" s="73"/>
      <x:c r="O644" s="73"/>
      <x:c r="P644" s="73"/>
      <x:c r="Q644" s="73"/>
      <x:c r="R644" s="73"/>
      <x:c r="S644" s="73"/>
      <x:c r="T644" s="73"/>
      <x:c r="U644" s="73"/>
      <x:c r="V644" s="73"/>
      <x:c r="W644" s="73"/>
      <x:c r="X644" s="73"/>
      <x:c r="Y644" s="73"/>
      <x:c r="Z644" s="73"/>
      <x:c r="AA644" s="73"/>
      <x:c r="AB644" s="73"/>
      <x:c r="AC644" s="73"/>
      <x:c r="AD644" s="73"/>
      <x:c r="AE644" s="73"/>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3"/>
      <x:c r="B645" s="73"/>
      <x:c r="C645" s="73"/>
      <x:c r="D645" s="73"/>
      <x:c r="E645" s="73"/>
      <x:c r="F645" s="73"/>
      <x:c r="G645" s="73"/>
      <x:c r="H645" s="73"/>
      <x:c r="I645" s="73"/>
      <x:c r="J645" s="73"/>
      <x:c r="K645" s="73"/>
      <x:c r="L645" s="73"/>
      <x:c r="M645" s="73"/>
      <x:c r="N645" s="73"/>
      <x:c r="O645" s="73"/>
      <x:c r="P645" s="73"/>
      <x:c r="Q645" s="73"/>
      <x:c r="R645" s="73"/>
      <x:c r="S645" s="73"/>
      <x:c r="T645" s="73"/>
      <x:c r="U645" s="73"/>
      <x:c r="V645" s="73"/>
      <x:c r="W645" s="73"/>
      <x:c r="X645" s="73"/>
      <x:c r="Y645" s="73"/>
      <x:c r="Z645" s="73"/>
      <x:c r="AA645" s="73"/>
      <x:c r="AB645" s="73"/>
      <x:c r="AC645" s="73"/>
      <x:c r="AD645" s="73"/>
      <x:c r="AE645" s="73"/>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3"/>
      <x:c r="B646" s="73"/>
      <x:c r="C646" s="73"/>
      <x:c r="D646" s="73"/>
      <x:c r="E646" s="73"/>
      <x:c r="F646" s="73"/>
      <x:c r="G646" s="73"/>
      <x:c r="H646" s="73"/>
      <x:c r="I646" s="73"/>
      <x:c r="J646" s="73"/>
      <x:c r="K646" s="73"/>
      <x:c r="L646" s="73"/>
      <x:c r="M646" s="73"/>
      <x:c r="N646" s="73"/>
      <x:c r="O646" s="73"/>
      <x:c r="P646" s="73"/>
      <x:c r="Q646" s="73"/>
      <x:c r="R646" s="73"/>
      <x:c r="S646" s="73"/>
      <x:c r="T646" s="73"/>
      <x:c r="U646" s="73"/>
      <x:c r="V646" s="73"/>
      <x:c r="W646" s="73"/>
      <x:c r="X646" s="73"/>
      <x:c r="Y646" s="73"/>
      <x:c r="Z646" s="73"/>
      <x:c r="AA646" s="73"/>
      <x:c r="AB646" s="73"/>
      <x:c r="AC646" s="73"/>
      <x:c r="AD646" s="73"/>
      <x:c r="AE646" s="73"/>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3"/>
      <x:c r="B647" s="73"/>
      <x:c r="C647" s="73"/>
      <x:c r="D647" s="73"/>
      <x:c r="E647" s="73"/>
      <x:c r="F647" s="73"/>
      <x:c r="G647" s="73"/>
      <x:c r="H647" s="73"/>
      <x:c r="I647" s="73"/>
      <x:c r="J647" s="73"/>
      <x:c r="K647" s="73"/>
      <x:c r="L647" s="73"/>
      <x:c r="M647" s="73"/>
      <x:c r="N647" s="73"/>
      <x:c r="O647" s="73"/>
      <x:c r="P647" s="73"/>
      <x:c r="Q647" s="73"/>
      <x:c r="R647" s="73"/>
      <x:c r="S647" s="73"/>
      <x:c r="T647" s="73"/>
      <x:c r="U647" s="73"/>
      <x:c r="V647" s="73"/>
      <x:c r="W647" s="73"/>
      <x:c r="X647" s="73"/>
      <x:c r="Y647" s="73"/>
      <x:c r="Z647" s="73"/>
      <x:c r="AA647" s="73"/>
      <x:c r="AB647" s="73"/>
      <x:c r="AC647" s="73"/>
      <x:c r="AD647" s="73"/>
      <x:c r="AE647" s="73"/>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3"/>
      <x:c r="B648" s="73"/>
      <x:c r="C648" s="73"/>
      <x:c r="D648" s="73"/>
      <x:c r="E648" s="73"/>
      <x:c r="F648" s="73"/>
      <x:c r="G648" s="73"/>
      <x:c r="H648" s="73"/>
      <x:c r="I648" s="73"/>
      <x:c r="J648" s="73"/>
      <x:c r="K648" s="73"/>
      <x:c r="L648" s="73"/>
      <x:c r="M648" s="73"/>
      <x:c r="N648" s="73"/>
      <x:c r="O648" s="73"/>
      <x:c r="P648" s="73"/>
      <x:c r="Q648" s="73"/>
      <x:c r="R648" s="73"/>
      <x:c r="S648" s="73"/>
      <x:c r="T648" s="73"/>
      <x:c r="U648" s="73"/>
      <x:c r="V648" s="73"/>
      <x:c r="W648" s="73"/>
      <x:c r="X648" s="73"/>
      <x:c r="Y648" s="73"/>
      <x:c r="Z648" s="73"/>
      <x:c r="AA648" s="73"/>
      <x:c r="AB648" s="73"/>
      <x:c r="AC648" s="73"/>
      <x:c r="AD648" s="73"/>
      <x:c r="AE648" s="73"/>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3"/>
      <x:c r="B649" s="73"/>
      <x:c r="C649" s="73"/>
      <x:c r="D649" s="73"/>
      <x:c r="E649" s="73"/>
      <x:c r="F649" s="73"/>
      <x:c r="G649" s="73"/>
      <x:c r="H649" s="73"/>
      <x:c r="I649" s="73"/>
      <x:c r="J649" s="73"/>
      <x:c r="K649" s="73"/>
      <x:c r="L649" s="73"/>
      <x:c r="M649" s="73"/>
      <x:c r="N649" s="73"/>
      <x:c r="O649" s="73"/>
      <x:c r="P649" s="73"/>
      <x:c r="Q649" s="73"/>
      <x:c r="R649" s="73"/>
      <x:c r="S649" s="73"/>
      <x:c r="T649" s="73"/>
      <x:c r="U649" s="73"/>
      <x:c r="V649" s="73"/>
      <x:c r="W649" s="73"/>
      <x:c r="X649" s="73"/>
      <x:c r="Y649" s="73"/>
      <x:c r="Z649" s="73"/>
      <x:c r="AA649" s="73"/>
      <x:c r="AB649" s="73"/>
      <x:c r="AC649" s="73"/>
      <x:c r="AD649" s="73"/>
      <x:c r="AE649" s="73"/>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3"/>
      <x:c r="B650" s="73"/>
      <x:c r="C650" s="73"/>
      <x:c r="D650" s="73"/>
      <x:c r="E650" s="73"/>
      <x:c r="F650" s="73"/>
      <x:c r="G650" s="73"/>
      <x:c r="H650" s="73"/>
      <x:c r="I650" s="73"/>
      <x:c r="J650" s="73"/>
      <x:c r="K650" s="73"/>
      <x:c r="L650" s="73"/>
      <x:c r="M650" s="73"/>
      <x:c r="N650" s="73"/>
      <x:c r="O650" s="73"/>
      <x:c r="P650" s="73"/>
      <x:c r="Q650" s="73"/>
      <x:c r="R650" s="73"/>
      <x:c r="S650" s="73"/>
      <x:c r="T650" s="73"/>
      <x:c r="U650" s="73"/>
      <x:c r="V650" s="73"/>
      <x:c r="W650" s="73"/>
      <x:c r="X650" s="73"/>
      <x:c r="Y650" s="73"/>
      <x:c r="Z650" s="73"/>
      <x:c r="AA650" s="73"/>
      <x:c r="AB650" s="73"/>
      <x:c r="AC650" s="73"/>
      <x:c r="AD650" s="73"/>
      <x:c r="AE650" s="73"/>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3"/>
      <x:c r="B651" s="73"/>
      <x:c r="C651" s="73"/>
      <x:c r="D651" s="73"/>
      <x:c r="E651" s="73"/>
      <x:c r="F651" s="73"/>
      <x:c r="G651" s="73"/>
      <x:c r="H651" s="73"/>
      <x:c r="I651" s="73"/>
      <x:c r="J651" s="73"/>
      <x:c r="K651" s="73"/>
      <x:c r="L651" s="73"/>
      <x:c r="M651" s="73"/>
      <x:c r="N651" s="73"/>
      <x:c r="O651" s="73"/>
      <x:c r="P651" s="73"/>
      <x:c r="Q651" s="73"/>
      <x:c r="R651" s="73"/>
      <x:c r="S651" s="73"/>
      <x:c r="T651" s="73"/>
      <x:c r="U651" s="73"/>
      <x:c r="V651" s="73"/>
      <x:c r="W651" s="73"/>
      <x:c r="X651" s="73"/>
      <x:c r="Y651" s="73"/>
      <x:c r="Z651" s="73"/>
      <x:c r="AA651" s="73"/>
      <x:c r="AB651" s="73"/>
      <x:c r="AC651" s="73"/>
      <x:c r="AD651" s="73"/>
      <x:c r="AE651" s="73"/>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3"/>
      <x:c r="B652" s="73"/>
      <x:c r="C652" s="73"/>
      <x:c r="D652" s="73"/>
      <x:c r="E652" s="73"/>
      <x:c r="F652" s="73"/>
      <x:c r="G652" s="73"/>
      <x:c r="H652" s="73"/>
      <x:c r="I652" s="73"/>
      <x:c r="J652" s="73"/>
      <x:c r="K652" s="73"/>
      <x:c r="L652" s="73"/>
      <x:c r="M652" s="73"/>
      <x:c r="N652" s="73"/>
      <x:c r="O652" s="73"/>
      <x:c r="P652" s="73"/>
      <x:c r="Q652" s="73"/>
      <x:c r="R652" s="73"/>
      <x:c r="S652" s="73"/>
      <x:c r="T652" s="73"/>
      <x:c r="U652" s="73"/>
      <x:c r="V652" s="73"/>
      <x:c r="W652" s="73"/>
      <x:c r="X652" s="73"/>
      <x:c r="Y652" s="73"/>
      <x:c r="Z652" s="73"/>
      <x:c r="AA652" s="73"/>
      <x:c r="AB652" s="73"/>
      <x:c r="AC652" s="73"/>
      <x:c r="AD652" s="73"/>
      <x:c r="AE652" s="73"/>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3"/>
      <x:c r="B653" s="73"/>
      <x:c r="C653" s="73"/>
      <x:c r="D653" s="73"/>
      <x:c r="E653" s="73"/>
      <x:c r="F653" s="73"/>
      <x:c r="G653" s="73"/>
      <x:c r="H653" s="73"/>
      <x:c r="I653" s="73"/>
      <x:c r="J653" s="73"/>
      <x:c r="K653" s="73"/>
      <x:c r="L653" s="73"/>
      <x:c r="M653" s="73"/>
      <x:c r="N653" s="73"/>
      <x:c r="O653" s="73"/>
      <x:c r="P653" s="73"/>
      <x:c r="Q653" s="73"/>
      <x:c r="R653" s="73"/>
      <x:c r="S653" s="73"/>
      <x:c r="T653" s="73"/>
      <x:c r="U653" s="73"/>
      <x:c r="V653" s="73"/>
      <x:c r="W653" s="73"/>
      <x:c r="X653" s="73"/>
      <x:c r="Y653" s="73"/>
      <x:c r="Z653" s="73"/>
      <x:c r="AA653" s="73"/>
      <x:c r="AB653" s="73"/>
      <x:c r="AC653" s="73"/>
      <x:c r="AD653" s="73"/>
      <x:c r="AE653" s="7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3"/>
      <x:c r="B654" s="73"/>
      <x:c r="C654" s="73"/>
      <x:c r="D654" s="73"/>
      <x:c r="E654" s="73"/>
      <x:c r="F654" s="73"/>
      <x:c r="G654" s="73"/>
      <x:c r="H654" s="73"/>
      <x:c r="I654" s="73"/>
      <x:c r="J654" s="73"/>
      <x:c r="K654" s="73"/>
      <x:c r="L654" s="73"/>
      <x:c r="M654" s="73"/>
      <x:c r="N654" s="73"/>
      <x:c r="O654" s="73"/>
      <x:c r="P654" s="73"/>
      <x:c r="Q654" s="73"/>
      <x:c r="R654" s="73"/>
      <x:c r="S654" s="73"/>
      <x:c r="T654" s="73"/>
      <x:c r="U654" s="73"/>
      <x:c r="V654" s="73"/>
      <x:c r="W654" s="73"/>
      <x:c r="X654" s="73"/>
      <x:c r="Y654" s="73"/>
      <x:c r="Z654" s="73"/>
      <x:c r="AA654" s="73"/>
      <x:c r="AB654" s="73"/>
      <x:c r="AC654" s="73"/>
      <x:c r="AD654" s="73"/>
      <x:c r="AE654" s="73"/>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3"/>
      <x:c r="B655" s="73"/>
      <x:c r="C655" s="73"/>
      <x:c r="D655" s="73"/>
      <x:c r="E655" s="73"/>
      <x:c r="F655" s="73"/>
      <x:c r="G655" s="73"/>
      <x:c r="H655" s="73"/>
      <x:c r="I655" s="73"/>
      <x:c r="J655" s="73"/>
      <x:c r="K655" s="73"/>
      <x:c r="L655" s="73"/>
      <x:c r="M655" s="73"/>
      <x:c r="N655" s="73"/>
      <x:c r="O655" s="73"/>
      <x:c r="P655" s="73"/>
      <x:c r="Q655" s="73"/>
      <x:c r="R655" s="73"/>
      <x:c r="S655" s="73"/>
      <x:c r="T655" s="73"/>
      <x:c r="U655" s="73"/>
      <x:c r="V655" s="73"/>
      <x:c r="W655" s="73"/>
      <x:c r="X655" s="73"/>
      <x:c r="Y655" s="73"/>
      <x:c r="Z655" s="73"/>
      <x:c r="AA655" s="73"/>
      <x:c r="AB655" s="73"/>
      <x:c r="AC655" s="73"/>
      <x:c r="AD655" s="73"/>
      <x:c r="AE655" s="73"/>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3"/>
      <x:c r="B656" s="73"/>
      <x:c r="C656" s="73"/>
      <x:c r="D656" s="73"/>
      <x:c r="E656" s="73"/>
      <x:c r="F656" s="73"/>
      <x:c r="G656" s="73"/>
      <x:c r="H656" s="73"/>
      <x:c r="I656" s="73"/>
      <x:c r="J656" s="73"/>
      <x:c r="K656" s="73"/>
      <x:c r="L656" s="73"/>
      <x:c r="M656" s="73"/>
      <x:c r="N656" s="73"/>
      <x:c r="O656" s="73"/>
      <x:c r="P656" s="73"/>
      <x:c r="Q656" s="73"/>
      <x:c r="R656" s="73"/>
      <x:c r="S656" s="73"/>
      <x:c r="T656" s="73"/>
      <x:c r="U656" s="73"/>
      <x:c r="V656" s="73"/>
      <x:c r="W656" s="73"/>
      <x:c r="X656" s="73"/>
      <x:c r="Y656" s="73"/>
      <x:c r="Z656" s="73"/>
      <x:c r="AA656" s="73"/>
      <x:c r="AB656" s="73"/>
      <x:c r="AC656" s="73"/>
      <x:c r="AD656" s="73"/>
      <x:c r="AE656" s="73"/>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3"/>
      <x:c r="B657" s="73"/>
      <x:c r="C657" s="73"/>
      <x:c r="D657" s="73"/>
      <x:c r="E657" s="73"/>
      <x:c r="F657" s="73"/>
      <x:c r="G657" s="73"/>
      <x:c r="H657" s="73"/>
      <x:c r="I657" s="73"/>
      <x:c r="J657" s="73"/>
      <x:c r="K657" s="73"/>
      <x:c r="L657" s="73"/>
      <x:c r="M657" s="73"/>
      <x:c r="N657" s="73"/>
      <x:c r="O657" s="73"/>
      <x:c r="P657" s="73"/>
      <x:c r="Q657" s="73"/>
      <x:c r="R657" s="73"/>
      <x:c r="S657" s="73"/>
      <x:c r="T657" s="73"/>
      <x:c r="U657" s="73"/>
      <x:c r="V657" s="73"/>
      <x:c r="W657" s="73"/>
      <x:c r="X657" s="73"/>
      <x:c r="Y657" s="73"/>
      <x:c r="Z657" s="73"/>
      <x:c r="AA657" s="73"/>
      <x:c r="AB657" s="73"/>
      <x:c r="AC657" s="73"/>
      <x:c r="AD657" s="73"/>
      <x:c r="AE657" s="73"/>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3"/>
      <x:c r="B658" s="73"/>
      <x:c r="C658" s="73"/>
      <x:c r="D658" s="73"/>
      <x:c r="E658" s="73"/>
      <x:c r="F658" s="73"/>
      <x:c r="G658" s="73"/>
      <x:c r="H658" s="73"/>
      <x:c r="I658" s="73"/>
      <x:c r="J658" s="73"/>
      <x:c r="K658" s="73"/>
      <x:c r="L658" s="73"/>
      <x:c r="M658" s="73"/>
      <x:c r="N658" s="73"/>
      <x:c r="O658" s="73"/>
      <x:c r="P658" s="73"/>
      <x:c r="Q658" s="73"/>
      <x:c r="R658" s="73"/>
      <x:c r="S658" s="73"/>
      <x:c r="T658" s="73"/>
      <x:c r="U658" s="73"/>
      <x:c r="V658" s="73"/>
      <x:c r="W658" s="73"/>
      <x:c r="X658" s="73"/>
      <x:c r="Y658" s="73"/>
      <x:c r="Z658" s="73"/>
      <x:c r="AA658" s="73"/>
      <x:c r="AB658" s="73"/>
      <x:c r="AC658" s="73"/>
      <x:c r="AD658" s="73"/>
      <x:c r="AE658" s="73"/>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3"/>
      <x:c r="B659" s="73"/>
      <x:c r="C659" s="73"/>
      <x:c r="D659" s="73"/>
      <x:c r="E659" s="73"/>
      <x:c r="F659" s="73"/>
      <x:c r="G659" s="73"/>
      <x:c r="H659" s="73"/>
      <x:c r="I659" s="73"/>
      <x:c r="J659" s="73"/>
      <x:c r="K659" s="73"/>
      <x:c r="L659" s="73"/>
      <x:c r="M659" s="73"/>
      <x:c r="N659" s="73"/>
      <x:c r="O659" s="73"/>
      <x:c r="P659" s="73"/>
      <x:c r="Q659" s="73"/>
      <x:c r="R659" s="73"/>
      <x:c r="S659" s="73"/>
      <x:c r="T659" s="73"/>
      <x:c r="U659" s="73"/>
      <x:c r="V659" s="73"/>
      <x:c r="W659" s="73"/>
      <x:c r="X659" s="73"/>
      <x:c r="Y659" s="73"/>
      <x:c r="Z659" s="73"/>
      <x:c r="AA659" s="73"/>
      <x:c r="AB659" s="73"/>
      <x:c r="AC659" s="73"/>
      <x:c r="AD659" s="73"/>
      <x:c r="AE659" s="73"/>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3"/>
      <x:c r="B660" s="73"/>
      <x:c r="C660" s="73"/>
      <x:c r="D660" s="73"/>
      <x:c r="E660" s="73"/>
      <x:c r="F660" s="73"/>
      <x:c r="G660" s="73"/>
      <x:c r="H660" s="73"/>
      <x:c r="I660" s="73"/>
      <x:c r="J660" s="73"/>
      <x:c r="K660" s="73"/>
      <x:c r="L660" s="73"/>
      <x:c r="M660" s="73"/>
      <x:c r="N660" s="73"/>
      <x:c r="O660" s="73"/>
      <x:c r="P660" s="73"/>
      <x:c r="Q660" s="73"/>
      <x:c r="R660" s="73"/>
      <x:c r="S660" s="73"/>
      <x:c r="T660" s="73"/>
      <x:c r="U660" s="73"/>
      <x:c r="V660" s="73"/>
      <x:c r="W660" s="73"/>
      <x:c r="X660" s="73"/>
      <x:c r="Y660" s="73"/>
      <x:c r="Z660" s="73"/>
      <x:c r="AA660" s="73"/>
      <x:c r="AB660" s="73"/>
      <x:c r="AC660" s="73"/>
      <x:c r="AD660" s="73"/>
      <x:c r="AE660" s="73"/>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3"/>
      <x:c r="B661" s="73"/>
      <x:c r="C661" s="73"/>
      <x:c r="D661" s="73"/>
      <x:c r="E661" s="73"/>
      <x:c r="F661" s="73"/>
      <x:c r="G661" s="73"/>
      <x:c r="H661" s="73"/>
      <x:c r="I661" s="73"/>
      <x:c r="J661" s="73"/>
      <x:c r="K661" s="73"/>
      <x:c r="L661" s="73"/>
      <x:c r="M661" s="73"/>
      <x:c r="N661" s="73"/>
      <x:c r="O661" s="73"/>
      <x:c r="P661" s="73"/>
      <x:c r="Q661" s="73"/>
      <x:c r="R661" s="73"/>
      <x:c r="S661" s="73"/>
      <x:c r="T661" s="73"/>
      <x:c r="U661" s="73"/>
      <x:c r="V661" s="73"/>
      <x:c r="W661" s="73"/>
      <x:c r="X661" s="73"/>
      <x:c r="Y661" s="73"/>
      <x:c r="Z661" s="73"/>
      <x:c r="AA661" s="73"/>
      <x:c r="AB661" s="73"/>
      <x:c r="AC661" s="73"/>
      <x:c r="AD661" s="73"/>
      <x:c r="AE661" s="73"/>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3"/>
      <x:c r="B662" s="73"/>
      <x:c r="C662" s="73"/>
      <x:c r="D662" s="73"/>
      <x:c r="E662" s="73"/>
      <x:c r="F662" s="73"/>
      <x:c r="G662" s="73"/>
      <x:c r="H662" s="73"/>
      <x:c r="I662" s="73"/>
      <x:c r="J662" s="73"/>
      <x:c r="K662" s="73"/>
      <x:c r="L662" s="73"/>
      <x:c r="M662" s="73"/>
      <x:c r="N662" s="73"/>
      <x:c r="O662" s="73"/>
      <x:c r="P662" s="73"/>
      <x:c r="Q662" s="73"/>
      <x:c r="R662" s="73"/>
      <x:c r="S662" s="73"/>
      <x:c r="T662" s="73"/>
      <x:c r="U662" s="73"/>
      <x:c r="V662" s="73"/>
      <x:c r="W662" s="73"/>
      <x:c r="X662" s="73"/>
      <x:c r="Y662" s="73"/>
      <x:c r="Z662" s="73"/>
      <x:c r="AA662" s="73"/>
      <x:c r="AB662" s="73"/>
      <x:c r="AC662" s="73"/>
      <x:c r="AD662" s="73"/>
      <x:c r="AE662" s="73"/>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3"/>
      <x:c r="B663" s="73"/>
      <x:c r="C663" s="73"/>
      <x:c r="D663" s="73"/>
      <x:c r="E663" s="73"/>
      <x:c r="F663" s="73"/>
      <x:c r="G663" s="73"/>
      <x:c r="H663" s="73"/>
      <x:c r="I663" s="73"/>
      <x:c r="J663" s="73"/>
      <x:c r="K663" s="73"/>
      <x:c r="L663" s="73"/>
      <x:c r="M663" s="73"/>
      <x:c r="N663" s="73"/>
      <x:c r="O663" s="73"/>
      <x:c r="P663" s="73"/>
      <x:c r="Q663" s="73"/>
      <x:c r="R663" s="73"/>
      <x:c r="S663" s="73"/>
      <x:c r="T663" s="73"/>
      <x:c r="U663" s="73"/>
      <x:c r="V663" s="73"/>
      <x:c r="W663" s="73"/>
      <x:c r="X663" s="73"/>
      <x:c r="Y663" s="73"/>
      <x:c r="Z663" s="73"/>
      <x:c r="AA663" s="73"/>
      <x:c r="AB663" s="73"/>
      <x:c r="AC663" s="73"/>
      <x:c r="AD663" s="73"/>
      <x:c r="AE663" s="7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3"/>
      <x:c r="B664" s="73"/>
      <x:c r="C664" s="73"/>
      <x:c r="D664" s="73"/>
      <x:c r="E664" s="73"/>
      <x:c r="F664" s="73"/>
      <x:c r="G664" s="73"/>
      <x:c r="H664" s="73"/>
      <x:c r="I664" s="73"/>
      <x:c r="J664" s="73"/>
      <x:c r="K664" s="73"/>
      <x:c r="L664" s="73"/>
      <x:c r="M664" s="73"/>
      <x:c r="N664" s="73"/>
      <x:c r="O664" s="73"/>
      <x:c r="P664" s="73"/>
      <x:c r="Q664" s="73"/>
      <x:c r="R664" s="73"/>
      <x:c r="S664" s="73"/>
      <x:c r="T664" s="73"/>
      <x:c r="U664" s="73"/>
      <x:c r="V664" s="73"/>
      <x:c r="W664" s="73"/>
      <x:c r="X664" s="73"/>
      <x:c r="Y664" s="73"/>
      <x:c r="Z664" s="73"/>
      <x:c r="AA664" s="73"/>
      <x:c r="AB664" s="73"/>
      <x:c r="AC664" s="73"/>
      <x:c r="AD664" s="73"/>
      <x:c r="AE664" s="73"/>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3"/>
      <x:c r="B665" s="73"/>
      <x:c r="C665" s="73"/>
      <x:c r="D665" s="73"/>
      <x:c r="E665" s="73"/>
      <x:c r="F665" s="73"/>
      <x:c r="G665" s="73"/>
      <x:c r="H665" s="73"/>
      <x:c r="I665" s="73"/>
      <x:c r="J665" s="73"/>
      <x:c r="K665" s="73"/>
      <x:c r="L665" s="73"/>
      <x:c r="M665" s="73"/>
      <x:c r="N665" s="73"/>
      <x:c r="O665" s="73"/>
      <x:c r="P665" s="73"/>
      <x:c r="Q665" s="73"/>
      <x:c r="R665" s="73"/>
      <x:c r="S665" s="73"/>
      <x:c r="T665" s="73"/>
      <x:c r="U665" s="73"/>
      <x:c r="V665" s="73"/>
      <x:c r="W665" s="73"/>
      <x:c r="X665" s="73"/>
      <x:c r="Y665" s="73"/>
      <x:c r="Z665" s="73"/>
      <x:c r="AA665" s="73"/>
      <x:c r="AB665" s="73"/>
      <x:c r="AC665" s="73"/>
      <x:c r="AD665" s="73"/>
      <x:c r="AE665" s="73"/>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3"/>
      <x:c r="B666" s="73"/>
      <x:c r="C666" s="73"/>
      <x:c r="D666" s="73"/>
      <x:c r="E666" s="73"/>
      <x:c r="F666" s="73"/>
      <x:c r="G666" s="73"/>
      <x:c r="H666" s="73"/>
      <x:c r="I666" s="73"/>
      <x:c r="J666" s="73"/>
      <x:c r="K666" s="73"/>
      <x:c r="L666" s="73"/>
      <x:c r="M666" s="73"/>
      <x:c r="N666" s="73"/>
      <x:c r="O666" s="73"/>
      <x:c r="P666" s="73"/>
      <x:c r="Q666" s="73"/>
      <x:c r="R666" s="73"/>
      <x:c r="S666" s="73"/>
      <x:c r="T666" s="73"/>
      <x:c r="U666" s="73"/>
      <x:c r="V666" s="73"/>
      <x:c r="W666" s="73"/>
      <x:c r="X666" s="73"/>
      <x:c r="Y666" s="73"/>
      <x:c r="Z666" s="73"/>
      <x:c r="AA666" s="73"/>
      <x:c r="AB666" s="73"/>
      <x:c r="AC666" s="73"/>
      <x:c r="AD666" s="73"/>
      <x:c r="AE666" s="73"/>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3"/>
      <x:c r="B667" s="73"/>
      <x:c r="C667" s="73"/>
      <x:c r="D667" s="73"/>
      <x:c r="E667" s="73"/>
      <x:c r="F667" s="73"/>
      <x:c r="G667" s="73"/>
      <x:c r="H667" s="73"/>
      <x:c r="I667" s="73"/>
      <x:c r="J667" s="73"/>
      <x:c r="K667" s="73"/>
      <x:c r="L667" s="73"/>
      <x:c r="M667" s="73"/>
      <x:c r="N667" s="73"/>
      <x:c r="O667" s="73"/>
      <x:c r="P667" s="73"/>
      <x:c r="Q667" s="73"/>
      <x:c r="R667" s="73"/>
      <x:c r="S667" s="73"/>
      <x:c r="T667" s="73"/>
      <x:c r="U667" s="73"/>
      <x:c r="V667" s="73"/>
      <x:c r="W667" s="73"/>
      <x:c r="X667" s="73"/>
      <x:c r="Y667" s="73"/>
      <x:c r="Z667" s="73"/>
      <x:c r="AA667" s="73"/>
      <x:c r="AB667" s="73"/>
      <x:c r="AC667" s="73"/>
      <x:c r="AD667" s="73"/>
      <x:c r="AE667" s="73"/>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3"/>
      <x:c r="B668" s="73"/>
      <x:c r="C668" s="73"/>
      <x:c r="D668" s="73"/>
      <x:c r="E668" s="73"/>
      <x:c r="F668" s="73"/>
      <x:c r="G668" s="73"/>
      <x:c r="H668" s="73"/>
      <x:c r="I668" s="73"/>
      <x:c r="J668" s="73"/>
      <x:c r="K668" s="73"/>
      <x:c r="L668" s="73"/>
      <x:c r="M668" s="73"/>
      <x:c r="N668" s="73"/>
      <x:c r="O668" s="73"/>
      <x:c r="P668" s="73"/>
      <x:c r="Q668" s="73"/>
      <x:c r="R668" s="73"/>
      <x:c r="S668" s="73"/>
      <x:c r="T668" s="73"/>
      <x:c r="U668" s="73"/>
      <x:c r="V668" s="73"/>
      <x:c r="W668" s="73"/>
      <x:c r="X668" s="73"/>
      <x:c r="Y668" s="73"/>
      <x:c r="Z668" s="73"/>
      <x:c r="AA668" s="73"/>
      <x:c r="AB668" s="73"/>
      <x:c r="AC668" s="73"/>
      <x:c r="AD668" s="73"/>
      <x:c r="AE668" s="73"/>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3"/>
      <x:c r="B669" s="73"/>
      <x:c r="C669" s="73"/>
      <x:c r="D669" s="73"/>
      <x:c r="E669" s="73"/>
      <x:c r="F669" s="73"/>
      <x:c r="G669" s="73"/>
      <x:c r="H669" s="73"/>
      <x:c r="I669" s="73"/>
      <x:c r="J669" s="73"/>
      <x:c r="K669" s="73"/>
      <x:c r="L669" s="73"/>
      <x:c r="M669" s="73"/>
      <x:c r="N669" s="73"/>
      <x:c r="O669" s="73"/>
      <x:c r="P669" s="73"/>
      <x:c r="Q669" s="73"/>
      <x:c r="R669" s="73"/>
      <x:c r="S669" s="73"/>
      <x:c r="T669" s="73"/>
      <x:c r="U669" s="73"/>
      <x:c r="V669" s="73"/>
      <x:c r="W669" s="73"/>
      <x:c r="X669" s="73"/>
      <x:c r="Y669" s="73"/>
      <x:c r="Z669" s="73"/>
      <x:c r="AA669" s="73"/>
      <x:c r="AB669" s="73"/>
      <x:c r="AC669" s="73"/>
      <x:c r="AD669" s="73"/>
      <x:c r="AE669" s="73"/>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3"/>
      <x:c r="B670" s="73"/>
      <x:c r="C670" s="73"/>
      <x:c r="D670" s="73"/>
      <x:c r="E670" s="73"/>
      <x:c r="F670" s="73"/>
      <x:c r="G670" s="73"/>
      <x:c r="H670" s="73"/>
      <x:c r="I670" s="73"/>
      <x:c r="J670" s="73"/>
      <x:c r="K670" s="73"/>
      <x:c r="L670" s="73"/>
      <x:c r="M670" s="73"/>
      <x:c r="N670" s="73"/>
      <x:c r="O670" s="73"/>
      <x:c r="P670" s="73"/>
      <x:c r="Q670" s="73"/>
      <x:c r="R670" s="73"/>
      <x:c r="S670" s="73"/>
      <x:c r="T670" s="73"/>
      <x:c r="U670" s="73"/>
      <x:c r="V670" s="73"/>
      <x:c r="W670" s="73"/>
      <x:c r="X670" s="73"/>
      <x:c r="Y670" s="73"/>
      <x:c r="Z670" s="73"/>
      <x:c r="AA670" s="73"/>
      <x:c r="AB670" s="73"/>
      <x:c r="AC670" s="73"/>
      <x:c r="AD670" s="73"/>
      <x:c r="AE670" s="73"/>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3"/>
      <x:c r="B671" s="73"/>
      <x:c r="C671" s="73"/>
      <x:c r="D671" s="73"/>
      <x:c r="E671" s="73"/>
      <x:c r="F671" s="73"/>
      <x:c r="G671" s="73"/>
      <x:c r="H671" s="73"/>
      <x:c r="I671" s="73"/>
      <x:c r="J671" s="73"/>
      <x:c r="K671" s="73"/>
      <x:c r="L671" s="73"/>
      <x:c r="M671" s="73"/>
      <x:c r="N671" s="73"/>
      <x:c r="O671" s="73"/>
      <x:c r="P671" s="73"/>
      <x:c r="Q671" s="73"/>
      <x:c r="R671" s="73"/>
      <x:c r="S671" s="73"/>
      <x:c r="T671" s="73"/>
      <x:c r="U671" s="73"/>
      <x:c r="V671" s="73"/>
      <x:c r="W671" s="73"/>
      <x:c r="X671" s="73"/>
      <x:c r="Y671" s="73"/>
      <x:c r="Z671" s="73"/>
      <x:c r="AA671" s="73"/>
      <x:c r="AB671" s="73"/>
      <x:c r="AC671" s="73"/>
      <x:c r="AD671" s="73"/>
      <x:c r="AE671" s="73"/>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3"/>
      <x:c r="B672" s="73"/>
      <x:c r="C672" s="73"/>
      <x:c r="D672" s="73"/>
      <x:c r="E672" s="73"/>
      <x:c r="F672" s="73"/>
      <x:c r="G672" s="73"/>
      <x:c r="H672" s="73"/>
      <x:c r="I672" s="73"/>
      <x:c r="J672" s="73"/>
      <x:c r="K672" s="73"/>
      <x:c r="L672" s="73"/>
      <x:c r="M672" s="73"/>
      <x:c r="N672" s="73"/>
      <x:c r="O672" s="73"/>
      <x:c r="P672" s="73"/>
      <x:c r="Q672" s="73"/>
      <x:c r="R672" s="73"/>
      <x:c r="S672" s="73"/>
      <x:c r="T672" s="73"/>
      <x:c r="U672" s="73"/>
      <x:c r="V672" s="73"/>
      <x:c r="W672" s="73"/>
      <x:c r="X672" s="73"/>
      <x:c r="Y672" s="73"/>
      <x:c r="Z672" s="73"/>
      <x:c r="AA672" s="73"/>
      <x:c r="AB672" s="73"/>
      <x:c r="AC672" s="73"/>
      <x:c r="AD672" s="73"/>
      <x:c r="AE672" s="73"/>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3"/>
      <x:c r="B673" s="73"/>
      <x:c r="C673" s="73"/>
      <x:c r="D673" s="73"/>
      <x:c r="E673" s="73"/>
      <x:c r="F673" s="73"/>
      <x:c r="G673" s="73"/>
      <x:c r="H673" s="73"/>
      <x:c r="I673" s="73"/>
      <x:c r="J673" s="73"/>
      <x:c r="K673" s="73"/>
      <x:c r="L673" s="73"/>
      <x:c r="M673" s="73"/>
      <x:c r="N673" s="73"/>
      <x:c r="O673" s="73"/>
      <x:c r="P673" s="73"/>
      <x:c r="Q673" s="73"/>
      <x:c r="R673" s="73"/>
      <x:c r="S673" s="73"/>
      <x:c r="T673" s="73"/>
      <x:c r="U673" s="73"/>
      <x:c r="V673" s="73"/>
      <x:c r="W673" s="73"/>
      <x:c r="X673" s="73"/>
      <x:c r="Y673" s="73"/>
      <x:c r="Z673" s="73"/>
      <x:c r="AA673" s="73"/>
      <x:c r="AB673" s="73"/>
      <x:c r="AC673" s="73"/>
      <x:c r="AD673" s="73"/>
      <x:c r="AE673" s="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3"/>
      <x:c r="B674" s="73"/>
      <x:c r="C674" s="73"/>
      <x:c r="D674" s="73"/>
      <x:c r="E674" s="73"/>
      <x:c r="F674" s="73"/>
      <x:c r="G674" s="73"/>
      <x:c r="H674" s="73"/>
      <x:c r="I674" s="73"/>
      <x:c r="J674" s="73"/>
      <x:c r="K674" s="73"/>
      <x:c r="L674" s="73"/>
      <x:c r="M674" s="73"/>
      <x:c r="N674" s="73"/>
      <x:c r="O674" s="73"/>
      <x:c r="P674" s="73"/>
      <x:c r="Q674" s="73"/>
      <x:c r="R674" s="73"/>
      <x:c r="S674" s="73"/>
      <x:c r="T674" s="73"/>
      <x:c r="U674" s="73"/>
      <x:c r="V674" s="73"/>
      <x:c r="W674" s="73"/>
      <x:c r="X674" s="73"/>
      <x:c r="Y674" s="73"/>
      <x:c r="Z674" s="73"/>
      <x:c r="AA674" s="73"/>
      <x:c r="AB674" s="73"/>
      <x:c r="AC674" s="73"/>
      <x:c r="AD674" s="73"/>
      <x:c r="AE674" s="73"/>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3"/>
      <x:c r="B675" s="73"/>
      <x:c r="C675" s="73"/>
      <x:c r="D675" s="73"/>
      <x:c r="E675" s="73"/>
      <x:c r="F675" s="73"/>
      <x:c r="G675" s="73"/>
      <x:c r="H675" s="73"/>
      <x:c r="I675" s="73"/>
      <x:c r="J675" s="73"/>
      <x:c r="K675" s="73"/>
      <x:c r="L675" s="73"/>
      <x:c r="M675" s="73"/>
      <x:c r="N675" s="73"/>
      <x:c r="O675" s="73"/>
      <x:c r="P675" s="73"/>
      <x:c r="Q675" s="73"/>
      <x:c r="R675" s="73"/>
      <x:c r="S675" s="73"/>
      <x:c r="T675" s="73"/>
      <x:c r="U675" s="73"/>
      <x:c r="V675" s="73"/>
      <x:c r="W675" s="73"/>
      <x:c r="X675" s="73"/>
      <x:c r="Y675" s="73"/>
      <x:c r="Z675" s="73"/>
      <x:c r="AA675" s="73"/>
      <x:c r="AB675" s="73"/>
      <x:c r="AC675" s="73"/>
      <x:c r="AD675" s="73"/>
      <x:c r="AE675" s="73"/>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3"/>
      <x:c r="B676" s="73"/>
      <x:c r="C676" s="73"/>
      <x:c r="D676" s="73"/>
      <x:c r="E676" s="73"/>
      <x:c r="F676" s="73"/>
      <x:c r="G676" s="73"/>
      <x:c r="H676" s="73"/>
      <x:c r="I676" s="73"/>
      <x:c r="J676" s="73"/>
      <x:c r="K676" s="73"/>
      <x:c r="L676" s="73"/>
      <x:c r="M676" s="73"/>
      <x:c r="N676" s="73"/>
      <x:c r="O676" s="73"/>
      <x:c r="P676" s="73"/>
      <x:c r="Q676" s="73"/>
      <x:c r="R676" s="73"/>
      <x:c r="S676" s="73"/>
      <x:c r="T676" s="73"/>
      <x:c r="U676" s="73"/>
      <x:c r="V676" s="73"/>
      <x:c r="W676" s="73"/>
      <x:c r="X676" s="73"/>
      <x:c r="Y676" s="73"/>
      <x:c r="Z676" s="73"/>
      <x:c r="AA676" s="73"/>
      <x:c r="AB676" s="73"/>
      <x:c r="AC676" s="73"/>
      <x:c r="AD676" s="73"/>
      <x:c r="AE676" s="73"/>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3"/>
      <x:c r="B677" s="73"/>
      <x:c r="C677" s="73"/>
      <x:c r="D677" s="73"/>
      <x:c r="E677" s="73"/>
      <x:c r="F677" s="73"/>
      <x:c r="G677" s="73"/>
      <x:c r="H677" s="73"/>
      <x:c r="I677" s="73"/>
      <x:c r="J677" s="73"/>
      <x:c r="K677" s="73"/>
      <x:c r="L677" s="73"/>
      <x:c r="M677" s="73"/>
      <x:c r="N677" s="73"/>
      <x:c r="O677" s="73"/>
      <x:c r="P677" s="73"/>
      <x:c r="Q677" s="73"/>
      <x:c r="R677" s="73"/>
      <x:c r="S677" s="73"/>
      <x:c r="T677" s="73"/>
      <x:c r="U677" s="73"/>
      <x:c r="V677" s="73"/>
      <x:c r="W677" s="73"/>
      <x:c r="X677" s="73"/>
      <x:c r="Y677" s="73"/>
      <x:c r="Z677" s="73"/>
      <x:c r="AA677" s="73"/>
      <x:c r="AB677" s="73"/>
      <x:c r="AC677" s="73"/>
      <x:c r="AD677" s="73"/>
      <x:c r="AE677" s="73"/>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3"/>
      <x:c r="B678" s="73"/>
      <x:c r="C678" s="73"/>
      <x:c r="D678" s="73"/>
      <x:c r="E678" s="73"/>
      <x:c r="F678" s="73"/>
      <x:c r="G678" s="73"/>
      <x:c r="H678" s="73"/>
      <x:c r="I678" s="73"/>
      <x:c r="J678" s="73"/>
      <x:c r="K678" s="73"/>
      <x:c r="L678" s="73"/>
      <x:c r="M678" s="73"/>
      <x:c r="N678" s="73"/>
      <x:c r="O678" s="73"/>
      <x:c r="P678" s="73"/>
      <x:c r="Q678" s="73"/>
      <x:c r="R678" s="73"/>
      <x:c r="S678" s="73"/>
      <x:c r="T678" s="73"/>
      <x:c r="U678" s="73"/>
      <x:c r="V678" s="73"/>
      <x:c r="W678" s="73"/>
      <x:c r="X678" s="73"/>
      <x:c r="Y678" s="73"/>
      <x:c r="Z678" s="73"/>
      <x:c r="AA678" s="73"/>
      <x:c r="AB678" s="73"/>
      <x:c r="AC678" s="73"/>
      <x:c r="AD678" s="73"/>
      <x:c r="AE678" s="73"/>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3"/>
      <x:c r="B679" s="73"/>
      <x:c r="C679" s="73"/>
      <x:c r="D679" s="73"/>
      <x:c r="E679" s="73"/>
      <x:c r="F679" s="73"/>
      <x:c r="G679" s="73"/>
      <x:c r="H679" s="73"/>
      <x:c r="I679" s="73"/>
      <x:c r="J679" s="73"/>
      <x:c r="K679" s="73"/>
      <x:c r="L679" s="73"/>
      <x:c r="M679" s="73"/>
      <x:c r="N679" s="73"/>
      <x:c r="O679" s="73"/>
      <x:c r="P679" s="73"/>
      <x:c r="Q679" s="73"/>
      <x:c r="R679" s="73"/>
      <x:c r="S679" s="73"/>
      <x:c r="T679" s="73"/>
      <x:c r="U679" s="73"/>
      <x:c r="V679" s="73"/>
      <x:c r="W679" s="73"/>
      <x:c r="X679" s="73"/>
      <x:c r="Y679" s="73"/>
      <x:c r="Z679" s="73"/>
      <x:c r="AA679" s="73"/>
      <x:c r="AB679" s="73"/>
      <x:c r="AC679" s="73"/>
      <x:c r="AD679" s="73"/>
      <x:c r="AE679" s="73"/>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3"/>
      <x:c r="B680" s="73"/>
      <x:c r="C680" s="73"/>
      <x:c r="D680" s="73"/>
      <x:c r="E680" s="73"/>
      <x:c r="F680" s="73"/>
      <x:c r="G680" s="73"/>
      <x:c r="H680" s="73"/>
      <x:c r="I680" s="73"/>
      <x:c r="J680" s="73"/>
      <x:c r="K680" s="73"/>
      <x:c r="L680" s="73"/>
      <x:c r="M680" s="73"/>
      <x:c r="N680" s="73"/>
      <x:c r="O680" s="73"/>
      <x:c r="P680" s="73"/>
      <x:c r="Q680" s="73"/>
      <x:c r="R680" s="73"/>
      <x:c r="S680" s="73"/>
      <x:c r="T680" s="73"/>
      <x:c r="U680" s="73"/>
      <x:c r="V680" s="73"/>
      <x:c r="W680" s="73"/>
      <x:c r="X680" s="73"/>
      <x:c r="Y680" s="73"/>
      <x:c r="Z680" s="73"/>
      <x:c r="AA680" s="73"/>
      <x:c r="AB680" s="73"/>
      <x:c r="AC680" s="73"/>
      <x:c r="AD680" s="73"/>
      <x:c r="AE680" s="73"/>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3"/>
      <x:c r="B681" s="73"/>
      <x:c r="C681" s="73"/>
      <x:c r="D681" s="73"/>
      <x:c r="E681" s="73"/>
      <x:c r="F681" s="73"/>
      <x:c r="G681" s="73"/>
      <x:c r="H681" s="73"/>
      <x:c r="I681" s="73"/>
      <x:c r="J681" s="73"/>
      <x:c r="K681" s="73"/>
      <x:c r="L681" s="73"/>
      <x:c r="M681" s="73"/>
      <x:c r="N681" s="73"/>
      <x:c r="O681" s="73"/>
      <x:c r="P681" s="73"/>
      <x:c r="Q681" s="73"/>
      <x:c r="R681" s="73"/>
      <x:c r="S681" s="73"/>
      <x:c r="T681" s="73"/>
      <x:c r="U681" s="73"/>
      <x:c r="V681" s="73"/>
      <x:c r="W681" s="73"/>
      <x:c r="X681" s="73"/>
      <x:c r="Y681" s="73"/>
      <x:c r="Z681" s="73"/>
      <x:c r="AA681" s="73"/>
      <x:c r="AB681" s="73"/>
      <x:c r="AC681" s="73"/>
      <x:c r="AD681" s="73"/>
      <x:c r="AE681" s="73"/>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3"/>
      <x:c r="B682" s="73"/>
      <x:c r="C682" s="73"/>
      <x:c r="D682" s="73"/>
      <x:c r="E682" s="73"/>
      <x:c r="F682" s="73"/>
      <x:c r="G682" s="73"/>
      <x:c r="H682" s="73"/>
      <x:c r="I682" s="73"/>
      <x:c r="J682" s="73"/>
      <x:c r="K682" s="73"/>
      <x:c r="L682" s="73"/>
      <x:c r="M682" s="73"/>
      <x:c r="N682" s="73"/>
      <x:c r="O682" s="73"/>
      <x:c r="P682" s="73"/>
      <x:c r="Q682" s="73"/>
      <x:c r="R682" s="73"/>
      <x:c r="S682" s="73"/>
      <x:c r="T682" s="73"/>
      <x:c r="U682" s="73"/>
      <x:c r="V682" s="73"/>
      <x:c r="W682" s="73"/>
      <x:c r="X682" s="73"/>
      <x:c r="Y682" s="73"/>
      <x:c r="Z682" s="73"/>
      <x:c r="AA682" s="73"/>
      <x:c r="AB682" s="73"/>
      <x:c r="AC682" s="73"/>
      <x:c r="AD682" s="73"/>
      <x:c r="AE682" s="73"/>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3"/>
      <x:c r="B683" s="73"/>
      <x:c r="C683" s="73"/>
      <x:c r="D683" s="73"/>
      <x:c r="E683" s="73"/>
      <x:c r="F683" s="73"/>
      <x:c r="G683" s="73"/>
      <x:c r="H683" s="73"/>
      <x:c r="I683" s="73"/>
      <x:c r="J683" s="73"/>
      <x:c r="K683" s="73"/>
      <x:c r="L683" s="73"/>
      <x:c r="M683" s="73"/>
      <x:c r="N683" s="73"/>
      <x:c r="O683" s="73"/>
      <x:c r="P683" s="73"/>
      <x:c r="Q683" s="73"/>
      <x:c r="R683" s="73"/>
      <x:c r="S683" s="73"/>
      <x:c r="T683" s="73"/>
      <x:c r="U683" s="73"/>
      <x:c r="V683" s="73"/>
      <x:c r="W683" s="73"/>
      <x:c r="X683" s="73"/>
      <x:c r="Y683" s="73"/>
      <x:c r="Z683" s="73"/>
      <x:c r="AA683" s="73"/>
      <x:c r="AB683" s="73"/>
      <x:c r="AC683" s="73"/>
      <x:c r="AD683" s="73"/>
      <x:c r="AE683" s="7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3"/>
      <x:c r="B684" s="73"/>
      <x:c r="C684" s="73"/>
      <x:c r="D684" s="73"/>
      <x:c r="E684" s="73"/>
      <x:c r="F684" s="73"/>
      <x:c r="G684" s="73"/>
      <x:c r="H684" s="73"/>
      <x:c r="I684" s="73"/>
      <x:c r="J684" s="73"/>
      <x:c r="K684" s="73"/>
      <x:c r="L684" s="73"/>
      <x:c r="M684" s="73"/>
      <x:c r="N684" s="73"/>
      <x:c r="O684" s="73"/>
      <x:c r="P684" s="73"/>
      <x:c r="Q684" s="73"/>
      <x:c r="R684" s="73"/>
      <x:c r="S684" s="73"/>
      <x:c r="T684" s="73"/>
      <x:c r="U684" s="73"/>
      <x:c r="V684" s="73"/>
      <x:c r="W684" s="73"/>
      <x:c r="X684" s="73"/>
      <x:c r="Y684" s="73"/>
      <x:c r="Z684" s="73"/>
      <x:c r="AA684" s="73"/>
      <x:c r="AB684" s="73"/>
      <x:c r="AC684" s="73"/>
      <x:c r="AD684" s="73"/>
      <x:c r="AE684" s="73"/>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3"/>
      <x:c r="B685" s="73"/>
      <x:c r="C685" s="73"/>
      <x:c r="D685" s="73"/>
      <x:c r="E685" s="73"/>
      <x:c r="F685" s="73"/>
      <x:c r="G685" s="73"/>
      <x:c r="H685" s="73"/>
      <x:c r="I685" s="73"/>
      <x:c r="J685" s="73"/>
      <x:c r="K685" s="73"/>
      <x:c r="L685" s="73"/>
      <x:c r="M685" s="73"/>
      <x:c r="N685" s="73"/>
      <x:c r="O685" s="73"/>
      <x:c r="P685" s="73"/>
      <x:c r="Q685" s="73"/>
      <x:c r="R685" s="73"/>
      <x:c r="S685" s="73"/>
      <x:c r="T685" s="73"/>
      <x:c r="U685" s="73"/>
      <x:c r="V685" s="73"/>
      <x:c r="W685" s="73"/>
      <x:c r="X685" s="73"/>
      <x:c r="Y685" s="73"/>
      <x:c r="Z685" s="73"/>
      <x:c r="AA685" s="73"/>
      <x:c r="AB685" s="73"/>
      <x:c r="AC685" s="73"/>
      <x:c r="AD685" s="73"/>
      <x:c r="AE685" s="73"/>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3"/>
      <x:c r="B686" s="73"/>
      <x:c r="C686" s="73"/>
      <x:c r="D686" s="73"/>
      <x:c r="E686" s="73"/>
      <x:c r="F686" s="73"/>
      <x:c r="G686" s="73"/>
      <x:c r="H686" s="73"/>
      <x:c r="I686" s="73"/>
      <x:c r="J686" s="73"/>
      <x:c r="K686" s="73"/>
      <x:c r="L686" s="73"/>
      <x:c r="M686" s="73"/>
      <x:c r="N686" s="73"/>
      <x:c r="O686" s="73"/>
      <x:c r="P686" s="73"/>
      <x:c r="Q686" s="73"/>
      <x:c r="R686" s="73"/>
      <x:c r="S686" s="73"/>
      <x:c r="T686" s="73"/>
      <x:c r="U686" s="73"/>
      <x:c r="V686" s="73"/>
      <x:c r="W686" s="73"/>
      <x:c r="X686" s="73"/>
      <x:c r="Y686" s="73"/>
      <x:c r="Z686" s="73"/>
      <x:c r="AA686" s="73"/>
      <x:c r="AB686" s="73"/>
      <x:c r="AC686" s="73"/>
      <x:c r="AD686" s="73"/>
      <x:c r="AE686" s="73"/>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3"/>
      <x:c r="B687" s="73"/>
      <x:c r="C687" s="73"/>
      <x:c r="D687" s="73"/>
      <x:c r="E687" s="73"/>
      <x:c r="F687" s="73"/>
      <x:c r="G687" s="73"/>
      <x:c r="H687" s="73"/>
      <x:c r="I687" s="73"/>
      <x:c r="J687" s="73"/>
      <x:c r="K687" s="73"/>
      <x:c r="L687" s="73"/>
      <x:c r="M687" s="73"/>
      <x:c r="N687" s="73"/>
      <x:c r="O687" s="73"/>
      <x:c r="P687" s="73"/>
      <x:c r="Q687" s="73"/>
      <x:c r="R687" s="73"/>
      <x:c r="S687" s="73"/>
      <x:c r="T687" s="73"/>
      <x:c r="U687" s="73"/>
      <x:c r="V687" s="73"/>
      <x:c r="W687" s="73"/>
      <x:c r="X687" s="73"/>
      <x:c r="Y687" s="73"/>
      <x:c r="Z687" s="73"/>
      <x:c r="AA687" s="73"/>
      <x:c r="AB687" s="73"/>
      <x:c r="AC687" s="73"/>
      <x:c r="AD687" s="73"/>
      <x:c r="AE687" s="73"/>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3"/>
      <x:c r="B688" s="73"/>
      <x:c r="C688" s="73"/>
      <x:c r="D688" s="73"/>
      <x:c r="E688" s="73"/>
      <x:c r="F688" s="73"/>
      <x:c r="G688" s="73"/>
      <x:c r="H688" s="73"/>
      <x:c r="I688" s="73"/>
      <x:c r="J688" s="73"/>
      <x:c r="K688" s="73"/>
      <x:c r="L688" s="73"/>
      <x:c r="M688" s="73"/>
      <x:c r="N688" s="73"/>
      <x:c r="O688" s="73"/>
      <x:c r="P688" s="73"/>
      <x:c r="Q688" s="73"/>
      <x:c r="R688" s="73"/>
      <x:c r="S688" s="73"/>
      <x:c r="T688" s="73"/>
      <x:c r="U688" s="73"/>
      <x:c r="V688" s="73"/>
      <x:c r="W688" s="73"/>
      <x:c r="X688" s="73"/>
      <x:c r="Y688" s="73"/>
      <x:c r="Z688" s="73"/>
      <x:c r="AA688" s="73"/>
      <x:c r="AB688" s="73"/>
      <x:c r="AC688" s="73"/>
      <x:c r="AD688" s="73"/>
      <x:c r="AE688" s="73"/>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3"/>
      <x:c r="B689" s="73"/>
      <x:c r="C689" s="73"/>
      <x:c r="D689" s="73"/>
      <x:c r="E689" s="73"/>
      <x:c r="F689" s="73"/>
      <x:c r="G689" s="73"/>
      <x:c r="H689" s="73"/>
      <x:c r="I689" s="73"/>
      <x:c r="J689" s="73"/>
      <x:c r="K689" s="73"/>
      <x:c r="L689" s="73"/>
      <x:c r="M689" s="73"/>
      <x:c r="N689" s="73"/>
      <x:c r="O689" s="73"/>
      <x:c r="P689" s="73"/>
      <x:c r="Q689" s="73"/>
      <x:c r="R689" s="73"/>
      <x:c r="S689" s="73"/>
      <x:c r="T689" s="73"/>
      <x:c r="U689" s="73"/>
      <x:c r="V689" s="73"/>
      <x:c r="W689" s="73"/>
      <x:c r="X689" s="73"/>
      <x:c r="Y689" s="73"/>
      <x:c r="Z689" s="73"/>
      <x:c r="AA689" s="73"/>
      <x:c r="AB689" s="73"/>
      <x:c r="AC689" s="73"/>
      <x:c r="AD689" s="73"/>
      <x:c r="AE689" s="73"/>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3"/>
      <x:c r="B690" s="73"/>
      <x:c r="C690" s="73"/>
      <x:c r="D690" s="73"/>
      <x:c r="E690" s="73"/>
      <x:c r="F690" s="73"/>
      <x:c r="G690" s="73"/>
      <x:c r="H690" s="73"/>
      <x:c r="I690" s="73"/>
      <x:c r="J690" s="73"/>
      <x:c r="K690" s="73"/>
      <x:c r="L690" s="73"/>
      <x:c r="M690" s="73"/>
      <x:c r="N690" s="73"/>
      <x:c r="O690" s="73"/>
      <x:c r="P690" s="73"/>
      <x:c r="Q690" s="73"/>
      <x:c r="R690" s="73"/>
      <x:c r="S690" s="73"/>
      <x:c r="T690" s="73"/>
      <x:c r="U690" s="73"/>
      <x:c r="V690" s="73"/>
      <x:c r="W690" s="73"/>
      <x:c r="X690" s="73"/>
      <x:c r="Y690" s="73"/>
      <x:c r="Z690" s="73"/>
      <x:c r="AA690" s="73"/>
      <x:c r="AB690" s="73"/>
      <x:c r="AC690" s="73"/>
      <x:c r="AD690" s="73"/>
      <x:c r="AE690" s="73"/>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3"/>
      <x:c r="B691" s="73"/>
      <x:c r="C691" s="73"/>
      <x:c r="D691" s="73"/>
      <x:c r="E691" s="73"/>
      <x:c r="F691" s="73"/>
      <x:c r="G691" s="73"/>
      <x:c r="H691" s="73"/>
      <x:c r="I691" s="73"/>
      <x:c r="J691" s="73"/>
      <x:c r="K691" s="73"/>
      <x:c r="L691" s="73"/>
      <x:c r="M691" s="73"/>
      <x:c r="N691" s="73"/>
      <x:c r="O691" s="73"/>
      <x:c r="P691" s="73"/>
      <x:c r="Q691" s="73"/>
      <x:c r="R691" s="73"/>
      <x:c r="S691" s="73"/>
      <x:c r="T691" s="73"/>
      <x:c r="U691" s="73"/>
      <x:c r="V691" s="73"/>
      <x:c r="W691" s="73"/>
      <x:c r="X691" s="73"/>
      <x:c r="Y691" s="73"/>
      <x:c r="Z691" s="73"/>
      <x:c r="AA691" s="73"/>
      <x:c r="AB691" s="73"/>
      <x:c r="AC691" s="73"/>
      <x:c r="AD691" s="73"/>
      <x:c r="AE691" s="73"/>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3"/>
      <x:c r="B692" s="73"/>
      <x:c r="C692" s="73"/>
      <x:c r="D692" s="73"/>
      <x:c r="E692" s="73"/>
      <x:c r="F692" s="73"/>
      <x:c r="G692" s="73"/>
      <x:c r="H692" s="73"/>
      <x:c r="I692" s="73"/>
      <x:c r="J692" s="73"/>
      <x:c r="K692" s="73"/>
      <x:c r="L692" s="73"/>
      <x:c r="M692" s="73"/>
      <x:c r="N692" s="73"/>
      <x:c r="O692" s="73"/>
      <x:c r="P692" s="73"/>
      <x:c r="Q692" s="73"/>
      <x:c r="R692" s="73"/>
      <x:c r="S692" s="73"/>
      <x:c r="T692" s="73"/>
      <x:c r="U692" s="73"/>
      <x:c r="V692" s="73"/>
      <x:c r="W692" s="73"/>
      <x:c r="X692" s="73"/>
      <x:c r="Y692" s="73"/>
      <x:c r="Z692" s="73"/>
      <x:c r="AA692" s="73"/>
      <x:c r="AB692" s="73"/>
      <x:c r="AC692" s="73"/>
      <x:c r="AD692" s="73"/>
      <x:c r="AE692" s="73"/>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3"/>
      <x:c r="B693" s="73"/>
      <x:c r="C693" s="73"/>
      <x:c r="D693" s="73"/>
      <x:c r="E693" s="73"/>
      <x:c r="F693" s="73"/>
      <x:c r="G693" s="73"/>
      <x:c r="H693" s="73"/>
      <x:c r="I693" s="73"/>
      <x:c r="J693" s="73"/>
      <x:c r="K693" s="73"/>
      <x:c r="L693" s="73"/>
      <x:c r="M693" s="73"/>
      <x:c r="N693" s="73"/>
      <x:c r="O693" s="73"/>
      <x:c r="P693" s="73"/>
      <x:c r="Q693" s="73"/>
      <x:c r="R693" s="73"/>
      <x:c r="S693" s="73"/>
      <x:c r="T693" s="73"/>
      <x:c r="U693" s="73"/>
      <x:c r="V693" s="73"/>
      <x:c r="W693" s="73"/>
      <x:c r="X693" s="73"/>
      <x:c r="Y693" s="73"/>
      <x:c r="Z693" s="73"/>
      <x:c r="AA693" s="73"/>
      <x:c r="AB693" s="73"/>
      <x:c r="AC693" s="73"/>
      <x:c r="AD693" s="73"/>
      <x:c r="AE693" s="7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3"/>
      <x:c r="B694" s="73"/>
      <x:c r="C694" s="73"/>
      <x:c r="D694" s="73"/>
      <x:c r="E694" s="73"/>
      <x:c r="F694" s="73"/>
      <x:c r="G694" s="73"/>
      <x:c r="H694" s="73"/>
      <x:c r="I694" s="73"/>
      <x:c r="J694" s="73"/>
      <x:c r="K694" s="73"/>
      <x:c r="L694" s="73"/>
      <x:c r="M694" s="73"/>
      <x:c r="N694" s="73"/>
      <x:c r="O694" s="73"/>
      <x:c r="P694" s="73"/>
      <x:c r="Q694" s="73"/>
      <x:c r="R694" s="73"/>
      <x:c r="S694" s="73"/>
      <x:c r="T694" s="73"/>
      <x:c r="U694" s="73"/>
      <x:c r="V694" s="73"/>
      <x:c r="W694" s="73"/>
      <x:c r="X694" s="73"/>
      <x:c r="Y694" s="73"/>
      <x:c r="Z694" s="73"/>
      <x:c r="AA694" s="73"/>
      <x:c r="AB694" s="73"/>
      <x:c r="AC694" s="73"/>
      <x:c r="AD694" s="73"/>
      <x:c r="AE694" s="73"/>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3"/>
      <x:c r="B695" s="73"/>
      <x:c r="C695" s="73"/>
      <x:c r="D695" s="73"/>
      <x:c r="E695" s="73"/>
      <x:c r="F695" s="73"/>
      <x:c r="G695" s="73"/>
      <x:c r="H695" s="73"/>
      <x:c r="I695" s="73"/>
      <x:c r="J695" s="73"/>
      <x:c r="K695" s="73"/>
      <x:c r="L695" s="73"/>
      <x:c r="M695" s="73"/>
      <x:c r="N695" s="73"/>
      <x:c r="O695" s="73"/>
      <x:c r="P695" s="73"/>
      <x:c r="Q695" s="73"/>
      <x:c r="R695" s="73"/>
      <x:c r="S695" s="73"/>
      <x:c r="T695" s="73"/>
      <x:c r="U695" s="73"/>
      <x:c r="V695" s="73"/>
      <x:c r="W695" s="73"/>
      <x:c r="X695" s="73"/>
      <x:c r="Y695" s="73"/>
      <x:c r="Z695" s="73"/>
      <x:c r="AA695" s="73"/>
      <x:c r="AB695" s="73"/>
      <x:c r="AC695" s="73"/>
      <x:c r="AD695" s="73"/>
      <x:c r="AE695" s="73"/>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3"/>
      <x:c r="B696" s="73"/>
      <x:c r="C696" s="73"/>
      <x:c r="D696" s="73"/>
      <x:c r="E696" s="73"/>
      <x:c r="F696" s="73"/>
      <x:c r="G696" s="73"/>
      <x:c r="H696" s="73"/>
      <x:c r="I696" s="73"/>
      <x:c r="J696" s="73"/>
      <x:c r="K696" s="73"/>
      <x:c r="L696" s="73"/>
      <x:c r="M696" s="73"/>
      <x:c r="N696" s="73"/>
      <x:c r="O696" s="73"/>
      <x:c r="P696" s="73"/>
      <x:c r="Q696" s="73"/>
      <x:c r="R696" s="73"/>
      <x:c r="S696" s="73"/>
      <x:c r="T696" s="73"/>
      <x:c r="U696" s="73"/>
      <x:c r="V696" s="73"/>
      <x:c r="W696" s="73"/>
      <x:c r="X696" s="73"/>
      <x:c r="Y696" s="73"/>
      <x:c r="Z696" s="73"/>
      <x:c r="AA696" s="73"/>
      <x:c r="AB696" s="73"/>
      <x:c r="AC696" s="73"/>
      <x:c r="AD696" s="73"/>
      <x:c r="AE696" s="73"/>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3"/>
      <x:c r="B697" s="73"/>
      <x:c r="C697" s="73"/>
      <x:c r="D697" s="73"/>
      <x:c r="E697" s="73"/>
      <x:c r="F697" s="73"/>
      <x:c r="G697" s="73"/>
      <x:c r="H697" s="73"/>
      <x:c r="I697" s="73"/>
      <x:c r="J697" s="73"/>
      <x:c r="K697" s="73"/>
      <x:c r="L697" s="73"/>
      <x:c r="M697" s="73"/>
      <x:c r="N697" s="73"/>
      <x:c r="O697" s="73"/>
      <x:c r="P697" s="73"/>
      <x:c r="Q697" s="73"/>
      <x:c r="R697" s="73"/>
      <x:c r="S697" s="73"/>
      <x:c r="T697" s="73"/>
      <x:c r="U697" s="73"/>
      <x:c r="V697" s="73"/>
      <x:c r="W697" s="73"/>
      <x:c r="X697" s="73"/>
      <x:c r="Y697" s="73"/>
      <x:c r="Z697" s="73"/>
      <x:c r="AA697" s="73"/>
      <x:c r="AB697" s="73"/>
      <x:c r="AC697" s="73"/>
      <x:c r="AD697" s="73"/>
      <x:c r="AE697" s="73"/>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3"/>
      <x:c r="B698" s="73"/>
      <x:c r="C698" s="73"/>
      <x:c r="D698" s="73"/>
      <x:c r="E698" s="73"/>
      <x:c r="F698" s="73"/>
      <x:c r="G698" s="73"/>
      <x:c r="H698" s="73"/>
      <x:c r="I698" s="73"/>
      <x:c r="J698" s="73"/>
      <x:c r="K698" s="73"/>
      <x:c r="L698" s="73"/>
      <x:c r="M698" s="73"/>
      <x:c r="N698" s="73"/>
      <x:c r="O698" s="73"/>
      <x:c r="P698" s="73"/>
      <x:c r="Q698" s="73"/>
      <x:c r="R698" s="73"/>
      <x:c r="S698" s="73"/>
      <x:c r="T698" s="73"/>
      <x:c r="U698" s="73"/>
      <x:c r="V698" s="73"/>
      <x:c r="W698" s="73"/>
      <x:c r="X698" s="73"/>
      <x:c r="Y698" s="73"/>
      <x:c r="Z698" s="73"/>
      <x:c r="AA698" s="73"/>
      <x:c r="AB698" s="73"/>
      <x:c r="AC698" s="73"/>
      <x:c r="AD698" s="73"/>
      <x:c r="AE698" s="73"/>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3"/>
      <x:c r="B699" s="73"/>
      <x:c r="C699" s="73"/>
      <x:c r="D699" s="73"/>
      <x:c r="E699" s="73"/>
      <x:c r="F699" s="73"/>
      <x:c r="G699" s="73"/>
      <x:c r="H699" s="73"/>
      <x:c r="I699" s="73"/>
      <x:c r="J699" s="73"/>
      <x:c r="K699" s="73"/>
      <x:c r="L699" s="73"/>
      <x:c r="M699" s="73"/>
      <x:c r="N699" s="73"/>
      <x:c r="O699" s="73"/>
      <x:c r="P699" s="73"/>
      <x:c r="Q699" s="73"/>
      <x:c r="R699" s="73"/>
      <x:c r="S699" s="73"/>
      <x:c r="T699" s="73"/>
      <x:c r="U699" s="73"/>
      <x:c r="V699" s="73"/>
      <x:c r="W699" s="73"/>
      <x:c r="X699" s="73"/>
      <x:c r="Y699" s="73"/>
      <x:c r="Z699" s="73"/>
      <x:c r="AA699" s="73"/>
      <x:c r="AB699" s="73"/>
      <x:c r="AC699" s="73"/>
      <x:c r="AD699" s="73"/>
      <x:c r="AE699" s="73"/>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3"/>
      <x:c r="B700" s="73"/>
      <x:c r="C700" s="73"/>
      <x:c r="D700" s="73"/>
      <x:c r="E700" s="73"/>
      <x:c r="F700" s="73"/>
      <x:c r="G700" s="73"/>
      <x:c r="H700" s="73"/>
      <x:c r="I700" s="73"/>
      <x:c r="J700" s="73"/>
      <x:c r="K700" s="73"/>
      <x:c r="L700" s="73"/>
      <x:c r="M700" s="73"/>
      <x:c r="N700" s="73"/>
      <x:c r="O700" s="73"/>
      <x:c r="P700" s="73"/>
      <x:c r="Q700" s="73"/>
      <x:c r="R700" s="73"/>
      <x:c r="S700" s="73"/>
      <x:c r="T700" s="73"/>
      <x:c r="U700" s="73"/>
      <x:c r="V700" s="73"/>
      <x:c r="W700" s="73"/>
      <x:c r="X700" s="73"/>
      <x:c r="Y700" s="73"/>
      <x:c r="Z700" s="73"/>
      <x:c r="AA700" s="73"/>
      <x:c r="AB700" s="73"/>
      <x:c r="AC700" s="73"/>
      <x:c r="AD700" s="73"/>
      <x:c r="AE700" s="73"/>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3"/>
      <x:c r="B701" s="73"/>
      <x:c r="C701" s="73"/>
      <x:c r="D701" s="73"/>
      <x:c r="E701" s="73"/>
      <x:c r="F701" s="73"/>
      <x:c r="G701" s="73"/>
      <x:c r="H701" s="73"/>
      <x:c r="I701" s="73"/>
      <x:c r="J701" s="73"/>
      <x:c r="K701" s="73"/>
      <x:c r="L701" s="73"/>
      <x:c r="M701" s="73"/>
      <x:c r="N701" s="73"/>
      <x:c r="O701" s="73"/>
      <x:c r="P701" s="73"/>
      <x:c r="Q701" s="73"/>
      <x:c r="R701" s="73"/>
      <x:c r="S701" s="73"/>
      <x:c r="T701" s="73"/>
      <x:c r="U701" s="73"/>
      <x:c r="V701" s="73"/>
      <x:c r="W701" s="73"/>
      <x:c r="X701" s="73"/>
      <x:c r="Y701" s="73"/>
      <x:c r="Z701" s="73"/>
      <x:c r="AA701" s="73"/>
      <x:c r="AB701" s="73"/>
      <x:c r="AC701" s="73"/>
      <x:c r="AD701" s="73"/>
      <x:c r="AE701" s="73"/>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3"/>
      <x:c r="B702" s="73"/>
      <x:c r="C702" s="73"/>
      <x:c r="D702" s="73"/>
      <x:c r="E702" s="73"/>
      <x:c r="F702" s="73"/>
      <x:c r="G702" s="73"/>
      <x:c r="H702" s="73"/>
      <x:c r="I702" s="73"/>
      <x:c r="J702" s="73"/>
      <x:c r="K702" s="73"/>
      <x:c r="L702" s="73"/>
      <x:c r="M702" s="73"/>
      <x:c r="N702" s="73"/>
      <x:c r="O702" s="73"/>
      <x:c r="P702" s="73"/>
      <x:c r="Q702" s="73"/>
      <x:c r="R702" s="73"/>
      <x:c r="S702" s="73"/>
      <x:c r="T702" s="73"/>
      <x:c r="U702" s="73"/>
      <x:c r="V702" s="73"/>
      <x:c r="W702" s="73"/>
      <x:c r="X702" s="73"/>
      <x:c r="Y702" s="73"/>
      <x:c r="Z702" s="73"/>
      <x:c r="AA702" s="73"/>
      <x:c r="AB702" s="73"/>
      <x:c r="AC702" s="73"/>
      <x:c r="AD702" s="73"/>
      <x:c r="AE702" s="73"/>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3"/>
      <x:c r="B703" s="73"/>
      <x:c r="C703" s="73"/>
      <x:c r="D703" s="73"/>
      <x:c r="E703" s="73"/>
      <x:c r="F703" s="73"/>
      <x:c r="G703" s="73"/>
      <x:c r="H703" s="73"/>
      <x:c r="I703" s="73"/>
      <x:c r="J703" s="73"/>
      <x:c r="K703" s="73"/>
      <x:c r="L703" s="73"/>
      <x:c r="M703" s="73"/>
      <x:c r="N703" s="73"/>
      <x:c r="O703" s="73"/>
      <x:c r="P703" s="73"/>
      <x:c r="Q703" s="73"/>
      <x:c r="R703" s="73"/>
      <x:c r="S703" s="73"/>
      <x:c r="T703" s="73"/>
      <x:c r="U703" s="73"/>
      <x:c r="V703" s="73"/>
      <x:c r="W703" s="73"/>
      <x:c r="X703" s="73"/>
      <x:c r="Y703" s="73"/>
      <x:c r="Z703" s="73"/>
      <x:c r="AA703" s="73"/>
      <x:c r="AB703" s="73"/>
      <x:c r="AC703" s="73"/>
      <x:c r="AD703" s="73"/>
      <x:c r="AE703" s="7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3"/>
      <x:c r="B704" s="73"/>
      <x:c r="C704" s="73"/>
      <x:c r="D704" s="73"/>
      <x:c r="E704" s="73"/>
      <x:c r="F704" s="73"/>
      <x:c r="G704" s="73"/>
      <x:c r="H704" s="73"/>
      <x:c r="I704" s="73"/>
      <x:c r="J704" s="73"/>
      <x:c r="K704" s="73"/>
      <x:c r="L704" s="73"/>
      <x:c r="M704" s="73"/>
      <x:c r="N704" s="73"/>
      <x:c r="O704" s="73"/>
      <x:c r="P704" s="73"/>
      <x:c r="Q704" s="73"/>
      <x:c r="R704" s="73"/>
      <x:c r="S704" s="73"/>
      <x:c r="T704" s="73"/>
      <x:c r="U704" s="73"/>
      <x:c r="V704" s="73"/>
      <x:c r="W704" s="73"/>
      <x:c r="X704" s="73"/>
      <x:c r="Y704" s="73"/>
      <x:c r="Z704" s="73"/>
      <x:c r="AA704" s="73"/>
      <x:c r="AB704" s="73"/>
      <x:c r="AC704" s="73"/>
      <x:c r="AD704" s="73"/>
      <x:c r="AE704" s="73"/>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3"/>
      <x:c r="B705" s="73"/>
      <x:c r="C705" s="73"/>
      <x:c r="D705" s="73"/>
      <x:c r="E705" s="73"/>
      <x:c r="F705" s="73"/>
      <x:c r="G705" s="73"/>
      <x:c r="H705" s="73"/>
      <x:c r="I705" s="73"/>
      <x:c r="J705" s="73"/>
      <x:c r="K705" s="73"/>
      <x:c r="L705" s="73"/>
      <x:c r="M705" s="73"/>
      <x:c r="N705" s="73"/>
      <x:c r="O705" s="73"/>
      <x:c r="P705" s="73"/>
      <x:c r="Q705" s="73"/>
      <x:c r="R705" s="73"/>
      <x:c r="S705" s="73"/>
      <x:c r="T705" s="73"/>
      <x:c r="U705" s="73"/>
      <x:c r="V705" s="73"/>
      <x:c r="W705" s="73"/>
      <x:c r="X705" s="73"/>
      <x:c r="Y705" s="73"/>
      <x:c r="Z705" s="73"/>
      <x:c r="AA705" s="73"/>
      <x:c r="AB705" s="73"/>
      <x:c r="AC705" s="73"/>
      <x:c r="AD705" s="73"/>
      <x:c r="AE705" s="73"/>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3"/>
      <x:c r="B706" s="73"/>
      <x:c r="C706" s="73"/>
      <x:c r="D706" s="73"/>
      <x:c r="E706" s="73"/>
      <x:c r="F706" s="73"/>
      <x:c r="G706" s="73"/>
      <x:c r="H706" s="73"/>
      <x:c r="I706" s="73"/>
      <x:c r="J706" s="73"/>
      <x:c r="K706" s="73"/>
      <x:c r="L706" s="73"/>
      <x:c r="M706" s="73"/>
      <x:c r="N706" s="73"/>
      <x:c r="O706" s="73"/>
      <x:c r="P706" s="73"/>
      <x:c r="Q706" s="73"/>
      <x:c r="R706" s="73"/>
      <x:c r="S706" s="73"/>
      <x:c r="T706" s="73"/>
      <x:c r="U706" s="73"/>
      <x:c r="V706" s="73"/>
      <x:c r="W706" s="73"/>
      <x:c r="X706" s="73"/>
      <x:c r="Y706" s="73"/>
      <x:c r="Z706" s="73"/>
      <x:c r="AA706" s="73"/>
      <x:c r="AB706" s="73"/>
      <x:c r="AC706" s="73"/>
      <x:c r="AD706" s="73"/>
      <x:c r="AE706" s="73"/>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3"/>
      <x:c r="B707" s="73"/>
      <x:c r="C707" s="73"/>
      <x:c r="D707" s="73"/>
      <x:c r="E707" s="73"/>
      <x:c r="F707" s="73"/>
      <x:c r="G707" s="73"/>
      <x:c r="H707" s="73"/>
      <x:c r="I707" s="73"/>
      <x:c r="J707" s="73"/>
      <x:c r="K707" s="73"/>
      <x:c r="L707" s="73"/>
      <x:c r="M707" s="73"/>
      <x:c r="N707" s="73"/>
      <x:c r="O707" s="73"/>
      <x:c r="P707" s="73"/>
      <x:c r="Q707" s="73"/>
      <x:c r="R707" s="73"/>
      <x:c r="S707" s="73"/>
      <x:c r="T707" s="73"/>
      <x:c r="U707" s="73"/>
      <x:c r="V707" s="73"/>
      <x:c r="W707" s="73"/>
      <x:c r="X707" s="73"/>
      <x:c r="Y707" s="73"/>
      <x:c r="Z707" s="73"/>
      <x:c r="AA707" s="73"/>
      <x:c r="AB707" s="73"/>
      <x:c r="AC707" s="73"/>
      <x:c r="AD707" s="73"/>
      <x:c r="AE707" s="73"/>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3"/>
      <x:c r="B708" s="73"/>
      <x:c r="C708" s="73"/>
      <x:c r="D708" s="73"/>
      <x:c r="E708" s="73"/>
      <x:c r="F708" s="73"/>
      <x:c r="G708" s="73"/>
      <x:c r="H708" s="73"/>
      <x:c r="I708" s="73"/>
      <x:c r="J708" s="73"/>
      <x:c r="K708" s="73"/>
      <x:c r="L708" s="73"/>
      <x:c r="M708" s="73"/>
      <x:c r="N708" s="73"/>
      <x:c r="O708" s="73"/>
      <x:c r="P708" s="73"/>
      <x:c r="Q708" s="73"/>
      <x:c r="R708" s="73"/>
      <x:c r="S708" s="73"/>
      <x:c r="T708" s="73"/>
      <x:c r="U708" s="73"/>
      <x:c r="V708" s="73"/>
      <x:c r="W708" s="73"/>
      <x:c r="X708" s="73"/>
      <x:c r="Y708" s="73"/>
      <x:c r="Z708" s="73"/>
      <x:c r="AA708" s="73"/>
      <x:c r="AB708" s="73"/>
      <x:c r="AC708" s="73"/>
      <x:c r="AD708" s="73"/>
      <x:c r="AE708" s="73"/>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3"/>
      <x:c r="B709" s="73"/>
      <x:c r="C709" s="73"/>
      <x:c r="D709" s="73"/>
      <x:c r="E709" s="73"/>
      <x:c r="F709" s="73"/>
      <x:c r="G709" s="73"/>
      <x:c r="H709" s="73"/>
      <x:c r="I709" s="73"/>
      <x:c r="J709" s="73"/>
      <x:c r="K709" s="73"/>
      <x:c r="L709" s="73"/>
      <x:c r="M709" s="73"/>
      <x:c r="N709" s="73"/>
      <x:c r="O709" s="73"/>
      <x:c r="P709" s="73"/>
      <x:c r="Q709" s="73"/>
      <x:c r="R709" s="73"/>
      <x:c r="S709" s="73"/>
      <x:c r="T709" s="73"/>
      <x:c r="U709" s="73"/>
      <x:c r="V709" s="73"/>
      <x:c r="W709" s="73"/>
      <x:c r="X709" s="73"/>
      <x:c r="Y709" s="73"/>
      <x:c r="Z709" s="73"/>
      <x:c r="AA709" s="73"/>
      <x:c r="AB709" s="73"/>
      <x:c r="AC709" s="73"/>
      <x:c r="AD709" s="73"/>
      <x:c r="AE709" s="73"/>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3"/>
      <x:c r="B710" s="73"/>
      <x:c r="C710" s="73"/>
      <x:c r="D710" s="73"/>
      <x:c r="E710" s="73"/>
      <x:c r="F710" s="73"/>
      <x:c r="G710" s="73"/>
      <x:c r="H710" s="73"/>
      <x:c r="I710" s="73"/>
      <x:c r="J710" s="73"/>
      <x:c r="K710" s="73"/>
      <x:c r="L710" s="73"/>
      <x:c r="M710" s="73"/>
      <x:c r="N710" s="73"/>
      <x:c r="O710" s="73"/>
      <x:c r="P710" s="73"/>
      <x:c r="Q710" s="73"/>
      <x:c r="R710" s="73"/>
      <x:c r="S710" s="73"/>
      <x:c r="T710" s="73"/>
      <x:c r="U710" s="73"/>
      <x:c r="V710" s="73"/>
      <x:c r="W710" s="73"/>
      <x:c r="X710" s="73"/>
      <x:c r="Y710" s="73"/>
      <x:c r="Z710" s="73"/>
      <x:c r="AA710" s="73"/>
      <x:c r="AB710" s="73"/>
      <x:c r="AC710" s="73"/>
      <x:c r="AD710" s="73"/>
      <x:c r="AE710" s="73"/>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3"/>
      <x:c r="B711" s="73"/>
      <x:c r="C711" s="73"/>
      <x:c r="D711" s="73"/>
      <x:c r="E711" s="73"/>
      <x:c r="F711" s="73"/>
      <x:c r="G711" s="73"/>
      <x:c r="H711" s="73"/>
      <x:c r="I711" s="73"/>
      <x:c r="J711" s="73"/>
      <x:c r="K711" s="73"/>
      <x:c r="L711" s="73"/>
      <x:c r="M711" s="73"/>
      <x:c r="N711" s="73"/>
      <x:c r="O711" s="73"/>
      <x:c r="P711" s="73"/>
      <x:c r="Q711" s="73"/>
      <x:c r="R711" s="73"/>
      <x:c r="S711" s="73"/>
      <x:c r="T711" s="73"/>
      <x:c r="U711" s="73"/>
      <x:c r="V711" s="73"/>
      <x:c r="W711" s="73"/>
      <x:c r="X711" s="73"/>
      <x:c r="Y711" s="73"/>
      <x:c r="Z711" s="73"/>
      <x:c r="AA711" s="73"/>
      <x:c r="AB711" s="73"/>
      <x:c r="AC711" s="73"/>
      <x:c r="AD711" s="73"/>
      <x:c r="AE711" s="73"/>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3"/>
      <x:c r="B712" s="73"/>
      <x:c r="C712" s="73"/>
      <x:c r="D712" s="73"/>
      <x:c r="E712" s="73"/>
      <x:c r="F712" s="73"/>
      <x:c r="G712" s="73"/>
      <x:c r="H712" s="73"/>
      <x:c r="I712" s="73"/>
      <x:c r="J712" s="73"/>
      <x:c r="K712" s="73"/>
      <x:c r="L712" s="73"/>
      <x:c r="M712" s="73"/>
      <x:c r="N712" s="73"/>
      <x:c r="O712" s="73"/>
      <x:c r="P712" s="73"/>
      <x:c r="Q712" s="73"/>
      <x:c r="R712" s="73"/>
      <x:c r="S712" s="73"/>
      <x:c r="T712" s="73"/>
      <x:c r="U712" s="73"/>
      <x:c r="V712" s="73"/>
      <x:c r="W712" s="73"/>
      <x:c r="X712" s="73"/>
      <x:c r="Y712" s="73"/>
      <x:c r="Z712" s="73"/>
      <x:c r="AA712" s="73"/>
      <x:c r="AB712" s="73"/>
      <x:c r="AC712" s="73"/>
      <x:c r="AD712" s="73"/>
      <x:c r="AE712" s="73"/>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3"/>
      <x:c r="B713" s="73"/>
      <x:c r="C713" s="73"/>
      <x:c r="D713" s="73"/>
      <x:c r="E713" s="73"/>
      <x:c r="F713" s="73"/>
      <x:c r="G713" s="73"/>
      <x:c r="H713" s="73"/>
      <x:c r="I713" s="73"/>
      <x:c r="J713" s="73"/>
      <x:c r="K713" s="73"/>
      <x:c r="L713" s="73"/>
      <x:c r="M713" s="73"/>
      <x:c r="N713" s="73"/>
      <x:c r="O713" s="73"/>
      <x:c r="P713" s="73"/>
      <x:c r="Q713" s="73"/>
      <x:c r="R713" s="73"/>
      <x:c r="S713" s="73"/>
      <x:c r="T713" s="73"/>
      <x:c r="U713" s="73"/>
      <x:c r="V713" s="73"/>
      <x:c r="W713" s="73"/>
      <x:c r="X713" s="73"/>
      <x:c r="Y713" s="73"/>
      <x:c r="Z713" s="73"/>
      <x:c r="AA713" s="73"/>
      <x:c r="AB713" s="73"/>
      <x:c r="AC713" s="73"/>
      <x:c r="AD713" s="73"/>
      <x:c r="AE713" s="7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3"/>
      <x:c r="B714" s="73"/>
      <x:c r="C714" s="73"/>
      <x:c r="D714" s="73"/>
      <x:c r="E714" s="73"/>
      <x:c r="F714" s="73"/>
      <x:c r="G714" s="73"/>
      <x:c r="H714" s="73"/>
      <x:c r="I714" s="73"/>
      <x:c r="J714" s="73"/>
      <x:c r="K714" s="73"/>
      <x:c r="L714" s="73"/>
      <x:c r="M714" s="73"/>
      <x:c r="N714" s="73"/>
      <x:c r="O714" s="73"/>
      <x:c r="P714" s="73"/>
      <x:c r="Q714" s="73"/>
      <x:c r="R714" s="73"/>
      <x:c r="S714" s="73"/>
      <x:c r="T714" s="73"/>
      <x:c r="U714" s="73"/>
      <x:c r="V714" s="73"/>
      <x:c r="W714" s="73"/>
      <x:c r="X714" s="73"/>
      <x:c r="Y714" s="73"/>
      <x:c r="Z714" s="73"/>
      <x:c r="AA714" s="73"/>
      <x:c r="AB714" s="73"/>
      <x:c r="AC714" s="73"/>
      <x:c r="AD714" s="73"/>
      <x:c r="AE714" s="73"/>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3"/>
      <x:c r="B715" s="73"/>
      <x:c r="C715" s="73"/>
      <x:c r="D715" s="73"/>
      <x:c r="E715" s="73"/>
      <x:c r="F715" s="73"/>
      <x:c r="G715" s="73"/>
      <x:c r="H715" s="73"/>
      <x:c r="I715" s="73"/>
      <x:c r="J715" s="73"/>
      <x:c r="K715" s="73"/>
      <x:c r="L715" s="73"/>
      <x:c r="M715" s="73"/>
      <x:c r="N715" s="73"/>
      <x:c r="O715" s="73"/>
      <x:c r="P715" s="73"/>
      <x:c r="Q715" s="73"/>
      <x:c r="R715" s="73"/>
      <x:c r="S715" s="73"/>
      <x:c r="T715" s="73"/>
      <x:c r="U715" s="73"/>
      <x:c r="V715" s="73"/>
      <x:c r="W715" s="73"/>
      <x:c r="X715" s="73"/>
      <x:c r="Y715" s="73"/>
      <x:c r="Z715" s="73"/>
      <x:c r="AA715" s="73"/>
      <x:c r="AB715" s="73"/>
      <x:c r="AC715" s="73"/>
      <x:c r="AD715" s="73"/>
      <x:c r="AE715" s="73"/>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3"/>
      <x:c r="B716" s="73"/>
      <x:c r="C716" s="73"/>
      <x:c r="D716" s="73"/>
      <x:c r="E716" s="73"/>
      <x:c r="F716" s="73"/>
      <x:c r="G716" s="73"/>
      <x:c r="H716" s="73"/>
      <x:c r="I716" s="73"/>
      <x:c r="J716" s="73"/>
      <x:c r="K716" s="73"/>
      <x:c r="L716" s="73"/>
      <x:c r="M716" s="73"/>
      <x:c r="N716" s="73"/>
      <x:c r="O716" s="73"/>
      <x:c r="P716" s="73"/>
      <x:c r="Q716" s="73"/>
      <x:c r="R716" s="73"/>
      <x:c r="S716" s="73"/>
      <x:c r="T716" s="73"/>
      <x:c r="U716" s="73"/>
      <x:c r="V716" s="73"/>
      <x:c r="W716" s="73"/>
      <x:c r="X716" s="73"/>
      <x:c r="Y716" s="73"/>
      <x:c r="Z716" s="73"/>
      <x:c r="AA716" s="73"/>
      <x:c r="AB716" s="73"/>
      <x:c r="AC716" s="73"/>
      <x:c r="AD716" s="73"/>
      <x:c r="AE716" s="73"/>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3"/>
      <x:c r="B717" s="73"/>
      <x:c r="C717" s="73"/>
      <x:c r="D717" s="73"/>
      <x:c r="E717" s="73"/>
      <x:c r="F717" s="73"/>
      <x:c r="G717" s="73"/>
      <x:c r="H717" s="73"/>
      <x:c r="I717" s="73"/>
      <x:c r="J717" s="73"/>
      <x:c r="K717" s="73"/>
      <x:c r="L717" s="73"/>
      <x:c r="M717" s="73"/>
      <x:c r="N717" s="73"/>
      <x:c r="O717" s="73"/>
      <x:c r="P717" s="73"/>
      <x:c r="Q717" s="73"/>
      <x:c r="R717" s="73"/>
      <x:c r="S717" s="73"/>
      <x:c r="T717" s="73"/>
      <x:c r="U717" s="73"/>
      <x:c r="V717" s="73"/>
      <x:c r="W717" s="73"/>
      <x:c r="X717" s="73"/>
      <x:c r="Y717" s="73"/>
      <x:c r="Z717" s="73"/>
      <x:c r="AA717" s="73"/>
      <x:c r="AB717" s="73"/>
      <x:c r="AC717" s="73"/>
      <x:c r="AD717" s="73"/>
      <x:c r="AE717" s="73"/>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3"/>
      <x:c r="B718" s="73"/>
      <x:c r="C718" s="73"/>
      <x:c r="D718" s="73"/>
      <x:c r="E718" s="73"/>
      <x:c r="F718" s="73"/>
      <x:c r="G718" s="73"/>
      <x:c r="H718" s="73"/>
      <x:c r="I718" s="73"/>
      <x:c r="J718" s="73"/>
      <x:c r="K718" s="73"/>
      <x:c r="L718" s="73"/>
      <x:c r="M718" s="73"/>
      <x:c r="N718" s="73"/>
      <x:c r="O718" s="73"/>
      <x:c r="P718" s="73"/>
      <x:c r="Q718" s="73"/>
      <x:c r="R718" s="73"/>
      <x:c r="S718" s="73"/>
      <x:c r="T718" s="73"/>
      <x:c r="U718" s="73"/>
      <x:c r="V718" s="73"/>
      <x:c r="W718" s="73"/>
      <x:c r="X718" s="73"/>
      <x:c r="Y718" s="73"/>
      <x:c r="Z718" s="73"/>
      <x:c r="AA718" s="73"/>
      <x:c r="AB718" s="73"/>
      <x:c r="AC718" s="73"/>
      <x:c r="AD718" s="73"/>
      <x:c r="AE718" s="73"/>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3"/>
      <x:c r="B719" s="73"/>
      <x:c r="C719" s="73"/>
      <x:c r="D719" s="73"/>
      <x:c r="E719" s="73"/>
      <x:c r="F719" s="73"/>
      <x:c r="G719" s="73"/>
      <x:c r="H719" s="73"/>
      <x:c r="I719" s="73"/>
      <x:c r="J719" s="73"/>
      <x:c r="K719" s="73"/>
      <x:c r="L719" s="73"/>
      <x:c r="M719" s="73"/>
      <x:c r="N719" s="73"/>
      <x:c r="O719" s="73"/>
      <x:c r="P719" s="73"/>
      <x:c r="Q719" s="73"/>
      <x:c r="R719" s="73"/>
      <x:c r="S719" s="73"/>
      <x:c r="T719" s="73"/>
      <x:c r="U719" s="73"/>
      <x:c r="V719" s="73"/>
      <x:c r="W719" s="73"/>
      <x:c r="X719" s="73"/>
      <x:c r="Y719" s="73"/>
      <x:c r="Z719" s="73"/>
      <x:c r="AA719" s="73"/>
      <x:c r="AB719" s="73"/>
      <x:c r="AC719" s="73"/>
      <x:c r="AD719" s="73"/>
      <x:c r="AE719" s="73"/>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3"/>
      <x:c r="B720" s="73"/>
      <x:c r="C720" s="73"/>
      <x:c r="D720" s="73"/>
      <x:c r="E720" s="73"/>
      <x:c r="F720" s="73"/>
      <x:c r="G720" s="73"/>
      <x:c r="H720" s="73"/>
      <x:c r="I720" s="73"/>
      <x:c r="J720" s="73"/>
      <x:c r="K720" s="73"/>
      <x:c r="L720" s="73"/>
      <x:c r="M720" s="73"/>
      <x:c r="N720" s="73"/>
      <x:c r="O720" s="73"/>
      <x:c r="P720" s="73"/>
      <x:c r="Q720" s="73"/>
      <x:c r="R720" s="73"/>
      <x:c r="S720" s="73"/>
      <x:c r="T720" s="73"/>
      <x:c r="U720" s="73"/>
      <x:c r="V720" s="73"/>
      <x:c r="W720" s="73"/>
      <x:c r="X720" s="73"/>
      <x:c r="Y720" s="73"/>
      <x:c r="Z720" s="73"/>
      <x:c r="AA720" s="73"/>
      <x:c r="AB720" s="73"/>
      <x:c r="AC720" s="73"/>
      <x:c r="AD720" s="73"/>
      <x:c r="AE720" s="73"/>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3"/>
      <x:c r="B721" s="73"/>
      <x:c r="C721" s="73"/>
      <x:c r="D721" s="73"/>
      <x:c r="E721" s="73"/>
      <x:c r="F721" s="73"/>
      <x:c r="G721" s="73"/>
      <x:c r="H721" s="73"/>
      <x:c r="I721" s="73"/>
      <x:c r="J721" s="73"/>
      <x:c r="K721" s="73"/>
      <x:c r="L721" s="73"/>
      <x:c r="M721" s="73"/>
      <x:c r="N721" s="73"/>
      <x:c r="O721" s="73"/>
      <x:c r="P721" s="73"/>
      <x:c r="Q721" s="73"/>
      <x:c r="R721" s="73"/>
      <x:c r="S721" s="73"/>
      <x:c r="T721" s="73"/>
      <x:c r="U721" s="73"/>
      <x:c r="V721" s="73"/>
      <x:c r="W721" s="73"/>
      <x:c r="X721" s="73"/>
      <x:c r="Y721" s="73"/>
      <x:c r="Z721" s="73"/>
      <x:c r="AA721" s="73"/>
      <x:c r="AB721" s="73"/>
      <x:c r="AC721" s="73"/>
      <x:c r="AD721" s="73"/>
      <x:c r="AE721" s="73"/>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3"/>
      <x:c r="B722" s="73"/>
      <x:c r="C722" s="73"/>
      <x:c r="D722" s="73"/>
      <x:c r="E722" s="73"/>
      <x:c r="F722" s="73"/>
      <x:c r="G722" s="73"/>
      <x:c r="H722" s="73"/>
      <x:c r="I722" s="73"/>
      <x:c r="J722" s="73"/>
      <x:c r="K722" s="73"/>
      <x:c r="L722" s="73"/>
      <x:c r="M722" s="73"/>
      <x:c r="N722" s="73"/>
      <x:c r="O722" s="73"/>
      <x:c r="P722" s="73"/>
      <x:c r="Q722" s="73"/>
      <x:c r="R722" s="73"/>
      <x:c r="S722" s="73"/>
      <x:c r="T722" s="73"/>
      <x:c r="U722" s="73"/>
      <x:c r="V722" s="73"/>
      <x:c r="W722" s="73"/>
      <x:c r="X722" s="73"/>
      <x:c r="Y722" s="73"/>
      <x:c r="Z722" s="73"/>
      <x:c r="AA722" s="73"/>
      <x:c r="AB722" s="73"/>
      <x:c r="AC722" s="73"/>
      <x:c r="AD722" s="73"/>
      <x:c r="AE722" s="73"/>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3"/>
      <x:c r="B723" s="73"/>
      <x:c r="C723" s="73"/>
      <x:c r="D723" s="73"/>
      <x:c r="E723" s="73"/>
      <x:c r="F723" s="73"/>
      <x:c r="G723" s="73"/>
      <x:c r="H723" s="73"/>
      <x:c r="I723" s="73"/>
      <x:c r="J723" s="73"/>
      <x:c r="K723" s="73"/>
      <x:c r="L723" s="73"/>
      <x:c r="M723" s="73"/>
      <x:c r="N723" s="73"/>
      <x:c r="O723" s="73"/>
      <x:c r="P723" s="73"/>
      <x:c r="Q723" s="73"/>
      <x:c r="R723" s="73"/>
      <x:c r="S723" s="73"/>
      <x:c r="T723" s="73"/>
      <x:c r="U723" s="73"/>
      <x:c r="V723" s="73"/>
      <x:c r="W723" s="73"/>
      <x:c r="X723" s="73"/>
      <x:c r="Y723" s="73"/>
      <x:c r="Z723" s="73"/>
      <x:c r="AA723" s="73"/>
      <x:c r="AB723" s="73"/>
      <x:c r="AC723" s="73"/>
      <x:c r="AD723" s="73"/>
      <x:c r="AE723" s="7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3"/>
      <x:c r="B724" s="73"/>
      <x:c r="C724" s="73"/>
      <x:c r="D724" s="73"/>
      <x:c r="E724" s="73"/>
      <x:c r="F724" s="73"/>
      <x:c r="G724" s="73"/>
      <x:c r="H724" s="73"/>
      <x:c r="I724" s="73"/>
      <x:c r="J724" s="73"/>
      <x:c r="K724" s="73"/>
      <x:c r="L724" s="73"/>
      <x:c r="M724" s="73"/>
      <x:c r="N724" s="73"/>
      <x:c r="O724" s="73"/>
      <x:c r="P724" s="73"/>
      <x:c r="Q724" s="73"/>
      <x:c r="R724" s="73"/>
      <x:c r="S724" s="73"/>
      <x:c r="T724" s="73"/>
      <x:c r="U724" s="73"/>
      <x:c r="V724" s="73"/>
      <x:c r="W724" s="73"/>
      <x:c r="X724" s="73"/>
      <x:c r="Y724" s="73"/>
      <x:c r="Z724" s="73"/>
      <x:c r="AA724" s="73"/>
      <x:c r="AB724" s="73"/>
      <x:c r="AC724" s="73"/>
      <x:c r="AD724" s="73"/>
      <x:c r="AE724" s="73"/>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3"/>
      <x:c r="B725" s="73"/>
      <x:c r="C725" s="73"/>
      <x:c r="D725" s="73"/>
      <x:c r="E725" s="73"/>
      <x:c r="F725" s="73"/>
      <x:c r="G725" s="73"/>
      <x:c r="H725" s="73"/>
      <x:c r="I725" s="73"/>
      <x:c r="J725" s="73"/>
      <x:c r="K725" s="73"/>
      <x:c r="L725" s="73"/>
      <x:c r="M725" s="73"/>
      <x:c r="N725" s="73"/>
      <x:c r="O725" s="73"/>
      <x:c r="P725" s="73"/>
      <x:c r="Q725" s="73"/>
      <x:c r="R725" s="73"/>
      <x:c r="S725" s="73"/>
      <x:c r="T725" s="73"/>
      <x:c r="U725" s="73"/>
      <x:c r="V725" s="73"/>
      <x:c r="W725" s="73"/>
      <x:c r="X725" s="73"/>
      <x:c r="Y725" s="73"/>
      <x:c r="Z725" s="73"/>
      <x:c r="AA725" s="73"/>
      <x:c r="AB725" s="73"/>
      <x:c r="AC725" s="73"/>
      <x:c r="AD725" s="73"/>
      <x:c r="AE725" s="73"/>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3"/>
      <x:c r="B726" s="73"/>
      <x:c r="C726" s="73"/>
      <x:c r="D726" s="73"/>
      <x:c r="E726" s="73"/>
      <x:c r="F726" s="73"/>
      <x:c r="G726" s="73"/>
      <x:c r="H726" s="73"/>
      <x:c r="I726" s="73"/>
      <x:c r="J726" s="73"/>
      <x:c r="K726" s="73"/>
      <x:c r="L726" s="73"/>
      <x:c r="M726" s="73"/>
      <x:c r="N726" s="73"/>
      <x:c r="O726" s="73"/>
      <x:c r="P726" s="73"/>
      <x:c r="Q726" s="73"/>
      <x:c r="R726" s="73"/>
      <x:c r="S726" s="73"/>
      <x:c r="T726" s="73"/>
      <x:c r="U726" s="73"/>
      <x:c r="V726" s="73"/>
      <x:c r="W726" s="73"/>
      <x:c r="X726" s="73"/>
      <x:c r="Y726" s="73"/>
      <x:c r="Z726" s="73"/>
      <x:c r="AA726" s="73"/>
      <x:c r="AB726" s="73"/>
      <x:c r="AC726" s="73"/>
      <x:c r="AD726" s="73"/>
      <x:c r="AE726" s="73"/>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3"/>
      <x:c r="B727" s="73"/>
      <x:c r="C727" s="73"/>
      <x:c r="D727" s="73"/>
      <x:c r="E727" s="73"/>
      <x:c r="F727" s="73"/>
      <x:c r="G727" s="73"/>
      <x:c r="H727" s="73"/>
      <x:c r="I727" s="73"/>
      <x:c r="J727" s="73"/>
      <x:c r="K727" s="73"/>
      <x:c r="L727" s="73"/>
      <x:c r="M727" s="73"/>
      <x:c r="N727" s="73"/>
      <x:c r="O727" s="73"/>
      <x:c r="P727" s="73"/>
      <x:c r="Q727" s="73"/>
      <x:c r="R727" s="73"/>
      <x:c r="S727" s="73"/>
      <x:c r="T727" s="73"/>
      <x:c r="U727" s="73"/>
      <x:c r="V727" s="73"/>
      <x:c r="W727" s="73"/>
      <x:c r="X727" s="73"/>
      <x:c r="Y727" s="73"/>
      <x:c r="Z727" s="73"/>
      <x:c r="AA727" s="73"/>
      <x:c r="AB727" s="73"/>
      <x:c r="AC727" s="73"/>
      <x:c r="AD727" s="73"/>
      <x:c r="AE727" s="73"/>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3"/>
      <x:c r="B728" s="73"/>
      <x:c r="C728" s="73"/>
      <x:c r="D728" s="73"/>
      <x:c r="E728" s="73"/>
      <x:c r="F728" s="73"/>
      <x:c r="G728" s="73"/>
      <x:c r="H728" s="73"/>
      <x:c r="I728" s="73"/>
      <x:c r="J728" s="73"/>
      <x:c r="K728" s="73"/>
      <x:c r="L728" s="73"/>
      <x:c r="M728" s="73"/>
      <x:c r="N728" s="73"/>
      <x:c r="O728" s="73"/>
      <x:c r="P728" s="73"/>
      <x:c r="Q728" s="73"/>
      <x:c r="R728" s="73"/>
      <x:c r="S728" s="73"/>
      <x:c r="T728" s="73"/>
      <x:c r="U728" s="73"/>
      <x:c r="V728" s="73"/>
      <x:c r="W728" s="73"/>
      <x:c r="X728" s="73"/>
      <x:c r="Y728" s="73"/>
      <x:c r="Z728" s="73"/>
      <x:c r="AA728" s="73"/>
      <x:c r="AB728" s="73"/>
      <x:c r="AC728" s="73"/>
      <x:c r="AD728" s="73"/>
      <x:c r="AE728" s="73"/>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3"/>
      <x:c r="B729" s="73"/>
      <x:c r="C729" s="73"/>
      <x:c r="D729" s="73"/>
      <x:c r="E729" s="73"/>
      <x:c r="F729" s="73"/>
      <x:c r="G729" s="73"/>
      <x:c r="H729" s="73"/>
      <x:c r="I729" s="73"/>
      <x:c r="J729" s="73"/>
      <x:c r="K729" s="73"/>
      <x:c r="L729" s="73"/>
      <x:c r="M729" s="73"/>
      <x:c r="N729" s="73"/>
      <x:c r="O729" s="73"/>
      <x:c r="P729" s="73"/>
      <x:c r="Q729" s="73"/>
      <x:c r="R729" s="73"/>
      <x:c r="S729" s="73"/>
      <x:c r="T729" s="73"/>
      <x:c r="U729" s="73"/>
      <x:c r="V729" s="73"/>
      <x:c r="W729" s="73"/>
      <x:c r="X729" s="73"/>
      <x:c r="Y729" s="73"/>
      <x:c r="Z729" s="73"/>
      <x:c r="AA729" s="73"/>
      <x:c r="AB729" s="73"/>
      <x:c r="AC729" s="73"/>
      <x:c r="AD729" s="73"/>
      <x:c r="AE729" s="73"/>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3"/>
      <x:c r="B730" s="73"/>
      <x:c r="C730" s="73"/>
      <x:c r="D730" s="73"/>
      <x:c r="E730" s="73"/>
      <x:c r="F730" s="73"/>
      <x:c r="G730" s="73"/>
      <x:c r="H730" s="73"/>
      <x:c r="I730" s="73"/>
      <x:c r="J730" s="73"/>
      <x:c r="K730" s="73"/>
      <x:c r="L730" s="73"/>
      <x:c r="M730" s="73"/>
      <x:c r="N730" s="73"/>
      <x:c r="O730" s="73"/>
      <x:c r="P730" s="73"/>
      <x:c r="Q730" s="73"/>
      <x:c r="R730" s="73"/>
      <x:c r="S730" s="73"/>
      <x:c r="T730" s="73"/>
      <x:c r="U730" s="73"/>
      <x:c r="V730" s="73"/>
      <x:c r="W730" s="73"/>
      <x:c r="X730" s="73"/>
      <x:c r="Y730" s="73"/>
      <x:c r="Z730" s="73"/>
      <x:c r="AA730" s="73"/>
      <x:c r="AB730" s="73"/>
      <x:c r="AC730" s="73"/>
      <x:c r="AD730" s="73"/>
      <x:c r="AE730" s="73"/>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3"/>
      <x:c r="B731" s="73"/>
      <x:c r="C731" s="73"/>
      <x:c r="D731" s="73"/>
      <x:c r="E731" s="73"/>
      <x:c r="F731" s="73"/>
      <x:c r="G731" s="73"/>
      <x:c r="H731" s="73"/>
      <x:c r="I731" s="73"/>
      <x:c r="J731" s="73"/>
      <x:c r="K731" s="73"/>
      <x:c r="L731" s="73"/>
      <x:c r="M731" s="73"/>
      <x:c r="N731" s="73"/>
      <x:c r="O731" s="73"/>
      <x:c r="P731" s="73"/>
      <x:c r="Q731" s="73"/>
      <x:c r="R731" s="73"/>
      <x:c r="S731" s="73"/>
      <x:c r="T731" s="73"/>
      <x:c r="U731" s="73"/>
      <x:c r="V731" s="73"/>
      <x:c r="W731" s="73"/>
      <x:c r="X731" s="73"/>
      <x:c r="Y731" s="73"/>
      <x:c r="Z731" s="73"/>
      <x:c r="AA731" s="73"/>
      <x:c r="AB731" s="73"/>
      <x:c r="AC731" s="73"/>
      <x:c r="AD731" s="73"/>
      <x:c r="AE731" s="73"/>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3"/>
      <x:c r="B732" s="73"/>
      <x:c r="C732" s="73"/>
      <x:c r="D732" s="73"/>
      <x:c r="E732" s="73"/>
      <x:c r="F732" s="73"/>
      <x:c r="G732" s="73"/>
      <x:c r="H732" s="73"/>
      <x:c r="I732" s="73"/>
      <x:c r="J732" s="73"/>
      <x:c r="K732" s="73"/>
      <x:c r="L732" s="73"/>
      <x:c r="M732" s="73"/>
      <x:c r="N732" s="73"/>
      <x:c r="O732" s="73"/>
      <x:c r="P732" s="73"/>
      <x:c r="Q732" s="73"/>
      <x:c r="R732" s="73"/>
      <x:c r="S732" s="73"/>
      <x:c r="T732" s="73"/>
      <x:c r="U732" s="73"/>
      <x:c r="V732" s="73"/>
      <x:c r="W732" s="73"/>
      <x:c r="X732" s="73"/>
      <x:c r="Y732" s="73"/>
      <x:c r="Z732" s="73"/>
      <x:c r="AA732" s="73"/>
      <x:c r="AB732" s="73"/>
      <x:c r="AC732" s="73"/>
      <x:c r="AD732" s="73"/>
      <x:c r="AE732" s="73"/>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3"/>
      <x:c r="B733" s="73"/>
      <x:c r="C733" s="73"/>
      <x:c r="D733" s="73"/>
      <x:c r="E733" s="73"/>
      <x:c r="F733" s="73"/>
      <x:c r="G733" s="73"/>
      <x:c r="H733" s="73"/>
      <x:c r="I733" s="73"/>
      <x:c r="J733" s="73"/>
      <x:c r="K733" s="73"/>
      <x:c r="L733" s="73"/>
      <x:c r="M733" s="73"/>
      <x:c r="N733" s="73"/>
      <x:c r="O733" s="73"/>
      <x:c r="P733" s="73"/>
      <x:c r="Q733" s="73"/>
      <x:c r="R733" s="73"/>
      <x:c r="S733" s="73"/>
      <x:c r="T733" s="73"/>
      <x:c r="U733" s="73"/>
      <x:c r="V733" s="73"/>
      <x:c r="W733" s="73"/>
      <x:c r="X733" s="73"/>
      <x:c r="Y733" s="73"/>
      <x:c r="Z733" s="73"/>
      <x:c r="AA733" s="73"/>
      <x:c r="AB733" s="73"/>
      <x:c r="AC733" s="73"/>
      <x:c r="AD733" s="73"/>
      <x:c r="AE733" s="7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3"/>
      <x:c r="B734" s="73"/>
      <x:c r="C734" s="73"/>
      <x:c r="D734" s="73"/>
      <x:c r="E734" s="73"/>
      <x:c r="F734" s="73"/>
      <x:c r="G734" s="73"/>
      <x:c r="H734" s="73"/>
      <x:c r="I734" s="73"/>
      <x:c r="J734" s="73"/>
      <x:c r="K734" s="73"/>
      <x:c r="L734" s="73"/>
      <x:c r="M734" s="73"/>
      <x:c r="N734" s="73"/>
      <x:c r="O734" s="73"/>
      <x:c r="P734" s="73"/>
      <x:c r="Q734" s="73"/>
      <x:c r="R734" s="73"/>
      <x:c r="S734" s="73"/>
      <x:c r="T734" s="73"/>
      <x:c r="U734" s="73"/>
      <x:c r="V734" s="73"/>
      <x:c r="W734" s="73"/>
      <x:c r="X734" s="73"/>
      <x:c r="Y734" s="73"/>
      <x:c r="Z734" s="73"/>
      <x:c r="AA734" s="73"/>
      <x:c r="AB734" s="73"/>
      <x:c r="AC734" s="73"/>
      <x:c r="AD734" s="73"/>
      <x:c r="AE734" s="73"/>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3"/>
      <x:c r="B735" s="73"/>
      <x:c r="C735" s="73"/>
      <x:c r="D735" s="73"/>
      <x:c r="E735" s="73"/>
      <x:c r="F735" s="73"/>
      <x:c r="G735" s="73"/>
      <x:c r="H735" s="73"/>
      <x:c r="I735" s="73"/>
      <x:c r="J735" s="73"/>
      <x:c r="K735" s="73"/>
      <x:c r="L735" s="73"/>
      <x:c r="M735" s="73"/>
      <x:c r="N735" s="73"/>
      <x:c r="O735" s="73"/>
      <x:c r="P735" s="73"/>
      <x:c r="Q735" s="73"/>
      <x:c r="R735" s="73"/>
      <x:c r="S735" s="73"/>
      <x:c r="T735" s="73"/>
      <x:c r="U735" s="73"/>
      <x:c r="V735" s="73"/>
      <x:c r="W735" s="73"/>
      <x:c r="X735" s="73"/>
      <x:c r="Y735" s="73"/>
      <x:c r="Z735" s="73"/>
      <x:c r="AA735" s="73"/>
      <x:c r="AB735" s="73"/>
      <x:c r="AC735" s="73"/>
      <x:c r="AD735" s="73"/>
      <x:c r="AE735" s="73"/>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3"/>
      <x:c r="B736" s="73"/>
      <x:c r="C736" s="73"/>
      <x:c r="D736" s="73"/>
      <x:c r="E736" s="73"/>
      <x:c r="F736" s="73"/>
      <x:c r="G736" s="73"/>
      <x:c r="H736" s="73"/>
      <x:c r="I736" s="73"/>
      <x:c r="J736" s="73"/>
      <x:c r="K736" s="73"/>
      <x:c r="L736" s="73"/>
      <x:c r="M736" s="73"/>
      <x:c r="N736" s="73"/>
      <x:c r="O736" s="73"/>
      <x:c r="P736" s="73"/>
      <x:c r="Q736" s="73"/>
      <x:c r="R736" s="73"/>
      <x:c r="S736" s="73"/>
      <x:c r="T736" s="73"/>
      <x:c r="U736" s="73"/>
      <x:c r="V736" s="73"/>
      <x:c r="W736" s="73"/>
      <x:c r="X736" s="73"/>
      <x:c r="Y736" s="73"/>
      <x:c r="Z736" s="73"/>
      <x:c r="AA736" s="73"/>
      <x:c r="AB736" s="73"/>
      <x:c r="AC736" s="73"/>
      <x:c r="AD736" s="73"/>
      <x:c r="AE736" s="73"/>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3"/>
      <x:c r="B737" s="73"/>
      <x:c r="C737" s="73"/>
      <x:c r="D737" s="73"/>
      <x:c r="E737" s="73"/>
      <x:c r="F737" s="73"/>
      <x:c r="G737" s="73"/>
      <x:c r="H737" s="73"/>
      <x:c r="I737" s="73"/>
      <x:c r="J737" s="73"/>
      <x:c r="K737" s="73"/>
      <x:c r="L737" s="73"/>
      <x:c r="M737" s="73"/>
      <x:c r="N737" s="73"/>
      <x:c r="O737" s="73"/>
      <x:c r="P737" s="73"/>
      <x:c r="Q737" s="73"/>
      <x:c r="R737" s="73"/>
      <x:c r="S737" s="73"/>
      <x:c r="T737" s="73"/>
      <x:c r="U737" s="73"/>
      <x:c r="V737" s="73"/>
      <x:c r="W737" s="73"/>
      <x:c r="X737" s="73"/>
      <x:c r="Y737" s="73"/>
      <x:c r="Z737" s="73"/>
      <x:c r="AA737" s="73"/>
      <x:c r="AB737" s="73"/>
      <x:c r="AC737" s="73"/>
      <x:c r="AD737" s="73"/>
      <x:c r="AE737" s="73"/>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3"/>
      <x:c r="B738" s="73"/>
      <x:c r="C738" s="73"/>
      <x:c r="D738" s="73"/>
      <x:c r="E738" s="73"/>
      <x:c r="F738" s="73"/>
      <x:c r="G738" s="73"/>
      <x:c r="H738" s="73"/>
      <x:c r="I738" s="73"/>
      <x:c r="J738" s="73"/>
      <x:c r="K738" s="73"/>
      <x:c r="L738" s="73"/>
      <x:c r="M738" s="73"/>
      <x:c r="N738" s="73"/>
      <x:c r="O738" s="73"/>
      <x:c r="P738" s="73"/>
      <x:c r="Q738" s="73"/>
      <x:c r="R738" s="73"/>
      <x:c r="S738" s="73"/>
      <x:c r="T738" s="73"/>
      <x:c r="U738" s="73"/>
      <x:c r="V738" s="73"/>
      <x:c r="W738" s="73"/>
      <x:c r="X738" s="73"/>
      <x:c r="Y738" s="73"/>
      <x:c r="Z738" s="73"/>
      <x:c r="AA738" s="73"/>
      <x:c r="AB738" s="73"/>
      <x:c r="AC738" s="73"/>
      <x:c r="AD738" s="73"/>
      <x:c r="AE738" s="73"/>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3"/>
      <x:c r="B739" s="73"/>
      <x:c r="C739" s="73"/>
      <x:c r="D739" s="73"/>
      <x:c r="E739" s="73"/>
      <x:c r="F739" s="73"/>
      <x:c r="G739" s="73"/>
      <x:c r="H739" s="73"/>
      <x:c r="I739" s="73"/>
      <x:c r="J739" s="73"/>
      <x:c r="K739" s="73"/>
      <x:c r="L739" s="73"/>
      <x:c r="M739" s="73"/>
      <x:c r="N739" s="73"/>
      <x:c r="O739" s="73"/>
      <x:c r="P739" s="73"/>
      <x:c r="Q739" s="73"/>
      <x:c r="R739" s="73"/>
      <x:c r="S739" s="73"/>
      <x:c r="T739" s="73"/>
      <x:c r="U739" s="73"/>
      <x:c r="V739" s="73"/>
      <x:c r="W739" s="73"/>
      <x:c r="X739" s="73"/>
      <x:c r="Y739" s="73"/>
      <x:c r="Z739" s="73"/>
      <x:c r="AA739" s="73"/>
      <x:c r="AB739" s="73"/>
      <x:c r="AC739" s="73"/>
      <x:c r="AD739" s="73"/>
      <x:c r="AE739" s="73"/>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3"/>
      <x:c r="B740" s="73"/>
      <x:c r="C740" s="73"/>
      <x:c r="D740" s="73"/>
      <x:c r="E740" s="73"/>
      <x:c r="F740" s="73"/>
      <x:c r="G740" s="73"/>
      <x:c r="H740" s="73"/>
      <x:c r="I740" s="73"/>
      <x:c r="J740" s="73"/>
      <x:c r="K740" s="73"/>
      <x:c r="L740" s="73"/>
      <x:c r="M740" s="73"/>
      <x:c r="N740" s="73"/>
      <x:c r="O740" s="73"/>
      <x:c r="P740" s="73"/>
      <x:c r="Q740" s="73"/>
      <x:c r="R740" s="73"/>
      <x:c r="S740" s="73"/>
      <x:c r="T740" s="73"/>
      <x:c r="U740" s="73"/>
      <x:c r="V740" s="73"/>
      <x:c r="W740" s="73"/>
      <x:c r="X740" s="73"/>
      <x:c r="Y740" s="73"/>
      <x:c r="Z740" s="73"/>
      <x:c r="AA740" s="73"/>
      <x:c r="AB740" s="73"/>
      <x:c r="AC740" s="73"/>
      <x:c r="AD740" s="73"/>
      <x:c r="AE740" s="73"/>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3"/>
      <x:c r="B741" s="73"/>
      <x:c r="C741" s="73"/>
      <x:c r="D741" s="73"/>
      <x:c r="E741" s="73"/>
      <x:c r="F741" s="73"/>
      <x:c r="G741" s="73"/>
      <x:c r="H741" s="73"/>
      <x:c r="I741" s="73"/>
      <x:c r="J741" s="73"/>
      <x:c r="K741" s="73"/>
      <x:c r="L741" s="73"/>
      <x:c r="M741" s="73"/>
      <x:c r="N741" s="73"/>
      <x:c r="O741" s="73"/>
      <x:c r="P741" s="73"/>
      <x:c r="Q741" s="73"/>
      <x:c r="R741" s="73"/>
      <x:c r="S741" s="73"/>
      <x:c r="T741" s="73"/>
      <x:c r="U741" s="73"/>
      <x:c r="V741" s="73"/>
      <x:c r="W741" s="73"/>
      <x:c r="X741" s="73"/>
      <x:c r="Y741" s="73"/>
      <x:c r="Z741" s="73"/>
      <x:c r="AA741" s="73"/>
      <x:c r="AB741" s="73"/>
      <x:c r="AC741" s="73"/>
      <x:c r="AD741" s="73"/>
      <x:c r="AE741" s="73"/>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3"/>
      <x:c r="B742" s="73"/>
      <x:c r="C742" s="73"/>
      <x:c r="D742" s="73"/>
      <x:c r="E742" s="73"/>
      <x:c r="F742" s="73"/>
      <x:c r="G742" s="73"/>
      <x:c r="H742" s="73"/>
      <x:c r="I742" s="73"/>
      <x:c r="J742" s="73"/>
      <x:c r="K742" s="73"/>
      <x:c r="L742" s="73"/>
      <x:c r="M742" s="73"/>
      <x:c r="N742" s="73"/>
      <x:c r="O742" s="73"/>
      <x:c r="P742" s="73"/>
      <x:c r="Q742" s="73"/>
      <x:c r="R742" s="73"/>
      <x:c r="S742" s="73"/>
      <x:c r="T742" s="73"/>
      <x:c r="U742" s="73"/>
      <x:c r="V742" s="73"/>
      <x:c r="W742" s="73"/>
      <x:c r="X742" s="73"/>
      <x:c r="Y742" s="73"/>
      <x:c r="Z742" s="73"/>
      <x:c r="AA742" s="73"/>
      <x:c r="AB742" s="73"/>
      <x:c r="AC742" s="73"/>
      <x:c r="AD742" s="73"/>
      <x:c r="AE742" s="73"/>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3"/>
      <x:c r="B743" s="73"/>
      <x:c r="C743" s="73"/>
      <x:c r="D743" s="73"/>
      <x:c r="E743" s="73"/>
      <x:c r="F743" s="73"/>
      <x:c r="G743" s="73"/>
      <x:c r="H743" s="73"/>
      <x:c r="I743" s="73"/>
      <x:c r="J743" s="73"/>
      <x:c r="K743" s="73"/>
      <x:c r="L743" s="73"/>
      <x:c r="M743" s="73"/>
      <x:c r="N743" s="73"/>
      <x:c r="O743" s="73"/>
      <x:c r="P743" s="73"/>
      <x:c r="Q743" s="73"/>
      <x:c r="R743" s="73"/>
      <x:c r="S743" s="73"/>
      <x:c r="T743" s="73"/>
      <x:c r="U743" s="73"/>
      <x:c r="V743" s="73"/>
      <x:c r="W743" s="73"/>
      <x:c r="X743" s="73"/>
      <x:c r="Y743" s="73"/>
      <x:c r="Z743" s="73"/>
      <x:c r="AA743" s="73"/>
      <x:c r="AB743" s="73"/>
      <x:c r="AC743" s="73"/>
      <x:c r="AD743" s="73"/>
      <x:c r="AE743" s="7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3"/>
      <x:c r="B744" s="73"/>
      <x:c r="C744" s="73"/>
      <x:c r="D744" s="73"/>
      <x:c r="E744" s="73"/>
      <x:c r="F744" s="73"/>
      <x:c r="G744" s="73"/>
      <x:c r="H744" s="73"/>
      <x:c r="I744" s="73"/>
      <x:c r="J744" s="73"/>
      <x:c r="K744" s="73"/>
      <x:c r="L744" s="73"/>
      <x:c r="M744" s="73"/>
      <x:c r="N744" s="73"/>
      <x:c r="O744" s="73"/>
      <x:c r="P744" s="73"/>
      <x:c r="Q744" s="73"/>
      <x:c r="R744" s="73"/>
      <x:c r="S744" s="73"/>
      <x:c r="T744" s="73"/>
      <x:c r="U744" s="73"/>
      <x:c r="V744" s="73"/>
      <x:c r="W744" s="73"/>
      <x:c r="X744" s="73"/>
      <x:c r="Y744" s="73"/>
      <x:c r="Z744" s="73"/>
      <x:c r="AA744" s="73"/>
      <x:c r="AB744" s="73"/>
      <x:c r="AC744" s="73"/>
      <x:c r="AD744" s="73"/>
      <x:c r="AE744" s="73"/>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3"/>
      <x:c r="B745" s="73"/>
      <x:c r="C745" s="73"/>
      <x:c r="D745" s="73"/>
      <x:c r="E745" s="73"/>
      <x:c r="F745" s="73"/>
      <x:c r="G745" s="73"/>
      <x:c r="H745" s="73"/>
      <x:c r="I745" s="73"/>
      <x:c r="J745" s="73"/>
      <x:c r="K745" s="73"/>
      <x:c r="L745" s="73"/>
      <x:c r="M745" s="73"/>
      <x:c r="N745" s="73"/>
      <x:c r="O745" s="73"/>
      <x:c r="P745" s="73"/>
      <x:c r="Q745" s="73"/>
      <x:c r="R745" s="73"/>
      <x:c r="S745" s="73"/>
      <x:c r="T745" s="73"/>
      <x:c r="U745" s="73"/>
      <x:c r="V745" s="73"/>
      <x:c r="W745" s="73"/>
      <x:c r="X745" s="73"/>
      <x:c r="Y745" s="73"/>
      <x:c r="Z745" s="73"/>
      <x:c r="AA745" s="73"/>
      <x:c r="AB745" s="73"/>
      <x:c r="AC745" s="73"/>
      <x:c r="AD745" s="73"/>
      <x:c r="AE745" s="73"/>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3"/>
      <x:c r="B746" s="73"/>
      <x:c r="C746" s="73"/>
      <x:c r="D746" s="73"/>
      <x:c r="E746" s="73"/>
      <x:c r="F746" s="73"/>
      <x:c r="G746" s="73"/>
      <x:c r="H746" s="73"/>
      <x:c r="I746" s="73"/>
      <x:c r="J746" s="73"/>
      <x:c r="K746" s="73"/>
      <x:c r="L746" s="73"/>
      <x:c r="M746" s="73"/>
      <x:c r="N746" s="73"/>
      <x:c r="O746" s="73"/>
      <x:c r="P746" s="73"/>
      <x:c r="Q746" s="73"/>
      <x:c r="R746" s="73"/>
      <x:c r="S746" s="73"/>
      <x:c r="T746" s="73"/>
      <x:c r="U746" s="73"/>
      <x:c r="V746" s="73"/>
      <x:c r="W746" s="73"/>
      <x:c r="X746" s="73"/>
      <x:c r="Y746" s="73"/>
      <x:c r="Z746" s="73"/>
      <x:c r="AA746" s="73"/>
      <x:c r="AB746" s="73"/>
      <x:c r="AC746" s="73"/>
      <x:c r="AD746" s="73"/>
      <x:c r="AE746" s="73"/>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3"/>
      <x:c r="B747" s="73"/>
      <x:c r="C747" s="73"/>
      <x:c r="D747" s="73"/>
      <x:c r="E747" s="73"/>
      <x:c r="F747" s="73"/>
      <x:c r="G747" s="73"/>
      <x:c r="H747" s="73"/>
      <x:c r="I747" s="73"/>
      <x:c r="J747" s="73"/>
      <x:c r="K747" s="73"/>
      <x:c r="L747" s="73"/>
      <x:c r="M747" s="73"/>
      <x:c r="N747" s="73"/>
      <x:c r="O747" s="73"/>
      <x:c r="P747" s="73"/>
      <x:c r="Q747" s="73"/>
      <x:c r="R747" s="73"/>
      <x:c r="S747" s="73"/>
      <x:c r="T747" s="73"/>
      <x:c r="U747" s="73"/>
      <x:c r="V747" s="73"/>
      <x:c r="W747" s="73"/>
      <x:c r="X747" s="73"/>
      <x:c r="Y747" s="73"/>
      <x:c r="Z747" s="73"/>
      <x:c r="AA747" s="73"/>
      <x:c r="AB747" s="73"/>
      <x:c r="AC747" s="73"/>
      <x:c r="AD747" s="73"/>
      <x:c r="AE747" s="73"/>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3"/>
      <x:c r="B748" s="73"/>
      <x:c r="C748" s="73"/>
      <x:c r="D748" s="73"/>
      <x:c r="E748" s="73"/>
      <x:c r="F748" s="73"/>
      <x:c r="G748" s="73"/>
      <x:c r="H748" s="73"/>
      <x:c r="I748" s="73"/>
      <x:c r="J748" s="73"/>
      <x:c r="K748" s="73"/>
      <x:c r="L748" s="73"/>
      <x:c r="M748" s="73"/>
      <x:c r="N748" s="73"/>
      <x:c r="O748" s="73"/>
      <x:c r="P748" s="73"/>
      <x:c r="Q748" s="73"/>
      <x:c r="R748" s="73"/>
      <x:c r="S748" s="73"/>
      <x:c r="T748" s="73"/>
      <x:c r="U748" s="73"/>
      <x:c r="V748" s="73"/>
      <x:c r="W748" s="73"/>
      <x:c r="X748" s="73"/>
      <x:c r="Y748" s="73"/>
      <x:c r="Z748" s="73"/>
      <x:c r="AA748" s="73"/>
      <x:c r="AB748" s="73"/>
      <x:c r="AC748" s="73"/>
      <x:c r="AD748" s="73"/>
      <x:c r="AE748" s="73"/>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3"/>
      <x:c r="B749" s="73"/>
      <x:c r="C749" s="73"/>
      <x:c r="D749" s="73"/>
      <x:c r="E749" s="73"/>
      <x:c r="F749" s="73"/>
      <x:c r="G749" s="73"/>
      <x:c r="H749" s="73"/>
      <x:c r="I749" s="73"/>
      <x:c r="J749" s="73"/>
      <x:c r="K749" s="73"/>
      <x:c r="L749" s="73"/>
      <x:c r="M749" s="73"/>
      <x:c r="N749" s="73"/>
      <x:c r="O749" s="73"/>
      <x:c r="P749" s="73"/>
      <x:c r="Q749" s="73"/>
      <x:c r="R749" s="73"/>
      <x:c r="S749" s="73"/>
      <x:c r="T749" s="73"/>
      <x:c r="U749" s="73"/>
      <x:c r="V749" s="73"/>
      <x:c r="W749" s="73"/>
      <x:c r="X749" s="73"/>
      <x:c r="Y749" s="73"/>
      <x:c r="Z749" s="73"/>
      <x:c r="AA749" s="73"/>
      <x:c r="AB749" s="73"/>
      <x:c r="AC749" s="73"/>
      <x:c r="AD749" s="73"/>
      <x:c r="AE749" s="73"/>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3"/>
      <x:c r="B750" s="73"/>
      <x:c r="C750" s="73"/>
      <x:c r="D750" s="73"/>
      <x:c r="E750" s="73"/>
      <x:c r="F750" s="73"/>
      <x:c r="G750" s="73"/>
      <x:c r="H750" s="73"/>
      <x:c r="I750" s="73"/>
      <x:c r="J750" s="73"/>
      <x:c r="K750" s="73"/>
      <x:c r="L750" s="73"/>
      <x:c r="M750" s="73"/>
      <x:c r="N750" s="73"/>
      <x:c r="O750" s="73"/>
      <x:c r="P750" s="73"/>
      <x:c r="Q750" s="73"/>
      <x:c r="R750" s="73"/>
      <x:c r="S750" s="73"/>
      <x:c r="T750" s="73"/>
      <x:c r="U750" s="73"/>
      <x:c r="V750" s="73"/>
      <x:c r="W750" s="73"/>
      <x:c r="X750" s="73"/>
      <x:c r="Y750" s="73"/>
      <x:c r="Z750" s="73"/>
      <x:c r="AA750" s="73"/>
      <x:c r="AB750" s="73"/>
      <x:c r="AC750" s="73"/>
      <x:c r="AD750" s="73"/>
      <x:c r="AE750" s="73"/>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3"/>
      <x:c r="B751" s="73"/>
      <x:c r="C751" s="73"/>
      <x:c r="D751" s="73"/>
      <x:c r="E751" s="73"/>
      <x:c r="F751" s="73"/>
      <x:c r="G751" s="73"/>
      <x:c r="H751" s="73"/>
      <x:c r="I751" s="73"/>
      <x:c r="J751" s="73"/>
      <x:c r="K751" s="73"/>
      <x:c r="L751" s="73"/>
      <x:c r="M751" s="73"/>
      <x:c r="N751" s="73"/>
      <x:c r="O751" s="73"/>
      <x:c r="P751" s="73"/>
      <x:c r="Q751" s="73"/>
      <x:c r="R751" s="73"/>
      <x:c r="S751" s="73"/>
      <x:c r="T751" s="73"/>
      <x:c r="U751" s="73"/>
      <x:c r="V751" s="73"/>
      <x:c r="W751" s="73"/>
      <x:c r="X751" s="73"/>
      <x:c r="Y751" s="73"/>
      <x:c r="Z751" s="73"/>
      <x:c r="AA751" s="73"/>
      <x:c r="AB751" s="73"/>
      <x:c r="AC751" s="73"/>
      <x:c r="AD751" s="73"/>
      <x:c r="AE751" s="73"/>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3"/>
      <x:c r="B752" s="73"/>
      <x:c r="C752" s="73"/>
      <x:c r="D752" s="73"/>
      <x:c r="E752" s="73"/>
      <x:c r="F752" s="73"/>
      <x:c r="G752" s="73"/>
      <x:c r="H752" s="73"/>
      <x:c r="I752" s="73"/>
      <x:c r="J752" s="73"/>
      <x:c r="K752" s="73"/>
      <x:c r="L752" s="73"/>
      <x:c r="M752" s="73"/>
      <x:c r="N752" s="73"/>
      <x:c r="O752" s="73"/>
      <x:c r="P752" s="73"/>
      <x:c r="Q752" s="73"/>
      <x:c r="R752" s="73"/>
      <x:c r="S752" s="73"/>
      <x:c r="T752" s="73"/>
      <x:c r="U752" s="73"/>
      <x:c r="V752" s="73"/>
      <x:c r="W752" s="73"/>
      <x:c r="X752" s="73"/>
      <x:c r="Y752" s="73"/>
      <x:c r="Z752" s="73"/>
      <x:c r="AA752" s="73"/>
      <x:c r="AB752" s="73"/>
      <x:c r="AC752" s="73"/>
      <x:c r="AD752" s="73"/>
      <x:c r="AE752" s="73"/>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3"/>
      <x:c r="B753" s="73"/>
      <x:c r="C753" s="73"/>
      <x:c r="D753" s="73"/>
      <x:c r="E753" s="73"/>
      <x:c r="F753" s="73"/>
      <x:c r="G753" s="73"/>
      <x:c r="H753" s="73"/>
      <x:c r="I753" s="73"/>
      <x:c r="J753" s="73"/>
      <x:c r="K753" s="73"/>
      <x:c r="L753" s="73"/>
      <x:c r="M753" s="73"/>
      <x:c r="N753" s="73"/>
      <x:c r="O753" s="73"/>
      <x:c r="P753" s="73"/>
      <x:c r="Q753" s="73"/>
      <x:c r="R753" s="73"/>
      <x:c r="S753" s="73"/>
      <x:c r="T753" s="73"/>
      <x:c r="U753" s="73"/>
      <x:c r="V753" s="73"/>
      <x:c r="W753" s="73"/>
      <x:c r="X753" s="73"/>
      <x:c r="Y753" s="73"/>
      <x:c r="Z753" s="73"/>
      <x:c r="AA753" s="73"/>
      <x:c r="AB753" s="73"/>
      <x:c r="AC753" s="73"/>
      <x:c r="AD753" s="73"/>
      <x:c r="AE753" s="7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3"/>
      <x:c r="B754" s="73"/>
      <x:c r="C754" s="73"/>
      <x:c r="D754" s="73"/>
      <x:c r="E754" s="73"/>
      <x:c r="F754" s="73"/>
      <x:c r="G754" s="73"/>
      <x:c r="H754" s="73"/>
      <x:c r="I754" s="73"/>
      <x:c r="J754" s="73"/>
      <x:c r="K754" s="73"/>
      <x:c r="L754" s="73"/>
      <x:c r="M754" s="73"/>
      <x:c r="N754" s="73"/>
      <x:c r="O754" s="73"/>
      <x:c r="P754" s="73"/>
      <x:c r="Q754" s="73"/>
      <x:c r="R754" s="73"/>
      <x:c r="S754" s="73"/>
      <x:c r="T754" s="73"/>
      <x:c r="U754" s="73"/>
      <x:c r="V754" s="73"/>
      <x:c r="W754" s="73"/>
      <x:c r="X754" s="73"/>
      <x:c r="Y754" s="73"/>
      <x:c r="Z754" s="73"/>
      <x:c r="AA754" s="73"/>
      <x:c r="AB754" s="73"/>
      <x:c r="AC754" s="73"/>
      <x:c r="AD754" s="73"/>
      <x:c r="AE754" s="73"/>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3"/>
      <x:c r="B755" s="73"/>
      <x:c r="C755" s="73"/>
      <x:c r="D755" s="73"/>
      <x:c r="E755" s="73"/>
      <x:c r="F755" s="73"/>
      <x:c r="G755" s="73"/>
      <x:c r="H755" s="73"/>
      <x:c r="I755" s="73"/>
      <x:c r="J755" s="73"/>
      <x:c r="K755" s="73"/>
      <x:c r="L755" s="73"/>
      <x:c r="M755" s="73"/>
      <x:c r="N755" s="73"/>
      <x:c r="O755" s="73"/>
      <x:c r="P755" s="73"/>
      <x:c r="Q755" s="73"/>
      <x:c r="R755" s="73"/>
      <x:c r="S755" s="73"/>
      <x:c r="T755" s="73"/>
      <x:c r="U755" s="73"/>
      <x:c r="V755" s="73"/>
      <x:c r="W755" s="73"/>
      <x:c r="X755" s="73"/>
      <x:c r="Y755" s="73"/>
      <x:c r="Z755" s="73"/>
      <x:c r="AA755" s="73"/>
      <x:c r="AB755" s="73"/>
      <x:c r="AC755" s="73"/>
      <x:c r="AD755" s="73"/>
      <x:c r="AE755" s="73"/>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3"/>
      <x:c r="B756" s="73"/>
      <x:c r="C756" s="73"/>
      <x:c r="D756" s="73"/>
      <x:c r="E756" s="73"/>
      <x:c r="F756" s="73"/>
      <x:c r="G756" s="73"/>
      <x:c r="H756" s="73"/>
      <x:c r="I756" s="73"/>
      <x:c r="J756" s="73"/>
      <x:c r="K756" s="73"/>
      <x:c r="L756" s="73"/>
      <x:c r="M756" s="73"/>
      <x:c r="N756" s="73"/>
      <x:c r="O756" s="73"/>
      <x:c r="P756" s="73"/>
      <x:c r="Q756" s="73"/>
      <x:c r="R756" s="73"/>
      <x:c r="S756" s="73"/>
      <x:c r="T756" s="73"/>
      <x:c r="U756" s="73"/>
      <x:c r="V756" s="73"/>
      <x:c r="W756" s="73"/>
      <x:c r="X756" s="73"/>
      <x:c r="Y756" s="73"/>
      <x:c r="Z756" s="73"/>
      <x:c r="AA756" s="73"/>
      <x:c r="AB756" s="73"/>
      <x:c r="AC756" s="73"/>
      <x:c r="AD756" s="73"/>
      <x:c r="AE756" s="73"/>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3"/>
      <x:c r="B757" s="73"/>
      <x:c r="C757" s="73"/>
      <x:c r="D757" s="73"/>
      <x:c r="E757" s="73"/>
      <x:c r="F757" s="73"/>
      <x:c r="G757" s="73"/>
      <x:c r="H757" s="73"/>
      <x:c r="I757" s="73"/>
      <x:c r="J757" s="73"/>
      <x:c r="K757" s="73"/>
      <x:c r="L757" s="73"/>
      <x:c r="M757" s="73"/>
      <x:c r="N757" s="73"/>
      <x:c r="O757" s="73"/>
      <x:c r="P757" s="73"/>
      <x:c r="Q757" s="73"/>
      <x:c r="R757" s="73"/>
      <x:c r="S757" s="73"/>
      <x:c r="T757" s="73"/>
      <x:c r="U757" s="73"/>
      <x:c r="V757" s="73"/>
      <x:c r="W757" s="73"/>
      <x:c r="X757" s="73"/>
      <x:c r="Y757" s="73"/>
      <x:c r="Z757" s="73"/>
      <x:c r="AA757" s="73"/>
      <x:c r="AB757" s="73"/>
      <x:c r="AC757" s="73"/>
      <x:c r="AD757" s="73"/>
      <x:c r="AE757" s="73"/>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3"/>
      <x:c r="B758" s="73"/>
      <x:c r="C758" s="73"/>
      <x:c r="D758" s="73"/>
      <x:c r="E758" s="73"/>
      <x:c r="F758" s="73"/>
      <x:c r="G758" s="73"/>
      <x:c r="H758" s="73"/>
      <x:c r="I758" s="73"/>
      <x:c r="J758" s="73"/>
      <x:c r="K758" s="73"/>
      <x:c r="L758" s="73"/>
      <x:c r="M758" s="73"/>
      <x:c r="N758" s="73"/>
      <x:c r="O758" s="73"/>
      <x:c r="P758" s="73"/>
      <x:c r="Q758" s="73"/>
      <x:c r="R758" s="73"/>
      <x:c r="S758" s="73"/>
      <x:c r="T758" s="73"/>
      <x:c r="U758" s="73"/>
      <x:c r="V758" s="73"/>
      <x:c r="W758" s="73"/>
      <x:c r="X758" s="73"/>
      <x:c r="Y758" s="73"/>
      <x:c r="Z758" s="73"/>
      <x:c r="AA758" s="73"/>
      <x:c r="AB758" s="73"/>
      <x:c r="AC758" s="73"/>
      <x:c r="AD758" s="73"/>
      <x:c r="AE758" s="73"/>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3"/>
      <x:c r="B759" s="73"/>
      <x:c r="C759" s="73"/>
      <x:c r="D759" s="73"/>
      <x:c r="E759" s="73"/>
      <x:c r="F759" s="73"/>
      <x:c r="G759" s="73"/>
      <x:c r="H759" s="73"/>
      <x:c r="I759" s="73"/>
      <x:c r="J759" s="73"/>
      <x:c r="K759" s="73"/>
      <x:c r="L759" s="73"/>
      <x:c r="M759" s="73"/>
      <x:c r="N759" s="73"/>
      <x:c r="O759" s="73"/>
      <x:c r="P759" s="73"/>
      <x:c r="Q759" s="73"/>
      <x:c r="R759" s="73"/>
      <x:c r="S759" s="73"/>
      <x:c r="T759" s="73"/>
      <x:c r="U759" s="73"/>
      <x:c r="V759" s="73"/>
      <x:c r="W759" s="73"/>
      <x:c r="X759" s="73"/>
      <x:c r="Y759" s="73"/>
      <x:c r="Z759" s="73"/>
      <x:c r="AA759" s="73"/>
      <x:c r="AB759" s="73"/>
      <x:c r="AC759" s="73"/>
      <x:c r="AD759" s="73"/>
      <x:c r="AE759" s="73"/>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3"/>
      <x:c r="B760" s="73"/>
      <x:c r="C760" s="73"/>
      <x:c r="D760" s="73"/>
      <x:c r="E760" s="73"/>
      <x:c r="F760" s="73"/>
      <x:c r="G760" s="73"/>
      <x:c r="H760" s="73"/>
      <x:c r="I760" s="73"/>
      <x:c r="J760" s="73"/>
      <x:c r="K760" s="73"/>
      <x:c r="L760" s="73"/>
      <x:c r="M760" s="73"/>
      <x:c r="N760" s="73"/>
      <x:c r="O760" s="73"/>
      <x:c r="P760" s="73"/>
      <x:c r="Q760" s="73"/>
      <x:c r="R760" s="73"/>
      <x:c r="S760" s="73"/>
      <x:c r="T760" s="73"/>
      <x:c r="U760" s="73"/>
      <x:c r="V760" s="73"/>
      <x:c r="W760" s="73"/>
      <x:c r="X760" s="73"/>
      <x:c r="Y760" s="73"/>
      <x:c r="Z760" s="73"/>
      <x:c r="AA760" s="73"/>
      <x:c r="AB760" s="73"/>
      <x:c r="AC760" s="73"/>
      <x:c r="AD760" s="73"/>
      <x:c r="AE760" s="73"/>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3"/>
      <x:c r="B761" s="73"/>
      <x:c r="C761" s="73"/>
      <x:c r="D761" s="73"/>
      <x:c r="E761" s="73"/>
      <x:c r="F761" s="73"/>
      <x:c r="G761" s="73"/>
      <x:c r="H761" s="73"/>
      <x:c r="I761" s="73"/>
      <x:c r="J761" s="73"/>
      <x:c r="K761" s="73"/>
      <x:c r="L761" s="73"/>
      <x:c r="M761" s="73"/>
      <x:c r="N761" s="73"/>
      <x:c r="O761" s="73"/>
      <x:c r="P761" s="73"/>
      <x:c r="Q761" s="73"/>
      <x:c r="R761" s="73"/>
      <x:c r="S761" s="73"/>
      <x:c r="T761" s="73"/>
      <x:c r="U761" s="73"/>
      <x:c r="V761" s="73"/>
      <x:c r="W761" s="73"/>
      <x:c r="X761" s="73"/>
      <x:c r="Y761" s="73"/>
      <x:c r="Z761" s="73"/>
      <x:c r="AA761" s="73"/>
      <x:c r="AB761" s="73"/>
      <x:c r="AC761" s="73"/>
      <x:c r="AD761" s="73"/>
      <x:c r="AE761" s="73"/>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3"/>
      <x:c r="B762" s="73"/>
      <x:c r="C762" s="73"/>
      <x:c r="D762" s="73"/>
      <x:c r="E762" s="73"/>
      <x:c r="F762" s="73"/>
      <x:c r="G762" s="73"/>
      <x:c r="H762" s="73"/>
      <x:c r="I762" s="73"/>
      <x:c r="J762" s="73"/>
      <x:c r="K762" s="73"/>
      <x:c r="L762" s="73"/>
      <x:c r="M762" s="73"/>
      <x:c r="N762" s="73"/>
      <x:c r="O762" s="73"/>
      <x:c r="P762" s="73"/>
      <x:c r="Q762" s="73"/>
      <x:c r="R762" s="73"/>
      <x:c r="S762" s="73"/>
      <x:c r="T762" s="73"/>
      <x:c r="U762" s="73"/>
      <x:c r="V762" s="73"/>
      <x:c r="W762" s="73"/>
      <x:c r="X762" s="73"/>
      <x:c r="Y762" s="73"/>
      <x:c r="Z762" s="73"/>
      <x:c r="AA762" s="73"/>
      <x:c r="AB762" s="73"/>
      <x:c r="AC762" s="73"/>
      <x:c r="AD762" s="73"/>
      <x:c r="AE762" s="73"/>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3"/>
      <x:c r="B763" s="73"/>
      <x:c r="C763" s="73"/>
      <x:c r="D763" s="73"/>
      <x:c r="E763" s="73"/>
      <x:c r="F763" s="73"/>
      <x:c r="G763" s="73"/>
      <x:c r="H763" s="73"/>
      <x:c r="I763" s="73"/>
      <x:c r="J763" s="73"/>
      <x:c r="K763" s="73"/>
      <x:c r="L763" s="73"/>
      <x:c r="M763" s="73"/>
      <x:c r="N763" s="73"/>
      <x:c r="O763" s="73"/>
      <x:c r="P763" s="73"/>
      <x:c r="Q763" s="73"/>
      <x:c r="R763" s="73"/>
      <x:c r="S763" s="73"/>
      <x:c r="T763" s="73"/>
      <x:c r="U763" s="73"/>
      <x:c r="V763" s="73"/>
      <x:c r="W763" s="73"/>
      <x:c r="X763" s="73"/>
      <x:c r="Y763" s="73"/>
      <x:c r="Z763" s="73"/>
      <x:c r="AA763" s="73"/>
      <x:c r="AB763" s="73"/>
      <x:c r="AC763" s="73"/>
      <x:c r="AD763" s="73"/>
      <x:c r="AE763" s="7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3"/>
      <x:c r="B764" s="73"/>
      <x:c r="C764" s="73"/>
      <x:c r="D764" s="73"/>
      <x:c r="E764" s="73"/>
      <x:c r="F764" s="73"/>
      <x:c r="G764" s="73"/>
      <x:c r="H764" s="73"/>
      <x:c r="I764" s="73"/>
      <x:c r="J764" s="73"/>
      <x:c r="K764" s="73"/>
      <x:c r="L764" s="73"/>
      <x:c r="M764" s="73"/>
      <x:c r="N764" s="73"/>
      <x:c r="O764" s="73"/>
      <x:c r="P764" s="73"/>
      <x:c r="Q764" s="73"/>
      <x:c r="R764" s="73"/>
      <x:c r="S764" s="73"/>
      <x:c r="T764" s="73"/>
      <x:c r="U764" s="73"/>
      <x:c r="V764" s="73"/>
      <x:c r="W764" s="73"/>
      <x:c r="X764" s="73"/>
      <x:c r="Y764" s="73"/>
      <x:c r="Z764" s="73"/>
      <x:c r="AA764" s="73"/>
      <x:c r="AB764" s="73"/>
      <x:c r="AC764" s="73"/>
      <x:c r="AD764" s="73"/>
      <x:c r="AE764" s="73"/>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3"/>
      <x:c r="B765" s="73"/>
      <x:c r="C765" s="73"/>
      <x:c r="D765" s="73"/>
      <x:c r="E765" s="73"/>
      <x:c r="F765" s="73"/>
      <x:c r="G765" s="73"/>
      <x:c r="H765" s="73"/>
      <x:c r="I765" s="73"/>
      <x:c r="J765" s="73"/>
      <x:c r="K765" s="73"/>
      <x:c r="L765" s="73"/>
      <x:c r="M765" s="73"/>
      <x:c r="N765" s="73"/>
      <x:c r="O765" s="73"/>
      <x:c r="P765" s="73"/>
      <x:c r="Q765" s="73"/>
      <x:c r="R765" s="73"/>
      <x:c r="S765" s="73"/>
      <x:c r="T765" s="73"/>
      <x:c r="U765" s="73"/>
      <x:c r="V765" s="73"/>
      <x:c r="W765" s="73"/>
      <x:c r="X765" s="73"/>
      <x:c r="Y765" s="73"/>
      <x:c r="Z765" s="73"/>
      <x:c r="AA765" s="73"/>
      <x:c r="AB765" s="73"/>
      <x:c r="AC765" s="73"/>
      <x:c r="AD765" s="73"/>
      <x:c r="AE765" s="73"/>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3"/>
      <x:c r="B766" s="73"/>
      <x:c r="C766" s="73"/>
      <x:c r="D766" s="73"/>
      <x:c r="E766" s="73"/>
      <x:c r="F766" s="73"/>
      <x:c r="G766" s="73"/>
      <x:c r="H766" s="73"/>
      <x:c r="I766" s="73"/>
      <x:c r="J766" s="73"/>
      <x:c r="K766" s="73"/>
      <x:c r="L766" s="73"/>
      <x:c r="M766" s="73"/>
      <x:c r="N766" s="73"/>
      <x:c r="O766" s="73"/>
      <x:c r="P766" s="73"/>
      <x:c r="Q766" s="73"/>
      <x:c r="R766" s="73"/>
      <x:c r="S766" s="73"/>
      <x:c r="T766" s="73"/>
      <x:c r="U766" s="73"/>
      <x:c r="V766" s="73"/>
      <x:c r="W766" s="73"/>
      <x:c r="X766" s="73"/>
      <x:c r="Y766" s="73"/>
      <x:c r="Z766" s="73"/>
      <x:c r="AA766" s="73"/>
      <x:c r="AB766" s="73"/>
      <x:c r="AC766" s="73"/>
      <x:c r="AD766" s="73"/>
      <x:c r="AE766" s="73"/>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3"/>
      <x:c r="B767" s="73"/>
      <x:c r="C767" s="73"/>
      <x:c r="D767" s="73"/>
      <x:c r="E767" s="73"/>
      <x:c r="F767" s="73"/>
      <x:c r="G767" s="73"/>
      <x:c r="H767" s="73"/>
      <x:c r="I767" s="73"/>
      <x:c r="J767" s="73"/>
      <x:c r="K767" s="73"/>
      <x:c r="L767" s="73"/>
      <x:c r="M767" s="73"/>
      <x:c r="N767" s="73"/>
      <x:c r="O767" s="73"/>
      <x:c r="P767" s="73"/>
      <x:c r="Q767" s="73"/>
      <x:c r="R767" s="73"/>
      <x:c r="S767" s="73"/>
      <x:c r="T767" s="73"/>
      <x:c r="U767" s="73"/>
      <x:c r="V767" s="73"/>
      <x:c r="W767" s="73"/>
      <x:c r="X767" s="73"/>
      <x:c r="Y767" s="73"/>
      <x:c r="Z767" s="73"/>
      <x:c r="AA767" s="73"/>
      <x:c r="AB767" s="73"/>
      <x:c r="AC767" s="73"/>
      <x:c r="AD767" s="73"/>
      <x:c r="AE767" s="73"/>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3"/>
      <x:c r="B768" s="73"/>
      <x:c r="C768" s="73"/>
      <x:c r="D768" s="73"/>
      <x:c r="E768" s="73"/>
      <x:c r="F768" s="73"/>
      <x:c r="G768" s="73"/>
      <x:c r="H768" s="73"/>
      <x:c r="I768" s="73"/>
      <x:c r="J768" s="73"/>
      <x:c r="K768" s="73"/>
      <x:c r="L768" s="73"/>
      <x:c r="M768" s="73"/>
      <x:c r="N768" s="73"/>
      <x:c r="O768" s="73"/>
      <x:c r="P768" s="73"/>
      <x:c r="Q768" s="73"/>
      <x:c r="R768" s="73"/>
      <x:c r="S768" s="73"/>
      <x:c r="T768" s="73"/>
      <x:c r="U768" s="73"/>
      <x:c r="V768" s="73"/>
      <x:c r="W768" s="73"/>
      <x:c r="X768" s="73"/>
      <x:c r="Y768" s="73"/>
      <x:c r="Z768" s="73"/>
      <x:c r="AA768" s="73"/>
      <x:c r="AB768" s="73"/>
      <x:c r="AC768" s="73"/>
      <x:c r="AD768" s="73"/>
      <x:c r="AE768" s="73"/>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3"/>
      <x:c r="B769" s="73"/>
      <x:c r="C769" s="73"/>
      <x:c r="D769" s="73"/>
      <x:c r="E769" s="73"/>
      <x:c r="F769" s="73"/>
      <x:c r="G769" s="73"/>
      <x:c r="H769" s="73"/>
      <x:c r="I769" s="73"/>
      <x:c r="J769" s="73"/>
      <x:c r="K769" s="73"/>
      <x:c r="L769" s="73"/>
      <x:c r="M769" s="73"/>
      <x:c r="N769" s="73"/>
      <x:c r="O769" s="73"/>
      <x:c r="P769" s="73"/>
      <x:c r="Q769" s="73"/>
      <x:c r="R769" s="73"/>
      <x:c r="S769" s="73"/>
      <x:c r="T769" s="73"/>
      <x:c r="U769" s="73"/>
      <x:c r="V769" s="73"/>
      <x:c r="W769" s="73"/>
      <x:c r="X769" s="73"/>
      <x:c r="Y769" s="73"/>
      <x:c r="Z769" s="73"/>
      <x:c r="AA769" s="73"/>
      <x:c r="AB769" s="73"/>
      <x:c r="AC769" s="73"/>
      <x:c r="AD769" s="73"/>
      <x:c r="AE769" s="73"/>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3"/>
      <x:c r="B770" s="73"/>
      <x:c r="C770" s="73"/>
      <x:c r="D770" s="73"/>
      <x:c r="E770" s="73"/>
      <x:c r="F770" s="73"/>
      <x:c r="G770" s="73"/>
      <x:c r="H770" s="73"/>
      <x:c r="I770" s="73"/>
      <x:c r="J770" s="73"/>
      <x:c r="K770" s="73"/>
      <x:c r="L770" s="73"/>
      <x:c r="M770" s="73"/>
      <x:c r="N770" s="73"/>
      <x:c r="O770" s="73"/>
      <x:c r="P770" s="73"/>
      <x:c r="Q770" s="73"/>
      <x:c r="R770" s="73"/>
      <x:c r="S770" s="73"/>
      <x:c r="T770" s="73"/>
      <x:c r="U770" s="73"/>
      <x:c r="V770" s="73"/>
      <x:c r="W770" s="73"/>
      <x:c r="X770" s="73"/>
      <x:c r="Y770" s="73"/>
      <x:c r="Z770" s="73"/>
      <x:c r="AA770" s="73"/>
      <x:c r="AB770" s="73"/>
      <x:c r="AC770" s="73"/>
      <x:c r="AD770" s="73"/>
      <x:c r="AE770" s="73"/>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3"/>
      <x:c r="B771" s="73"/>
      <x:c r="C771" s="73"/>
      <x:c r="D771" s="73"/>
      <x:c r="E771" s="73"/>
      <x:c r="F771" s="73"/>
      <x:c r="G771" s="73"/>
      <x:c r="H771" s="73"/>
      <x:c r="I771" s="73"/>
      <x:c r="J771" s="73"/>
      <x:c r="K771" s="73"/>
      <x:c r="L771" s="73"/>
      <x:c r="M771" s="73"/>
      <x:c r="N771" s="73"/>
      <x:c r="O771" s="73"/>
      <x:c r="P771" s="73"/>
      <x:c r="Q771" s="73"/>
      <x:c r="R771" s="73"/>
      <x:c r="S771" s="73"/>
      <x:c r="T771" s="73"/>
      <x:c r="U771" s="73"/>
      <x:c r="V771" s="73"/>
      <x:c r="W771" s="73"/>
      <x:c r="X771" s="73"/>
      <x:c r="Y771" s="73"/>
      <x:c r="Z771" s="73"/>
      <x:c r="AA771" s="73"/>
      <x:c r="AB771" s="73"/>
      <x:c r="AC771" s="73"/>
      <x:c r="AD771" s="73"/>
      <x:c r="AE771" s="73"/>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3"/>
      <x:c r="B772" s="73"/>
      <x:c r="C772" s="73"/>
      <x:c r="D772" s="73"/>
      <x:c r="E772" s="73"/>
      <x:c r="F772" s="73"/>
      <x:c r="G772" s="73"/>
      <x:c r="H772" s="73"/>
      <x:c r="I772" s="73"/>
      <x:c r="J772" s="73"/>
      <x:c r="K772" s="73"/>
      <x:c r="L772" s="73"/>
      <x:c r="M772" s="73"/>
      <x:c r="N772" s="73"/>
      <x:c r="O772" s="73"/>
      <x:c r="P772" s="73"/>
      <x:c r="Q772" s="73"/>
      <x:c r="R772" s="73"/>
      <x:c r="S772" s="73"/>
      <x:c r="T772" s="73"/>
      <x:c r="U772" s="73"/>
      <x:c r="V772" s="73"/>
      <x:c r="W772" s="73"/>
      <x:c r="X772" s="73"/>
      <x:c r="Y772" s="73"/>
      <x:c r="Z772" s="73"/>
      <x:c r="AA772" s="73"/>
      <x:c r="AB772" s="73"/>
      <x:c r="AC772" s="73"/>
      <x:c r="AD772" s="73"/>
      <x:c r="AE772" s="73"/>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3"/>
      <x:c r="B773" s="73"/>
      <x:c r="C773" s="73"/>
      <x:c r="D773" s="73"/>
      <x:c r="E773" s="73"/>
      <x:c r="F773" s="73"/>
      <x:c r="G773" s="73"/>
      <x:c r="H773" s="73"/>
      <x:c r="I773" s="73"/>
      <x:c r="J773" s="73"/>
      <x:c r="K773" s="73"/>
      <x:c r="L773" s="73"/>
      <x:c r="M773" s="73"/>
      <x:c r="N773" s="73"/>
      <x:c r="O773" s="73"/>
      <x:c r="P773" s="73"/>
      <x:c r="Q773" s="73"/>
      <x:c r="R773" s="73"/>
      <x:c r="S773" s="73"/>
      <x:c r="T773" s="73"/>
      <x:c r="U773" s="73"/>
      <x:c r="V773" s="73"/>
      <x:c r="W773" s="73"/>
      <x:c r="X773" s="73"/>
      <x:c r="Y773" s="73"/>
      <x:c r="Z773" s="73"/>
      <x:c r="AA773" s="73"/>
      <x:c r="AB773" s="73"/>
      <x:c r="AC773" s="73"/>
      <x:c r="AD773" s="73"/>
      <x:c r="AE773" s="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3"/>
      <x:c r="B774" s="73"/>
      <x:c r="C774" s="73"/>
      <x:c r="D774" s="73"/>
      <x:c r="E774" s="73"/>
      <x:c r="F774" s="73"/>
      <x:c r="G774" s="73"/>
      <x:c r="H774" s="73"/>
      <x:c r="I774" s="73"/>
      <x:c r="J774" s="73"/>
      <x:c r="K774" s="73"/>
      <x:c r="L774" s="73"/>
      <x:c r="M774" s="73"/>
      <x:c r="N774" s="73"/>
      <x:c r="O774" s="73"/>
      <x:c r="P774" s="73"/>
      <x:c r="Q774" s="73"/>
      <x:c r="R774" s="73"/>
      <x:c r="S774" s="73"/>
      <x:c r="T774" s="73"/>
      <x:c r="U774" s="73"/>
      <x:c r="V774" s="73"/>
      <x:c r="W774" s="73"/>
      <x:c r="X774" s="73"/>
      <x:c r="Y774" s="73"/>
      <x:c r="Z774" s="73"/>
      <x:c r="AA774" s="73"/>
      <x:c r="AB774" s="73"/>
      <x:c r="AC774" s="73"/>
      <x:c r="AD774" s="73"/>
      <x:c r="AE774" s="73"/>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3"/>
      <x:c r="B775" s="73"/>
      <x:c r="C775" s="73"/>
      <x:c r="D775" s="73"/>
      <x:c r="E775" s="73"/>
      <x:c r="F775" s="73"/>
      <x:c r="G775" s="73"/>
      <x:c r="H775" s="73"/>
      <x:c r="I775" s="73"/>
      <x:c r="J775" s="73"/>
      <x:c r="K775" s="73"/>
      <x:c r="L775" s="73"/>
      <x:c r="M775" s="73"/>
      <x:c r="N775" s="73"/>
      <x:c r="O775" s="73"/>
      <x:c r="P775" s="73"/>
      <x:c r="Q775" s="73"/>
      <x:c r="R775" s="73"/>
      <x:c r="S775" s="73"/>
      <x:c r="T775" s="73"/>
      <x:c r="U775" s="73"/>
      <x:c r="V775" s="73"/>
      <x:c r="W775" s="73"/>
      <x:c r="X775" s="73"/>
      <x:c r="Y775" s="73"/>
      <x:c r="Z775" s="73"/>
      <x:c r="AA775" s="73"/>
      <x:c r="AB775" s="73"/>
      <x:c r="AC775" s="73"/>
      <x:c r="AD775" s="73"/>
      <x:c r="AE775" s="73"/>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3"/>
      <x:c r="B776" s="73"/>
      <x:c r="C776" s="73"/>
      <x:c r="D776" s="73"/>
      <x:c r="E776" s="73"/>
      <x:c r="F776" s="73"/>
      <x:c r="G776" s="73"/>
      <x:c r="H776" s="73"/>
      <x:c r="I776" s="73"/>
      <x:c r="J776" s="73"/>
      <x:c r="K776" s="73"/>
      <x:c r="L776" s="73"/>
      <x:c r="M776" s="73"/>
      <x:c r="N776" s="73"/>
      <x:c r="O776" s="73"/>
      <x:c r="P776" s="73"/>
      <x:c r="Q776" s="73"/>
      <x:c r="R776" s="73"/>
      <x:c r="S776" s="73"/>
      <x:c r="T776" s="73"/>
      <x:c r="U776" s="73"/>
      <x:c r="V776" s="73"/>
      <x:c r="W776" s="73"/>
      <x:c r="X776" s="73"/>
      <x:c r="Y776" s="73"/>
      <x:c r="Z776" s="73"/>
      <x:c r="AA776" s="73"/>
      <x:c r="AB776" s="73"/>
      <x:c r="AC776" s="73"/>
      <x:c r="AD776" s="73"/>
      <x:c r="AE776" s="73"/>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3"/>
      <x:c r="B777" s="73"/>
      <x:c r="C777" s="73"/>
      <x:c r="D777" s="73"/>
      <x:c r="E777" s="73"/>
      <x:c r="F777" s="73"/>
      <x:c r="G777" s="73"/>
      <x:c r="H777" s="73"/>
      <x:c r="I777" s="73"/>
      <x:c r="J777" s="73"/>
      <x:c r="K777" s="73"/>
      <x:c r="L777" s="73"/>
      <x:c r="M777" s="73"/>
      <x:c r="N777" s="73"/>
      <x:c r="O777" s="73"/>
      <x:c r="P777" s="73"/>
      <x:c r="Q777" s="73"/>
      <x:c r="R777" s="73"/>
      <x:c r="S777" s="73"/>
      <x:c r="T777" s="73"/>
      <x:c r="U777" s="73"/>
      <x:c r="V777" s="73"/>
      <x:c r="W777" s="73"/>
      <x:c r="X777" s="73"/>
      <x:c r="Y777" s="73"/>
      <x:c r="Z777" s="73"/>
      <x:c r="AA777" s="73"/>
      <x:c r="AB777" s="73"/>
      <x:c r="AC777" s="73"/>
      <x:c r="AD777" s="73"/>
      <x:c r="AE777" s="73"/>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3"/>
      <x:c r="B778" s="73"/>
      <x:c r="C778" s="73"/>
      <x:c r="D778" s="73"/>
      <x:c r="E778" s="73"/>
      <x:c r="F778" s="73"/>
      <x:c r="G778" s="73"/>
      <x:c r="H778" s="73"/>
      <x:c r="I778" s="73"/>
      <x:c r="J778" s="73"/>
      <x:c r="K778" s="73"/>
      <x:c r="L778" s="73"/>
      <x:c r="M778" s="73"/>
      <x:c r="N778" s="73"/>
      <x:c r="O778" s="73"/>
      <x:c r="P778" s="73"/>
      <x:c r="Q778" s="73"/>
      <x:c r="R778" s="73"/>
      <x:c r="S778" s="73"/>
      <x:c r="T778" s="73"/>
      <x:c r="U778" s="73"/>
      <x:c r="V778" s="73"/>
      <x:c r="W778" s="73"/>
      <x:c r="X778" s="73"/>
      <x:c r="Y778" s="73"/>
      <x:c r="Z778" s="73"/>
      <x:c r="AA778" s="73"/>
      <x:c r="AB778" s="73"/>
      <x:c r="AC778" s="73"/>
      <x:c r="AD778" s="73"/>
      <x:c r="AE778" s="73"/>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3"/>
      <x:c r="B779" s="73"/>
      <x:c r="C779" s="73"/>
      <x:c r="D779" s="73"/>
      <x:c r="E779" s="73"/>
      <x:c r="F779" s="73"/>
      <x:c r="G779" s="73"/>
      <x:c r="H779" s="73"/>
      <x:c r="I779" s="73"/>
      <x:c r="J779" s="73"/>
      <x:c r="K779" s="73"/>
      <x:c r="L779" s="73"/>
      <x:c r="M779" s="73"/>
      <x:c r="N779" s="73"/>
      <x:c r="O779" s="73"/>
      <x:c r="P779" s="73"/>
      <x:c r="Q779" s="73"/>
      <x:c r="R779" s="73"/>
      <x:c r="S779" s="73"/>
      <x:c r="T779" s="73"/>
      <x:c r="U779" s="73"/>
      <x:c r="V779" s="73"/>
      <x:c r="W779" s="73"/>
      <x:c r="X779" s="73"/>
      <x:c r="Y779" s="73"/>
      <x:c r="Z779" s="73"/>
      <x:c r="AA779" s="73"/>
      <x:c r="AB779" s="73"/>
      <x:c r="AC779" s="73"/>
      <x:c r="AD779" s="73"/>
      <x:c r="AE779" s="73"/>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3"/>
      <x:c r="B780" s="73"/>
      <x:c r="C780" s="73"/>
      <x:c r="D780" s="73"/>
      <x:c r="E780" s="73"/>
      <x:c r="F780" s="73"/>
      <x:c r="G780" s="73"/>
      <x:c r="H780" s="73"/>
      <x:c r="I780" s="73"/>
      <x:c r="J780" s="73"/>
      <x:c r="K780" s="73"/>
      <x:c r="L780" s="73"/>
      <x:c r="M780" s="73"/>
      <x:c r="N780" s="73"/>
      <x:c r="O780" s="73"/>
      <x:c r="P780" s="73"/>
      <x:c r="Q780" s="73"/>
      <x:c r="R780" s="73"/>
      <x:c r="S780" s="73"/>
      <x:c r="T780" s="73"/>
      <x:c r="U780" s="73"/>
      <x:c r="V780" s="73"/>
      <x:c r="W780" s="73"/>
      <x:c r="X780" s="73"/>
      <x:c r="Y780" s="73"/>
      <x:c r="Z780" s="73"/>
      <x:c r="AA780" s="73"/>
      <x:c r="AB780" s="73"/>
      <x:c r="AC780" s="73"/>
      <x:c r="AD780" s="73"/>
      <x:c r="AE780" s="73"/>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3"/>
      <x:c r="B781" s="73"/>
      <x:c r="C781" s="73"/>
      <x:c r="D781" s="73"/>
      <x:c r="E781" s="73"/>
      <x:c r="F781" s="73"/>
      <x:c r="G781" s="73"/>
      <x:c r="H781" s="73"/>
      <x:c r="I781" s="73"/>
      <x:c r="J781" s="73"/>
      <x:c r="K781" s="73"/>
      <x:c r="L781" s="73"/>
      <x:c r="M781" s="73"/>
      <x:c r="N781" s="73"/>
      <x:c r="O781" s="73"/>
      <x:c r="P781" s="73"/>
      <x:c r="Q781" s="73"/>
      <x:c r="R781" s="73"/>
      <x:c r="S781" s="73"/>
      <x:c r="T781" s="73"/>
      <x:c r="U781" s="73"/>
      <x:c r="V781" s="73"/>
      <x:c r="W781" s="73"/>
      <x:c r="X781" s="73"/>
      <x:c r="Y781" s="73"/>
      <x:c r="Z781" s="73"/>
      <x:c r="AA781" s="73"/>
      <x:c r="AB781" s="73"/>
      <x:c r="AC781" s="73"/>
      <x:c r="AD781" s="73"/>
      <x:c r="AE781" s="73"/>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3"/>
      <x:c r="B782" s="73"/>
      <x:c r="C782" s="73"/>
      <x:c r="D782" s="73"/>
      <x:c r="E782" s="73"/>
      <x:c r="F782" s="73"/>
      <x:c r="G782" s="73"/>
      <x:c r="H782" s="73"/>
      <x:c r="I782" s="73"/>
      <x:c r="J782" s="73"/>
      <x:c r="K782" s="73"/>
      <x:c r="L782" s="73"/>
      <x:c r="M782" s="73"/>
      <x:c r="N782" s="73"/>
      <x:c r="O782" s="73"/>
      <x:c r="P782" s="73"/>
      <x:c r="Q782" s="73"/>
      <x:c r="R782" s="73"/>
      <x:c r="S782" s="73"/>
      <x:c r="T782" s="73"/>
      <x:c r="U782" s="73"/>
      <x:c r="V782" s="73"/>
      <x:c r="W782" s="73"/>
      <x:c r="X782" s="73"/>
      <x:c r="Y782" s="73"/>
      <x:c r="Z782" s="73"/>
      <x:c r="AA782" s="73"/>
      <x:c r="AB782" s="73"/>
      <x:c r="AC782" s="73"/>
      <x:c r="AD782" s="73"/>
      <x:c r="AE782" s="73"/>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3"/>
      <x:c r="B783" s="73"/>
      <x:c r="C783" s="73"/>
      <x:c r="D783" s="73"/>
      <x:c r="E783" s="73"/>
      <x:c r="F783" s="73"/>
      <x:c r="G783" s="73"/>
      <x:c r="H783" s="73"/>
      <x:c r="I783" s="73"/>
      <x:c r="J783" s="73"/>
      <x:c r="K783" s="73"/>
      <x:c r="L783" s="73"/>
      <x:c r="M783" s="73"/>
      <x:c r="N783" s="73"/>
      <x:c r="O783" s="73"/>
      <x:c r="P783" s="73"/>
      <x:c r="Q783" s="73"/>
      <x:c r="R783" s="73"/>
      <x:c r="S783" s="73"/>
      <x:c r="T783" s="73"/>
      <x:c r="U783" s="73"/>
      <x:c r="V783" s="73"/>
      <x:c r="W783" s="73"/>
      <x:c r="X783" s="73"/>
      <x:c r="Y783" s="73"/>
      <x:c r="Z783" s="73"/>
      <x:c r="AA783" s="73"/>
      <x:c r="AB783" s="73"/>
      <x:c r="AC783" s="73"/>
      <x:c r="AD783" s="73"/>
      <x:c r="AE783" s="7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3"/>
      <x:c r="B784" s="73"/>
      <x:c r="C784" s="73"/>
      <x:c r="D784" s="73"/>
      <x:c r="E784" s="73"/>
      <x:c r="F784" s="73"/>
      <x:c r="G784" s="73"/>
      <x:c r="H784" s="73"/>
      <x:c r="I784" s="73"/>
      <x:c r="J784" s="73"/>
      <x:c r="K784" s="73"/>
      <x:c r="L784" s="73"/>
      <x:c r="M784" s="73"/>
      <x:c r="N784" s="73"/>
      <x:c r="O784" s="73"/>
      <x:c r="P784" s="73"/>
      <x:c r="Q784" s="73"/>
      <x:c r="R784" s="73"/>
      <x:c r="S784" s="73"/>
      <x:c r="T784" s="73"/>
      <x:c r="U784" s="73"/>
      <x:c r="V784" s="73"/>
      <x:c r="W784" s="73"/>
      <x:c r="X784" s="73"/>
      <x:c r="Y784" s="73"/>
      <x:c r="Z784" s="73"/>
      <x:c r="AA784" s="73"/>
      <x:c r="AB784" s="73"/>
      <x:c r="AC784" s="73"/>
      <x:c r="AD784" s="73"/>
      <x:c r="AE784" s="73"/>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3"/>
      <x:c r="B785" s="73"/>
      <x:c r="C785" s="73"/>
      <x:c r="D785" s="73"/>
      <x:c r="E785" s="73"/>
      <x:c r="F785" s="73"/>
      <x:c r="G785" s="73"/>
      <x:c r="H785" s="73"/>
      <x:c r="I785" s="73"/>
      <x:c r="J785" s="73"/>
      <x:c r="K785" s="73"/>
      <x:c r="L785" s="73"/>
      <x:c r="M785" s="73"/>
      <x:c r="N785" s="73"/>
      <x:c r="O785" s="73"/>
      <x:c r="P785" s="73"/>
      <x:c r="Q785" s="73"/>
      <x:c r="R785" s="73"/>
      <x:c r="S785" s="73"/>
      <x:c r="T785" s="73"/>
      <x:c r="U785" s="73"/>
      <x:c r="V785" s="73"/>
      <x:c r="W785" s="73"/>
      <x:c r="X785" s="73"/>
      <x:c r="Y785" s="73"/>
      <x:c r="Z785" s="73"/>
      <x:c r="AA785" s="73"/>
      <x:c r="AB785" s="73"/>
      <x:c r="AC785" s="73"/>
      <x:c r="AD785" s="73"/>
      <x:c r="AE785" s="73"/>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3"/>
      <x:c r="B786" s="73"/>
      <x:c r="C786" s="73"/>
      <x:c r="D786" s="73"/>
      <x:c r="E786" s="73"/>
      <x:c r="F786" s="73"/>
      <x:c r="G786" s="73"/>
      <x:c r="H786" s="73"/>
      <x:c r="I786" s="73"/>
      <x:c r="J786" s="73"/>
      <x:c r="K786" s="73"/>
      <x:c r="L786" s="73"/>
      <x:c r="M786" s="73"/>
      <x:c r="N786" s="73"/>
      <x:c r="O786" s="73"/>
      <x:c r="P786" s="73"/>
      <x:c r="Q786" s="73"/>
      <x:c r="R786" s="73"/>
      <x:c r="S786" s="73"/>
      <x:c r="T786" s="73"/>
      <x:c r="U786" s="73"/>
      <x:c r="V786" s="73"/>
      <x:c r="W786" s="73"/>
      <x:c r="X786" s="73"/>
      <x:c r="Y786" s="73"/>
      <x:c r="Z786" s="73"/>
      <x:c r="AA786" s="73"/>
      <x:c r="AB786" s="73"/>
      <x:c r="AC786" s="73"/>
      <x:c r="AD786" s="73"/>
      <x:c r="AE786" s="73"/>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3"/>
      <x:c r="B787" s="73"/>
      <x:c r="C787" s="73"/>
      <x:c r="D787" s="73"/>
      <x:c r="E787" s="73"/>
      <x:c r="F787" s="73"/>
      <x:c r="G787" s="73"/>
      <x:c r="H787" s="73"/>
      <x:c r="I787" s="73"/>
      <x:c r="J787" s="73"/>
      <x:c r="K787" s="73"/>
      <x:c r="L787" s="73"/>
      <x:c r="M787" s="73"/>
      <x:c r="N787" s="73"/>
      <x:c r="O787" s="73"/>
      <x:c r="P787" s="73"/>
      <x:c r="Q787" s="73"/>
      <x:c r="R787" s="73"/>
      <x:c r="S787" s="73"/>
      <x:c r="T787" s="73"/>
      <x:c r="U787" s="73"/>
      <x:c r="V787" s="73"/>
      <x:c r="W787" s="73"/>
      <x:c r="X787" s="73"/>
      <x:c r="Y787" s="73"/>
      <x:c r="Z787" s="73"/>
      <x:c r="AA787" s="73"/>
      <x:c r="AB787" s="73"/>
      <x:c r="AC787" s="73"/>
      <x:c r="AD787" s="73"/>
      <x:c r="AE787" s="73"/>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3"/>
      <x:c r="B788" s="73"/>
      <x:c r="C788" s="73"/>
      <x:c r="D788" s="73"/>
      <x:c r="E788" s="73"/>
      <x:c r="F788" s="73"/>
      <x:c r="G788" s="73"/>
      <x:c r="H788" s="73"/>
      <x:c r="I788" s="73"/>
      <x:c r="J788" s="73"/>
      <x:c r="K788" s="73"/>
      <x:c r="L788" s="73"/>
      <x:c r="M788" s="73"/>
      <x:c r="N788" s="73"/>
      <x:c r="O788" s="73"/>
      <x:c r="P788" s="73"/>
      <x:c r="Q788" s="73"/>
      <x:c r="R788" s="73"/>
      <x:c r="S788" s="73"/>
      <x:c r="T788" s="73"/>
      <x:c r="U788" s="73"/>
      <x:c r="V788" s="73"/>
      <x:c r="W788" s="73"/>
      <x:c r="X788" s="73"/>
      <x:c r="Y788" s="73"/>
      <x:c r="Z788" s="73"/>
      <x:c r="AA788" s="73"/>
      <x:c r="AB788" s="73"/>
      <x:c r="AC788" s="73"/>
      <x:c r="AD788" s="73"/>
      <x:c r="AE788" s="73"/>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3"/>
      <x:c r="B789" s="73"/>
      <x:c r="C789" s="73"/>
      <x:c r="D789" s="73"/>
      <x:c r="E789" s="73"/>
      <x:c r="F789" s="73"/>
      <x:c r="G789" s="73"/>
      <x:c r="H789" s="73"/>
      <x:c r="I789" s="73"/>
      <x:c r="J789" s="73"/>
      <x:c r="K789" s="73"/>
      <x:c r="L789" s="73"/>
      <x:c r="M789" s="73"/>
      <x:c r="N789" s="73"/>
      <x:c r="O789" s="73"/>
      <x:c r="P789" s="73"/>
      <x:c r="Q789" s="73"/>
      <x:c r="R789" s="73"/>
      <x:c r="S789" s="73"/>
      <x:c r="T789" s="73"/>
      <x:c r="U789" s="73"/>
      <x:c r="V789" s="73"/>
      <x:c r="W789" s="73"/>
      <x:c r="X789" s="73"/>
      <x:c r="Y789" s="73"/>
      <x:c r="Z789" s="73"/>
      <x:c r="AA789" s="73"/>
      <x:c r="AB789" s="73"/>
      <x:c r="AC789" s="73"/>
      <x:c r="AD789" s="73"/>
      <x:c r="AE789" s="73"/>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3"/>
      <x:c r="B790" s="73"/>
      <x:c r="C790" s="73"/>
      <x:c r="D790" s="73"/>
      <x:c r="E790" s="73"/>
      <x:c r="F790" s="73"/>
      <x:c r="G790" s="73"/>
      <x:c r="H790" s="73"/>
      <x:c r="I790" s="73"/>
      <x:c r="J790" s="73"/>
      <x:c r="K790" s="73"/>
      <x:c r="L790" s="73"/>
      <x:c r="M790" s="73"/>
      <x:c r="N790" s="73"/>
      <x:c r="O790" s="73"/>
      <x:c r="P790" s="73"/>
      <x:c r="Q790" s="73"/>
      <x:c r="R790" s="73"/>
      <x:c r="S790" s="73"/>
      <x:c r="T790" s="73"/>
      <x:c r="U790" s="73"/>
      <x:c r="V790" s="73"/>
      <x:c r="W790" s="73"/>
      <x:c r="X790" s="73"/>
      <x:c r="Y790" s="73"/>
      <x:c r="Z790" s="73"/>
      <x:c r="AA790" s="73"/>
      <x:c r="AB790" s="73"/>
      <x:c r="AC790" s="73"/>
      <x:c r="AD790" s="73"/>
      <x:c r="AE790" s="73"/>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3"/>
      <x:c r="B791" s="73"/>
      <x:c r="C791" s="73"/>
      <x:c r="D791" s="73"/>
      <x:c r="E791" s="73"/>
      <x:c r="F791" s="73"/>
      <x:c r="G791" s="73"/>
      <x:c r="H791" s="73"/>
      <x:c r="I791" s="73"/>
      <x:c r="J791" s="73"/>
      <x:c r="K791" s="73"/>
      <x:c r="L791" s="73"/>
      <x:c r="M791" s="73"/>
      <x:c r="N791" s="73"/>
      <x:c r="O791" s="73"/>
      <x:c r="P791" s="73"/>
      <x:c r="Q791" s="73"/>
      <x:c r="R791" s="73"/>
      <x:c r="S791" s="73"/>
      <x:c r="T791" s="73"/>
      <x:c r="U791" s="73"/>
      <x:c r="V791" s="73"/>
      <x:c r="W791" s="73"/>
      <x:c r="X791" s="73"/>
      <x:c r="Y791" s="73"/>
      <x:c r="Z791" s="73"/>
      <x:c r="AA791" s="73"/>
      <x:c r="AB791" s="73"/>
      <x:c r="AC791" s="73"/>
      <x:c r="AD791" s="73"/>
      <x:c r="AE791" s="73"/>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3"/>
      <x:c r="B792" s="73"/>
      <x:c r="C792" s="73"/>
      <x:c r="D792" s="73"/>
      <x:c r="E792" s="73"/>
      <x:c r="F792" s="73"/>
      <x:c r="G792" s="73"/>
      <x:c r="H792" s="73"/>
      <x:c r="I792" s="73"/>
      <x:c r="J792" s="73"/>
      <x:c r="K792" s="73"/>
      <x:c r="L792" s="73"/>
      <x:c r="M792" s="73"/>
      <x:c r="N792" s="73"/>
      <x:c r="O792" s="73"/>
      <x:c r="P792" s="73"/>
      <x:c r="Q792" s="73"/>
      <x:c r="R792" s="73"/>
      <x:c r="S792" s="73"/>
      <x:c r="T792" s="73"/>
      <x:c r="U792" s="73"/>
      <x:c r="V792" s="73"/>
      <x:c r="W792" s="73"/>
      <x:c r="X792" s="73"/>
      <x:c r="Y792" s="73"/>
      <x:c r="Z792" s="73"/>
      <x:c r="AA792" s="73"/>
      <x:c r="AB792" s="73"/>
      <x:c r="AC792" s="73"/>
      <x:c r="AD792" s="73"/>
      <x:c r="AE792" s="73"/>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3"/>
      <x:c r="B793" s="73"/>
      <x:c r="C793" s="73"/>
      <x:c r="D793" s="73"/>
      <x:c r="E793" s="73"/>
      <x:c r="F793" s="73"/>
      <x:c r="G793" s="73"/>
      <x:c r="H793" s="73"/>
      <x:c r="I793" s="73"/>
      <x:c r="J793" s="73"/>
      <x:c r="K793" s="73"/>
      <x:c r="L793" s="73"/>
      <x:c r="M793" s="73"/>
      <x:c r="N793" s="73"/>
      <x:c r="O793" s="73"/>
      <x:c r="P793" s="73"/>
      <x:c r="Q793" s="73"/>
      <x:c r="R793" s="73"/>
      <x:c r="S793" s="73"/>
      <x:c r="T793" s="73"/>
      <x:c r="U793" s="73"/>
      <x:c r="V793" s="73"/>
      <x:c r="W793" s="73"/>
      <x:c r="X793" s="73"/>
      <x:c r="Y793" s="73"/>
      <x:c r="Z793" s="73"/>
      <x:c r="AA793" s="73"/>
      <x:c r="AB793" s="73"/>
      <x:c r="AC793" s="73"/>
      <x:c r="AD793" s="73"/>
      <x:c r="AE793" s="7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3"/>
      <x:c r="B794" s="73"/>
      <x:c r="C794" s="73"/>
      <x:c r="D794" s="73"/>
      <x:c r="E794" s="73"/>
      <x:c r="F794" s="73"/>
      <x:c r="G794" s="73"/>
      <x:c r="H794" s="73"/>
      <x:c r="I794" s="73"/>
      <x:c r="J794" s="73"/>
      <x:c r="K794" s="73"/>
      <x:c r="L794" s="73"/>
      <x:c r="M794" s="73"/>
      <x:c r="N794" s="73"/>
      <x:c r="O794" s="73"/>
      <x:c r="P794" s="73"/>
      <x:c r="Q794" s="73"/>
      <x:c r="R794" s="73"/>
      <x:c r="S794" s="73"/>
      <x:c r="T794" s="73"/>
      <x:c r="U794" s="73"/>
      <x:c r="V794" s="73"/>
      <x:c r="W794" s="73"/>
      <x:c r="X794" s="73"/>
      <x:c r="Y794" s="73"/>
      <x:c r="Z794" s="73"/>
      <x:c r="AA794" s="73"/>
      <x:c r="AB794" s="73"/>
      <x:c r="AC794" s="73"/>
      <x:c r="AD794" s="73"/>
      <x:c r="AE794" s="73"/>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3"/>
      <x:c r="B795" s="73"/>
      <x:c r="C795" s="73"/>
      <x:c r="D795" s="73"/>
      <x:c r="E795" s="73"/>
      <x:c r="F795" s="73"/>
      <x:c r="G795" s="73"/>
      <x:c r="H795" s="73"/>
      <x:c r="I795" s="73"/>
      <x:c r="J795" s="73"/>
      <x:c r="K795" s="73"/>
      <x:c r="L795" s="73"/>
      <x:c r="M795" s="73"/>
      <x:c r="N795" s="73"/>
      <x:c r="O795" s="73"/>
      <x:c r="P795" s="73"/>
      <x:c r="Q795" s="73"/>
      <x:c r="R795" s="73"/>
      <x:c r="S795" s="73"/>
      <x:c r="T795" s="73"/>
      <x:c r="U795" s="73"/>
      <x:c r="V795" s="73"/>
      <x:c r="W795" s="73"/>
      <x:c r="X795" s="73"/>
      <x:c r="Y795" s="73"/>
      <x:c r="Z795" s="73"/>
      <x:c r="AA795" s="73"/>
      <x:c r="AB795" s="73"/>
      <x:c r="AC795" s="73"/>
      <x:c r="AD795" s="73"/>
      <x:c r="AE795" s="73"/>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3"/>
      <x:c r="B796" s="73"/>
      <x:c r="C796" s="73"/>
      <x:c r="D796" s="73"/>
      <x:c r="E796" s="73"/>
      <x:c r="F796" s="73"/>
      <x:c r="G796" s="73"/>
      <x:c r="H796" s="73"/>
      <x:c r="I796" s="73"/>
      <x:c r="J796" s="73"/>
      <x:c r="K796" s="73"/>
      <x:c r="L796" s="73"/>
      <x:c r="M796" s="73"/>
      <x:c r="N796" s="73"/>
      <x:c r="O796" s="73"/>
      <x:c r="P796" s="73"/>
      <x:c r="Q796" s="73"/>
      <x:c r="R796" s="73"/>
      <x:c r="S796" s="73"/>
      <x:c r="T796" s="73"/>
      <x:c r="U796" s="73"/>
      <x:c r="V796" s="73"/>
      <x:c r="W796" s="73"/>
      <x:c r="X796" s="73"/>
      <x:c r="Y796" s="73"/>
      <x:c r="Z796" s="73"/>
      <x:c r="AA796" s="73"/>
      <x:c r="AB796" s="73"/>
      <x:c r="AC796" s="73"/>
      <x:c r="AD796" s="73"/>
      <x:c r="AE796" s="73"/>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3"/>
      <x:c r="B797" s="73"/>
      <x:c r="C797" s="73"/>
      <x:c r="D797" s="73"/>
      <x:c r="E797" s="73"/>
      <x:c r="F797" s="73"/>
      <x:c r="G797" s="73"/>
      <x:c r="H797" s="73"/>
      <x:c r="I797" s="73"/>
      <x:c r="J797" s="73"/>
      <x:c r="K797" s="73"/>
      <x:c r="L797" s="73"/>
      <x:c r="M797" s="73"/>
      <x:c r="N797" s="73"/>
      <x:c r="O797" s="73"/>
      <x:c r="P797" s="73"/>
      <x:c r="Q797" s="73"/>
      <x:c r="R797" s="73"/>
      <x:c r="S797" s="73"/>
      <x:c r="T797" s="73"/>
      <x:c r="U797" s="73"/>
      <x:c r="V797" s="73"/>
      <x:c r="W797" s="73"/>
      <x:c r="X797" s="73"/>
      <x:c r="Y797" s="73"/>
      <x:c r="Z797" s="73"/>
      <x:c r="AA797" s="73"/>
      <x:c r="AB797" s="73"/>
      <x:c r="AC797" s="73"/>
      <x:c r="AD797" s="73"/>
      <x:c r="AE797" s="73"/>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3"/>
      <x:c r="B798" s="73"/>
      <x:c r="C798" s="73"/>
      <x:c r="D798" s="73"/>
      <x:c r="E798" s="73"/>
      <x:c r="F798" s="73"/>
      <x:c r="G798" s="73"/>
      <x:c r="H798" s="73"/>
      <x:c r="I798" s="73"/>
      <x:c r="J798" s="73"/>
      <x:c r="K798" s="73"/>
      <x:c r="L798" s="73"/>
      <x:c r="M798" s="73"/>
      <x:c r="N798" s="73"/>
      <x:c r="O798" s="73"/>
      <x:c r="P798" s="73"/>
      <x:c r="Q798" s="73"/>
      <x:c r="R798" s="73"/>
      <x:c r="S798" s="73"/>
      <x:c r="T798" s="73"/>
      <x:c r="U798" s="73"/>
      <x:c r="V798" s="73"/>
      <x:c r="W798" s="73"/>
      <x:c r="X798" s="73"/>
      <x:c r="Y798" s="73"/>
      <x:c r="Z798" s="73"/>
      <x:c r="AA798" s="73"/>
      <x:c r="AB798" s="73"/>
      <x:c r="AC798" s="73"/>
      <x:c r="AD798" s="73"/>
      <x:c r="AE798" s="73"/>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3"/>
      <x:c r="B799" s="73"/>
      <x:c r="C799" s="73"/>
      <x:c r="D799" s="73"/>
      <x:c r="E799" s="73"/>
      <x:c r="F799" s="73"/>
      <x:c r="G799" s="73"/>
      <x:c r="H799" s="73"/>
      <x:c r="I799" s="73"/>
      <x:c r="J799" s="73"/>
      <x:c r="K799" s="73"/>
      <x:c r="L799" s="73"/>
      <x:c r="M799" s="73"/>
      <x:c r="N799" s="73"/>
      <x:c r="O799" s="73"/>
      <x:c r="P799" s="73"/>
      <x:c r="Q799" s="73"/>
      <x:c r="R799" s="73"/>
      <x:c r="S799" s="73"/>
      <x:c r="T799" s="73"/>
      <x:c r="U799" s="73"/>
      <x:c r="V799" s="73"/>
      <x:c r="W799" s="73"/>
      <x:c r="X799" s="73"/>
      <x:c r="Y799" s="73"/>
      <x:c r="Z799" s="73"/>
      <x:c r="AA799" s="73"/>
      <x:c r="AB799" s="73"/>
      <x:c r="AC799" s="73"/>
      <x:c r="AD799" s="73"/>
      <x:c r="AE799" s="73"/>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3"/>
      <x:c r="B800" s="73"/>
      <x:c r="C800" s="73"/>
      <x:c r="D800" s="73"/>
      <x:c r="E800" s="73"/>
      <x:c r="F800" s="73"/>
      <x:c r="G800" s="73"/>
      <x:c r="H800" s="73"/>
      <x:c r="I800" s="73"/>
      <x:c r="J800" s="73"/>
      <x:c r="K800" s="73"/>
      <x:c r="L800" s="73"/>
      <x:c r="M800" s="73"/>
      <x:c r="N800" s="73"/>
      <x:c r="O800" s="73"/>
      <x:c r="P800" s="73"/>
      <x:c r="Q800" s="73"/>
      <x:c r="R800" s="73"/>
      <x:c r="S800" s="73"/>
      <x:c r="T800" s="73"/>
      <x:c r="U800" s="73"/>
      <x:c r="V800" s="73"/>
      <x:c r="W800" s="73"/>
      <x:c r="X800" s="73"/>
      <x:c r="Y800" s="73"/>
      <x:c r="Z800" s="73"/>
      <x:c r="AA800" s="73"/>
      <x:c r="AB800" s="73"/>
      <x:c r="AC800" s="73"/>
      <x:c r="AD800" s="73"/>
      <x:c r="AE800" s="73"/>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3"/>
      <x:c r="B801" s="73"/>
      <x:c r="C801" s="73"/>
      <x:c r="D801" s="73"/>
      <x:c r="E801" s="73"/>
      <x:c r="F801" s="73"/>
      <x:c r="G801" s="73"/>
      <x:c r="H801" s="73"/>
      <x:c r="I801" s="73"/>
      <x:c r="J801" s="73"/>
      <x:c r="K801" s="73"/>
      <x:c r="L801" s="73"/>
      <x:c r="M801" s="73"/>
      <x:c r="N801" s="73"/>
      <x:c r="O801" s="73"/>
      <x:c r="P801" s="73"/>
      <x:c r="Q801" s="73"/>
      <x:c r="R801" s="73"/>
      <x:c r="S801" s="73"/>
      <x:c r="T801" s="73"/>
      <x:c r="U801" s="73"/>
      <x:c r="V801" s="73"/>
      <x:c r="W801" s="73"/>
      <x:c r="X801" s="73"/>
      <x:c r="Y801" s="73"/>
      <x:c r="Z801" s="73"/>
      <x:c r="AA801" s="73"/>
      <x:c r="AB801" s="73"/>
      <x:c r="AC801" s="73"/>
      <x:c r="AD801" s="73"/>
      <x:c r="AE801" s="73"/>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3"/>
      <x:c r="B802" s="73"/>
      <x:c r="C802" s="73"/>
      <x:c r="D802" s="73"/>
      <x:c r="E802" s="73"/>
      <x:c r="F802" s="73"/>
      <x:c r="G802" s="73"/>
      <x:c r="H802" s="73"/>
      <x:c r="I802" s="73"/>
      <x:c r="J802" s="73"/>
      <x:c r="K802" s="73"/>
      <x:c r="L802" s="73"/>
      <x:c r="M802" s="73"/>
      <x:c r="N802" s="73"/>
      <x:c r="O802" s="73"/>
      <x:c r="P802" s="73"/>
      <x:c r="Q802" s="73"/>
      <x:c r="R802" s="73"/>
      <x:c r="S802" s="73"/>
      <x:c r="T802" s="73"/>
      <x:c r="U802" s="73"/>
      <x:c r="V802" s="73"/>
      <x:c r="W802" s="73"/>
      <x:c r="X802" s="73"/>
      <x:c r="Y802" s="73"/>
      <x:c r="Z802" s="73"/>
      <x:c r="AA802" s="73"/>
      <x:c r="AB802" s="73"/>
      <x:c r="AC802" s="73"/>
      <x:c r="AD802" s="73"/>
      <x:c r="AE802" s="73"/>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3"/>
      <x:c r="B803" s="73"/>
      <x:c r="C803" s="73"/>
      <x:c r="D803" s="73"/>
      <x:c r="E803" s="73"/>
      <x:c r="F803" s="73"/>
      <x:c r="G803" s="73"/>
      <x:c r="H803" s="73"/>
      <x:c r="I803" s="73"/>
      <x:c r="J803" s="73"/>
      <x:c r="K803" s="73"/>
      <x:c r="L803" s="73"/>
      <x:c r="M803" s="73"/>
      <x:c r="N803" s="73"/>
      <x:c r="O803" s="73"/>
      <x:c r="P803" s="73"/>
      <x:c r="Q803" s="73"/>
      <x:c r="R803" s="73"/>
      <x:c r="S803" s="73"/>
      <x:c r="T803" s="73"/>
      <x:c r="U803" s="73"/>
      <x:c r="V803" s="73"/>
      <x:c r="W803" s="73"/>
      <x:c r="X803" s="73"/>
      <x:c r="Y803" s="73"/>
      <x:c r="Z803" s="73"/>
      <x:c r="AA803" s="73"/>
      <x:c r="AB803" s="73"/>
      <x:c r="AC803" s="73"/>
      <x:c r="AD803" s="73"/>
      <x:c r="AE803" s="7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3"/>
      <x:c r="B804" s="73"/>
      <x:c r="C804" s="73"/>
      <x:c r="D804" s="73"/>
      <x:c r="E804" s="73"/>
      <x:c r="F804" s="73"/>
      <x:c r="G804" s="73"/>
      <x:c r="H804" s="73"/>
      <x:c r="I804" s="73"/>
      <x:c r="J804" s="73"/>
      <x:c r="K804" s="73"/>
      <x:c r="L804" s="73"/>
      <x:c r="M804" s="73"/>
      <x:c r="N804" s="73"/>
      <x:c r="O804" s="73"/>
      <x:c r="P804" s="73"/>
      <x:c r="Q804" s="73"/>
      <x:c r="R804" s="73"/>
      <x:c r="S804" s="73"/>
      <x:c r="T804" s="73"/>
      <x:c r="U804" s="73"/>
      <x:c r="V804" s="73"/>
      <x:c r="W804" s="73"/>
      <x:c r="X804" s="73"/>
      <x:c r="Y804" s="73"/>
      <x:c r="Z804" s="73"/>
      <x:c r="AA804" s="73"/>
      <x:c r="AB804" s="73"/>
      <x:c r="AC804" s="73"/>
      <x:c r="AD804" s="73"/>
      <x:c r="AE804" s="73"/>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3"/>
      <x:c r="B805" s="73"/>
      <x:c r="C805" s="73"/>
      <x:c r="D805" s="73"/>
      <x:c r="E805" s="73"/>
      <x:c r="F805" s="73"/>
      <x:c r="G805" s="73"/>
      <x:c r="H805" s="73"/>
      <x:c r="I805" s="73"/>
      <x:c r="J805" s="73"/>
      <x:c r="K805" s="73"/>
      <x:c r="L805" s="73"/>
      <x:c r="M805" s="73"/>
      <x:c r="N805" s="73"/>
      <x:c r="O805" s="73"/>
      <x:c r="P805" s="73"/>
      <x:c r="Q805" s="73"/>
      <x:c r="R805" s="73"/>
      <x:c r="S805" s="73"/>
      <x:c r="T805" s="73"/>
      <x:c r="U805" s="73"/>
      <x:c r="V805" s="73"/>
      <x:c r="W805" s="73"/>
      <x:c r="X805" s="73"/>
      <x:c r="Y805" s="73"/>
      <x:c r="Z805" s="73"/>
      <x:c r="AA805" s="73"/>
      <x:c r="AB805" s="73"/>
      <x:c r="AC805" s="73"/>
      <x:c r="AD805" s="73"/>
      <x:c r="AE805" s="73"/>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3"/>
      <x:c r="B806" s="73"/>
      <x:c r="C806" s="73"/>
      <x:c r="D806" s="73"/>
      <x:c r="E806" s="73"/>
      <x:c r="F806" s="73"/>
      <x:c r="G806" s="73"/>
      <x:c r="H806" s="73"/>
      <x:c r="I806" s="73"/>
      <x:c r="J806" s="73"/>
      <x:c r="K806" s="73"/>
      <x:c r="L806" s="73"/>
      <x:c r="M806" s="73"/>
      <x:c r="N806" s="73"/>
      <x:c r="O806" s="73"/>
      <x:c r="P806" s="73"/>
      <x:c r="Q806" s="73"/>
      <x:c r="R806" s="73"/>
      <x:c r="S806" s="73"/>
      <x:c r="T806" s="73"/>
      <x:c r="U806" s="73"/>
      <x:c r="V806" s="73"/>
      <x:c r="W806" s="73"/>
      <x:c r="X806" s="73"/>
      <x:c r="Y806" s="73"/>
      <x:c r="Z806" s="73"/>
      <x:c r="AA806" s="73"/>
      <x:c r="AB806" s="73"/>
      <x:c r="AC806" s="73"/>
      <x:c r="AD806" s="73"/>
      <x:c r="AE806" s="73"/>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3"/>
      <x:c r="B807" s="73"/>
      <x:c r="C807" s="73"/>
      <x:c r="D807" s="73"/>
      <x:c r="E807" s="73"/>
      <x:c r="F807" s="73"/>
      <x:c r="G807" s="73"/>
      <x:c r="H807" s="73"/>
      <x:c r="I807" s="73"/>
      <x:c r="J807" s="73"/>
      <x:c r="K807" s="73"/>
      <x:c r="L807" s="73"/>
      <x:c r="M807" s="73"/>
      <x:c r="N807" s="73"/>
      <x:c r="O807" s="73"/>
      <x:c r="P807" s="73"/>
      <x:c r="Q807" s="73"/>
      <x:c r="R807" s="73"/>
      <x:c r="S807" s="73"/>
      <x:c r="T807" s="73"/>
      <x:c r="U807" s="73"/>
      <x:c r="V807" s="73"/>
      <x:c r="W807" s="73"/>
      <x:c r="X807" s="73"/>
      <x:c r="Y807" s="73"/>
      <x:c r="Z807" s="73"/>
      <x:c r="AA807" s="73"/>
      <x:c r="AB807" s="73"/>
      <x:c r="AC807" s="73"/>
      <x:c r="AD807" s="73"/>
      <x:c r="AE807" s="73"/>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3"/>
      <x:c r="B808" s="73"/>
      <x:c r="C808" s="73"/>
      <x:c r="D808" s="73"/>
      <x:c r="E808" s="73"/>
      <x:c r="F808" s="73"/>
      <x:c r="G808" s="73"/>
      <x:c r="H808" s="73"/>
      <x:c r="I808" s="73"/>
      <x:c r="J808" s="73"/>
      <x:c r="K808" s="73"/>
      <x:c r="L808" s="73"/>
      <x:c r="M808" s="73"/>
      <x:c r="N808" s="73"/>
      <x:c r="O808" s="73"/>
      <x:c r="P808" s="73"/>
      <x:c r="Q808" s="73"/>
      <x:c r="R808" s="73"/>
      <x:c r="S808" s="73"/>
      <x:c r="T808" s="73"/>
      <x:c r="U808" s="73"/>
      <x:c r="V808" s="73"/>
      <x:c r="W808" s="73"/>
      <x:c r="X808" s="73"/>
      <x:c r="Y808" s="73"/>
      <x:c r="Z808" s="73"/>
      <x:c r="AA808" s="73"/>
      <x:c r="AB808" s="73"/>
      <x:c r="AC808" s="73"/>
      <x:c r="AD808" s="73"/>
      <x:c r="AE808" s="73"/>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3"/>
      <x:c r="B809" s="73"/>
      <x:c r="C809" s="73"/>
      <x:c r="D809" s="73"/>
      <x:c r="E809" s="73"/>
      <x:c r="F809" s="73"/>
      <x:c r="G809" s="73"/>
      <x:c r="H809" s="73"/>
      <x:c r="I809" s="73"/>
      <x:c r="J809" s="73"/>
      <x:c r="K809" s="73"/>
      <x:c r="L809" s="73"/>
      <x:c r="M809" s="73"/>
      <x:c r="N809" s="73"/>
      <x:c r="O809" s="73"/>
      <x:c r="P809" s="73"/>
      <x:c r="Q809" s="73"/>
      <x:c r="R809" s="73"/>
      <x:c r="S809" s="73"/>
      <x:c r="T809" s="73"/>
      <x:c r="U809" s="73"/>
      <x:c r="V809" s="73"/>
      <x:c r="W809" s="73"/>
      <x:c r="X809" s="73"/>
      <x:c r="Y809" s="73"/>
      <x:c r="Z809" s="73"/>
      <x:c r="AA809" s="73"/>
      <x:c r="AB809" s="73"/>
      <x:c r="AC809" s="73"/>
      <x:c r="AD809" s="73"/>
      <x:c r="AE809" s="73"/>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3"/>
      <x:c r="B810" s="73"/>
      <x:c r="C810" s="73"/>
      <x:c r="D810" s="73"/>
      <x:c r="E810" s="73"/>
      <x:c r="F810" s="73"/>
      <x:c r="G810" s="73"/>
      <x:c r="H810" s="73"/>
      <x:c r="I810" s="73"/>
      <x:c r="J810" s="73"/>
      <x:c r="K810" s="73"/>
      <x:c r="L810" s="73"/>
      <x:c r="M810" s="73"/>
      <x:c r="N810" s="73"/>
      <x:c r="O810" s="73"/>
      <x:c r="P810" s="73"/>
      <x:c r="Q810" s="73"/>
      <x:c r="R810" s="73"/>
      <x:c r="S810" s="73"/>
      <x:c r="T810" s="73"/>
      <x:c r="U810" s="73"/>
      <x:c r="V810" s="73"/>
      <x:c r="W810" s="73"/>
      <x:c r="X810" s="73"/>
      <x:c r="Y810" s="73"/>
      <x:c r="Z810" s="73"/>
      <x:c r="AA810" s="73"/>
      <x:c r="AB810" s="73"/>
      <x:c r="AC810" s="73"/>
      <x:c r="AD810" s="73"/>
      <x:c r="AE810" s="73"/>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3"/>
      <x:c r="B811" s="73"/>
      <x:c r="C811" s="73"/>
      <x:c r="D811" s="73"/>
      <x:c r="E811" s="73"/>
      <x:c r="F811" s="73"/>
      <x:c r="G811" s="73"/>
      <x:c r="H811" s="73"/>
      <x:c r="I811" s="73"/>
      <x:c r="J811" s="73"/>
      <x:c r="K811" s="73"/>
      <x:c r="L811" s="73"/>
      <x:c r="M811" s="73"/>
      <x:c r="N811" s="73"/>
      <x:c r="O811" s="73"/>
      <x:c r="P811" s="73"/>
      <x:c r="Q811" s="73"/>
      <x:c r="R811" s="73"/>
      <x:c r="S811" s="73"/>
      <x:c r="T811" s="73"/>
      <x:c r="U811" s="73"/>
      <x:c r="V811" s="73"/>
      <x:c r="W811" s="73"/>
      <x:c r="X811" s="73"/>
      <x:c r="Y811" s="73"/>
      <x:c r="Z811" s="73"/>
      <x:c r="AA811" s="73"/>
      <x:c r="AB811" s="73"/>
      <x:c r="AC811" s="73"/>
      <x:c r="AD811" s="73"/>
      <x:c r="AE811" s="73"/>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3"/>
      <x:c r="B812" s="73"/>
      <x:c r="C812" s="73"/>
      <x:c r="D812" s="73"/>
      <x:c r="E812" s="73"/>
      <x:c r="F812" s="73"/>
      <x:c r="G812" s="73"/>
      <x:c r="H812" s="73"/>
      <x:c r="I812" s="73"/>
      <x:c r="J812" s="73"/>
      <x:c r="K812" s="73"/>
      <x:c r="L812" s="73"/>
      <x:c r="M812" s="73"/>
      <x:c r="N812" s="73"/>
      <x:c r="O812" s="73"/>
      <x:c r="P812" s="73"/>
      <x:c r="Q812" s="73"/>
      <x:c r="R812" s="73"/>
      <x:c r="S812" s="73"/>
      <x:c r="T812" s="73"/>
      <x:c r="U812" s="73"/>
      <x:c r="V812" s="73"/>
      <x:c r="W812" s="73"/>
      <x:c r="X812" s="73"/>
      <x:c r="Y812" s="73"/>
      <x:c r="Z812" s="73"/>
      <x:c r="AA812" s="73"/>
      <x:c r="AB812" s="73"/>
      <x:c r="AC812" s="73"/>
      <x:c r="AD812" s="73"/>
      <x:c r="AE812" s="73"/>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3"/>
      <x:c r="B813" s="73"/>
      <x:c r="C813" s="73"/>
      <x:c r="D813" s="73"/>
      <x:c r="E813" s="73"/>
      <x:c r="F813" s="73"/>
      <x:c r="G813" s="73"/>
      <x:c r="H813" s="73"/>
      <x:c r="I813" s="73"/>
      <x:c r="J813" s="73"/>
      <x:c r="K813" s="73"/>
      <x:c r="L813" s="73"/>
      <x:c r="M813" s="73"/>
      <x:c r="N813" s="73"/>
      <x:c r="O813" s="73"/>
      <x:c r="P813" s="73"/>
      <x:c r="Q813" s="73"/>
      <x:c r="R813" s="73"/>
      <x:c r="S813" s="73"/>
      <x:c r="T813" s="73"/>
      <x:c r="U813" s="73"/>
      <x:c r="V813" s="73"/>
      <x:c r="W813" s="73"/>
      <x:c r="X813" s="73"/>
      <x:c r="Y813" s="73"/>
      <x:c r="Z813" s="73"/>
      <x:c r="AA813" s="73"/>
      <x:c r="AB813" s="73"/>
      <x:c r="AC813" s="73"/>
      <x:c r="AD813" s="73"/>
      <x:c r="AE813" s="7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3"/>
      <x:c r="B814" s="73"/>
      <x:c r="C814" s="73"/>
      <x:c r="D814" s="73"/>
      <x:c r="E814" s="73"/>
      <x:c r="F814" s="73"/>
      <x:c r="G814" s="73"/>
      <x:c r="H814" s="73"/>
      <x:c r="I814" s="73"/>
      <x:c r="J814" s="73"/>
      <x:c r="K814" s="73"/>
      <x:c r="L814" s="73"/>
      <x:c r="M814" s="73"/>
      <x:c r="N814" s="73"/>
      <x:c r="O814" s="73"/>
      <x:c r="P814" s="73"/>
      <x:c r="Q814" s="73"/>
      <x:c r="R814" s="73"/>
      <x:c r="S814" s="73"/>
      <x:c r="T814" s="73"/>
      <x:c r="U814" s="73"/>
      <x:c r="V814" s="73"/>
      <x:c r="W814" s="73"/>
      <x:c r="X814" s="73"/>
      <x:c r="Y814" s="73"/>
      <x:c r="Z814" s="73"/>
      <x:c r="AA814" s="73"/>
      <x:c r="AB814" s="73"/>
      <x:c r="AC814" s="73"/>
      <x:c r="AD814" s="73"/>
      <x:c r="AE814" s="73"/>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3"/>
      <x:c r="B815" s="73"/>
      <x:c r="C815" s="73"/>
      <x:c r="D815" s="73"/>
      <x:c r="E815" s="73"/>
      <x:c r="F815" s="73"/>
      <x:c r="G815" s="73"/>
      <x:c r="H815" s="73"/>
      <x:c r="I815" s="73"/>
      <x:c r="J815" s="73"/>
      <x:c r="K815" s="73"/>
      <x:c r="L815" s="73"/>
      <x:c r="M815" s="73"/>
      <x:c r="N815" s="73"/>
      <x:c r="O815" s="73"/>
      <x:c r="P815" s="73"/>
      <x:c r="Q815" s="73"/>
      <x:c r="R815" s="73"/>
      <x:c r="S815" s="73"/>
      <x:c r="T815" s="73"/>
      <x:c r="U815" s="73"/>
      <x:c r="V815" s="73"/>
      <x:c r="W815" s="73"/>
      <x:c r="X815" s="73"/>
      <x:c r="Y815" s="73"/>
      <x:c r="Z815" s="73"/>
      <x:c r="AA815" s="73"/>
      <x:c r="AB815" s="73"/>
      <x:c r="AC815" s="73"/>
      <x:c r="AD815" s="73"/>
      <x:c r="AE815" s="73"/>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3"/>
      <x:c r="B816" s="73"/>
      <x:c r="C816" s="73"/>
      <x:c r="D816" s="73"/>
      <x:c r="E816" s="73"/>
      <x:c r="F816" s="73"/>
      <x:c r="G816" s="73"/>
      <x:c r="H816" s="73"/>
      <x:c r="I816" s="73"/>
      <x:c r="J816" s="73"/>
      <x:c r="K816" s="73"/>
      <x:c r="L816" s="73"/>
      <x:c r="M816" s="73"/>
      <x:c r="N816" s="73"/>
      <x:c r="O816" s="73"/>
      <x:c r="P816" s="73"/>
      <x:c r="Q816" s="73"/>
      <x:c r="R816" s="73"/>
      <x:c r="S816" s="73"/>
      <x:c r="T816" s="73"/>
      <x:c r="U816" s="73"/>
      <x:c r="V816" s="73"/>
      <x:c r="W816" s="73"/>
      <x:c r="X816" s="73"/>
      <x:c r="Y816" s="73"/>
      <x:c r="Z816" s="73"/>
      <x:c r="AA816" s="73"/>
      <x:c r="AB816" s="73"/>
      <x:c r="AC816" s="73"/>
      <x:c r="AD816" s="73"/>
      <x:c r="AE816" s="73"/>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3"/>
      <x:c r="B817" s="73"/>
      <x:c r="C817" s="73"/>
      <x:c r="D817" s="73"/>
      <x:c r="E817" s="73"/>
      <x:c r="F817" s="73"/>
      <x:c r="G817" s="73"/>
      <x:c r="H817" s="73"/>
      <x:c r="I817" s="73"/>
      <x:c r="J817" s="73"/>
      <x:c r="K817" s="73"/>
      <x:c r="L817" s="73"/>
      <x:c r="M817" s="73"/>
      <x:c r="N817" s="73"/>
      <x:c r="O817" s="73"/>
      <x:c r="P817" s="73"/>
      <x:c r="Q817" s="73"/>
      <x:c r="R817" s="73"/>
      <x:c r="S817" s="73"/>
      <x:c r="T817" s="73"/>
      <x:c r="U817" s="73"/>
      <x:c r="V817" s="73"/>
      <x:c r="W817" s="73"/>
      <x:c r="X817" s="73"/>
      <x:c r="Y817" s="73"/>
      <x:c r="Z817" s="73"/>
      <x:c r="AA817" s="73"/>
      <x:c r="AB817" s="73"/>
      <x:c r="AC817" s="73"/>
      <x:c r="AD817" s="73"/>
      <x:c r="AE817" s="73"/>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3"/>
      <x:c r="B818" s="73"/>
      <x:c r="C818" s="73"/>
      <x:c r="D818" s="73"/>
      <x:c r="E818" s="73"/>
      <x:c r="F818" s="73"/>
      <x:c r="G818" s="73"/>
      <x:c r="H818" s="73"/>
      <x:c r="I818" s="73"/>
      <x:c r="J818" s="73"/>
      <x:c r="K818" s="73"/>
      <x:c r="L818" s="73"/>
      <x:c r="M818" s="73"/>
      <x:c r="N818" s="73"/>
      <x:c r="O818" s="73"/>
      <x:c r="P818" s="73"/>
      <x:c r="Q818" s="73"/>
      <x:c r="R818" s="73"/>
      <x:c r="S818" s="73"/>
      <x:c r="T818" s="73"/>
      <x:c r="U818" s="73"/>
      <x:c r="V818" s="73"/>
      <x:c r="W818" s="73"/>
      <x:c r="X818" s="73"/>
      <x:c r="Y818" s="73"/>
      <x:c r="Z818" s="73"/>
      <x:c r="AA818" s="73"/>
      <x:c r="AB818" s="73"/>
      <x:c r="AC818" s="73"/>
      <x:c r="AD818" s="73"/>
      <x:c r="AE818" s="73"/>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3"/>
      <x:c r="B819" s="73"/>
      <x:c r="C819" s="73"/>
      <x:c r="D819" s="73"/>
      <x:c r="E819" s="73"/>
      <x:c r="F819" s="73"/>
      <x:c r="G819" s="73"/>
      <x:c r="H819" s="73"/>
      <x:c r="I819" s="73"/>
      <x:c r="J819" s="73"/>
      <x:c r="K819" s="73"/>
      <x:c r="L819" s="73"/>
      <x:c r="M819" s="73"/>
      <x:c r="N819" s="73"/>
      <x:c r="O819" s="73"/>
      <x:c r="P819" s="73"/>
      <x:c r="Q819" s="73"/>
      <x:c r="R819" s="73"/>
      <x:c r="S819" s="73"/>
      <x:c r="T819" s="73"/>
      <x:c r="U819" s="73"/>
      <x:c r="V819" s="73"/>
      <x:c r="W819" s="73"/>
      <x:c r="X819" s="73"/>
      <x:c r="Y819" s="73"/>
      <x:c r="Z819" s="73"/>
      <x:c r="AA819" s="73"/>
      <x:c r="AB819" s="73"/>
      <x:c r="AC819" s="73"/>
      <x:c r="AD819" s="73"/>
      <x:c r="AE819" s="73"/>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3"/>
      <x:c r="B820" s="73"/>
      <x:c r="C820" s="73"/>
      <x:c r="D820" s="73"/>
      <x:c r="E820" s="73"/>
      <x:c r="F820" s="73"/>
      <x:c r="G820" s="73"/>
      <x:c r="H820" s="73"/>
      <x:c r="I820" s="73"/>
      <x:c r="J820" s="73"/>
      <x:c r="K820" s="73"/>
      <x:c r="L820" s="73"/>
      <x:c r="M820" s="73"/>
      <x:c r="N820" s="73"/>
      <x:c r="O820" s="73"/>
      <x:c r="P820" s="73"/>
      <x:c r="Q820" s="73"/>
      <x:c r="R820" s="73"/>
      <x:c r="S820" s="73"/>
      <x:c r="T820" s="73"/>
      <x:c r="U820" s="73"/>
      <x:c r="V820" s="73"/>
      <x:c r="W820" s="73"/>
      <x:c r="X820" s="73"/>
      <x:c r="Y820" s="73"/>
      <x:c r="Z820" s="73"/>
      <x:c r="AA820" s="73"/>
      <x:c r="AB820" s="73"/>
      <x:c r="AC820" s="73"/>
      <x:c r="AD820" s="73"/>
      <x:c r="AE820" s="73"/>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3"/>
      <x:c r="B821" s="73"/>
      <x:c r="C821" s="73"/>
      <x:c r="D821" s="73"/>
      <x:c r="E821" s="73"/>
      <x:c r="F821" s="73"/>
      <x:c r="G821" s="73"/>
      <x:c r="H821" s="73"/>
      <x:c r="I821" s="73"/>
      <x:c r="J821" s="73"/>
      <x:c r="K821" s="73"/>
      <x:c r="L821" s="73"/>
      <x:c r="M821" s="73"/>
      <x:c r="N821" s="73"/>
      <x:c r="O821" s="73"/>
      <x:c r="P821" s="73"/>
      <x:c r="Q821" s="73"/>
      <x:c r="R821" s="73"/>
      <x:c r="S821" s="73"/>
      <x:c r="T821" s="73"/>
      <x:c r="U821" s="73"/>
      <x:c r="V821" s="73"/>
      <x:c r="W821" s="73"/>
      <x:c r="X821" s="73"/>
      <x:c r="Y821" s="73"/>
      <x:c r="Z821" s="73"/>
      <x:c r="AA821" s="73"/>
      <x:c r="AB821" s="73"/>
      <x:c r="AC821" s="73"/>
      <x:c r="AD821" s="73"/>
      <x:c r="AE821" s="73"/>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3"/>
      <x:c r="B822" s="73"/>
      <x:c r="C822" s="73"/>
      <x:c r="D822" s="73"/>
      <x:c r="E822" s="73"/>
      <x:c r="F822" s="73"/>
      <x:c r="G822" s="73"/>
      <x:c r="H822" s="73"/>
      <x:c r="I822" s="73"/>
      <x:c r="J822" s="73"/>
      <x:c r="K822" s="73"/>
      <x:c r="L822" s="73"/>
      <x:c r="M822" s="73"/>
      <x:c r="N822" s="73"/>
      <x:c r="O822" s="73"/>
      <x:c r="P822" s="73"/>
      <x:c r="Q822" s="73"/>
      <x:c r="R822" s="73"/>
      <x:c r="S822" s="73"/>
      <x:c r="T822" s="73"/>
      <x:c r="U822" s="73"/>
      <x:c r="V822" s="73"/>
      <x:c r="W822" s="73"/>
      <x:c r="X822" s="73"/>
      <x:c r="Y822" s="73"/>
      <x:c r="Z822" s="73"/>
      <x:c r="AA822" s="73"/>
      <x:c r="AB822" s="73"/>
      <x:c r="AC822" s="73"/>
      <x:c r="AD822" s="73"/>
      <x:c r="AE822" s="73"/>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3"/>
      <x:c r="B823" s="73"/>
      <x:c r="C823" s="73"/>
      <x:c r="D823" s="73"/>
      <x:c r="E823" s="73"/>
      <x:c r="F823" s="73"/>
      <x:c r="G823" s="73"/>
      <x:c r="H823" s="73"/>
      <x:c r="I823" s="73"/>
      <x:c r="J823" s="73"/>
      <x:c r="K823" s="73"/>
      <x:c r="L823" s="73"/>
      <x:c r="M823" s="73"/>
      <x:c r="N823" s="73"/>
      <x:c r="O823" s="73"/>
      <x:c r="P823" s="73"/>
      <x:c r="Q823" s="73"/>
      <x:c r="R823" s="73"/>
      <x:c r="S823" s="73"/>
      <x:c r="T823" s="73"/>
      <x:c r="U823" s="73"/>
      <x:c r="V823" s="73"/>
      <x:c r="W823" s="73"/>
      <x:c r="X823" s="73"/>
      <x:c r="Y823" s="73"/>
      <x:c r="Z823" s="73"/>
      <x:c r="AA823" s="73"/>
      <x:c r="AB823" s="73"/>
      <x:c r="AC823" s="73"/>
      <x:c r="AD823" s="73"/>
      <x:c r="AE823" s="7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3"/>
      <x:c r="B824" s="73"/>
      <x:c r="C824" s="73"/>
      <x:c r="D824" s="73"/>
      <x:c r="E824" s="73"/>
      <x:c r="F824" s="73"/>
      <x:c r="G824" s="73"/>
      <x:c r="H824" s="73"/>
      <x:c r="I824" s="73"/>
      <x:c r="J824" s="73"/>
      <x:c r="K824" s="73"/>
      <x:c r="L824" s="73"/>
      <x:c r="M824" s="73"/>
      <x:c r="N824" s="73"/>
      <x:c r="O824" s="73"/>
      <x:c r="P824" s="73"/>
      <x:c r="Q824" s="73"/>
      <x:c r="R824" s="73"/>
      <x:c r="S824" s="73"/>
      <x:c r="T824" s="73"/>
      <x:c r="U824" s="73"/>
      <x:c r="V824" s="73"/>
      <x:c r="W824" s="73"/>
      <x:c r="X824" s="73"/>
      <x:c r="Y824" s="73"/>
      <x:c r="Z824" s="73"/>
      <x:c r="AA824" s="73"/>
      <x:c r="AB824" s="73"/>
      <x:c r="AC824" s="73"/>
      <x:c r="AD824" s="73"/>
      <x:c r="AE824" s="73"/>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3"/>
      <x:c r="B825" s="73"/>
      <x:c r="C825" s="73"/>
      <x:c r="D825" s="73"/>
      <x:c r="E825" s="73"/>
      <x:c r="F825" s="73"/>
      <x:c r="G825" s="73"/>
      <x:c r="H825" s="73"/>
      <x:c r="I825" s="73"/>
      <x:c r="J825" s="73"/>
      <x:c r="K825" s="73"/>
      <x:c r="L825" s="73"/>
      <x:c r="M825" s="73"/>
      <x:c r="N825" s="73"/>
      <x:c r="O825" s="73"/>
      <x:c r="P825" s="73"/>
      <x:c r="Q825" s="73"/>
      <x:c r="R825" s="73"/>
      <x:c r="S825" s="73"/>
      <x:c r="T825" s="73"/>
      <x:c r="U825" s="73"/>
      <x:c r="V825" s="73"/>
      <x:c r="W825" s="73"/>
      <x:c r="X825" s="73"/>
      <x:c r="Y825" s="73"/>
      <x:c r="Z825" s="73"/>
      <x:c r="AA825" s="73"/>
      <x:c r="AB825" s="73"/>
      <x:c r="AC825" s="73"/>
      <x:c r="AD825" s="73"/>
      <x:c r="AE825" s="73"/>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3"/>
      <x:c r="B826" s="73"/>
      <x:c r="C826" s="73"/>
      <x:c r="D826" s="73"/>
      <x:c r="E826" s="73"/>
      <x:c r="F826" s="73"/>
      <x:c r="G826" s="73"/>
      <x:c r="H826" s="73"/>
      <x:c r="I826" s="73"/>
      <x:c r="J826" s="73"/>
      <x:c r="K826" s="73"/>
      <x:c r="L826" s="73"/>
      <x:c r="M826" s="73"/>
      <x:c r="N826" s="73"/>
      <x:c r="O826" s="73"/>
      <x:c r="P826" s="73"/>
      <x:c r="Q826" s="73"/>
      <x:c r="R826" s="73"/>
      <x:c r="S826" s="73"/>
      <x:c r="T826" s="73"/>
      <x:c r="U826" s="73"/>
      <x:c r="V826" s="73"/>
      <x:c r="W826" s="73"/>
      <x:c r="X826" s="73"/>
      <x:c r="Y826" s="73"/>
      <x:c r="Z826" s="73"/>
      <x:c r="AA826" s="73"/>
      <x:c r="AB826" s="73"/>
      <x:c r="AC826" s="73"/>
      <x:c r="AD826" s="73"/>
      <x:c r="AE826" s="73"/>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3"/>
      <x:c r="B827" s="73"/>
      <x:c r="C827" s="73"/>
      <x:c r="D827" s="73"/>
      <x:c r="E827" s="73"/>
      <x:c r="F827" s="73"/>
      <x:c r="G827" s="73"/>
      <x:c r="H827" s="73"/>
      <x:c r="I827" s="73"/>
      <x:c r="J827" s="73"/>
      <x:c r="K827" s="73"/>
      <x:c r="L827" s="73"/>
      <x:c r="M827" s="73"/>
      <x:c r="N827" s="73"/>
      <x:c r="O827" s="73"/>
      <x:c r="P827" s="73"/>
      <x:c r="Q827" s="73"/>
      <x:c r="R827" s="73"/>
      <x:c r="S827" s="73"/>
      <x:c r="T827" s="73"/>
      <x:c r="U827" s="73"/>
      <x:c r="V827" s="73"/>
      <x:c r="W827" s="73"/>
      <x:c r="X827" s="73"/>
      <x:c r="Y827" s="73"/>
      <x:c r="Z827" s="73"/>
      <x:c r="AA827" s="73"/>
      <x:c r="AB827" s="73"/>
      <x:c r="AC827" s="73"/>
      <x:c r="AD827" s="73"/>
      <x:c r="AE827" s="73"/>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3"/>
      <x:c r="B828" s="73"/>
      <x:c r="C828" s="73"/>
      <x:c r="D828" s="73"/>
      <x:c r="E828" s="73"/>
      <x:c r="F828" s="73"/>
      <x:c r="G828" s="73"/>
      <x:c r="H828" s="73"/>
      <x:c r="I828" s="73"/>
      <x:c r="J828" s="73"/>
      <x:c r="K828" s="73"/>
      <x:c r="L828" s="73"/>
      <x:c r="M828" s="73"/>
      <x:c r="N828" s="73"/>
      <x:c r="O828" s="73"/>
      <x:c r="P828" s="73"/>
      <x:c r="Q828" s="73"/>
      <x:c r="R828" s="73"/>
      <x:c r="S828" s="73"/>
      <x:c r="T828" s="73"/>
      <x:c r="U828" s="73"/>
      <x:c r="V828" s="73"/>
      <x:c r="W828" s="73"/>
      <x:c r="X828" s="73"/>
      <x:c r="Y828" s="73"/>
      <x:c r="Z828" s="73"/>
      <x:c r="AA828" s="73"/>
      <x:c r="AB828" s="73"/>
      <x:c r="AC828" s="73"/>
      <x:c r="AD828" s="73"/>
      <x:c r="AE828" s="73"/>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3"/>
      <x:c r="B829" s="73"/>
      <x:c r="C829" s="73"/>
      <x:c r="D829" s="73"/>
      <x:c r="E829" s="73"/>
      <x:c r="F829" s="73"/>
      <x:c r="G829" s="73"/>
      <x:c r="H829" s="73"/>
      <x:c r="I829" s="73"/>
      <x:c r="J829" s="73"/>
      <x:c r="K829" s="73"/>
      <x:c r="L829" s="73"/>
      <x:c r="M829" s="73"/>
      <x:c r="N829" s="73"/>
      <x:c r="O829" s="73"/>
      <x:c r="P829" s="73"/>
      <x:c r="Q829" s="73"/>
      <x:c r="R829" s="73"/>
      <x:c r="S829" s="73"/>
      <x:c r="T829" s="73"/>
      <x:c r="U829" s="73"/>
      <x:c r="V829" s="73"/>
      <x:c r="W829" s="73"/>
      <x:c r="X829" s="73"/>
      <x:c r="Y829" s="73"/>
      <x:c r="Z829" s="73"/>
      <x:c r="AA829" s="73"/>
      <x:c r="AB829" s="73"/>
      <x:c r="AC829" s="73"/>
      <x:c r="AD829" s="73"/>
      <x:c r="AE829" s="73"/>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3"/>
      <x:c r="B830" s="73"/>
      <x:c r="C830" s="73"/>
      <x:c r="D830" s="73"/>
      <x:c r="E830" s="73"/>
      <x:c r="F830" s="73"/>
      <x:c r="G830" s="73"/>
      <x:c r="H830" s="73"/>
      <x:c r="I830" s="73"/>
      <x:c r="J830" s="73"/>
      <x:c r="K830" s="73"/>
      <x:c r="L830" s="73"/>
      <x:c r="M830" s="73"/>
      <x:c r="N830" s="73"/>
      <x:c r="O830" s="73"/>
      <x:c r="P830" s="73"/>
      <x:c r="Q830" s="73"/>
      <x:c r="R830" s="73"/>
      <x:c r="S830" s="73"/>
      <x:c r="T830" s="73"/>
      <x:c r="U830" s="73"/>
      <x:c r="V830" s="73"/>
      <x:c r="W830" s="73"/>
      <x:c r="X830" s="73"/>
      <x:c r="Y830" s="73"/>
      <x:c r="Z830" s="73"/>
      <x:c r="AA830" s="73"/>
      <x:c r="AB830" s="73"/>
      <x:c r="AC830" s="73"/>
      <x:c r="AD830" s="73"/>
      <x:c r="AE830" s="73"/>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3"/>
      <x:c r="B831" s="73"/>
      <x:c r="C831" s="73"/>
      <x:c r="D831" s="73"/>
      <x:c r="E831" s="73"/>
      <x:c r="F831" s="73"/>
      <x:c r="G831" s="73"/>
      <x:c r="H831" s="73"/>
      <x:c r="I831" s="73"/>
      <x:c r="J831" s="73"/>
      <x:c r="K831" s="73"/>
      <x:c r="L831" s="73"/>
      <x:c r="M831" s="73"/>
      <x:c r="N831" s="73"/>
      <x:c r="O831" s="73"/>
      <x:c r="P831" s="73"/>
      <x:c r="Q831" s="73"/>
      <x:c r="R831" s="73"/>
      <x:c r="S831" s="73"/>
      <x:c r="T831" s="73"/>
      <x:c r="U831" s="73"/>
      <x:c r="V831" s="73"/>
      <x:c r="W831" s="73"/>
      <x:c r="X831" s="73"/>
      <x:c r="Y831" s="73"/>
      <x:c r="Z831" s="73"/>
      <x:c r="AA831" s="73"/>
      <x:c r="AB831" s="73"/>
      <x:c r="AC831" s="73"/>
      <x:c r="AD831" s="73"/>
      <x:c r="AE831" s="73"/>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3"/>
      <x:c r="B832" s="73"/>
      <x:c r="C832" s="73"/>
      <x:c r="D832" s="73"/>
      <x:c r="E832" s="73"/>
      <x:c r="F832" s="73"/>
      <x:c r="G832" s="73"/>
      <x:c r="H832" s="73"/>
      <x:c r="I832" s="73"/>
      <x:c r="J832" s="73"/>
      <x:c r="K832" s="73"/>
      <x:c r="L832" s="73"/>
      <x:c r="M832" s="73"/>
      <x:c r="N832" s="73"/>
      <x:c r="O832" s="73"/>
      <x:c r="P832" s="73"/>
      <x:c r="Q832" s="73"/>
      <x:c r="R832" s="73"/>
      <x:c r="S832" s="73"/>
      <x:c r="T832" s="73"/>
      <x:c r="U832" s="73"/>
      <x:c r="V832" s="73"/>
      <x:c r="W832" s="73"/>
      <x:c r="X832" s="73"/>
      <x:c r="Y832" s="73"/>
      <x:c r="Z832" s="73"/>
      <x:c r="AA832" s="73"/>
      <x:c r="AB832" s="73"/>
      <x:c r="AC832" s="73"/>
      <x:c r="AD832" s="73"/>
      <x:c r="AE832" s="73"/>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3"/>
      <x:c r="B833" s="73"/>
      <x:c r="C833" s="73"/>
      <x:c r="D833" s="73"/>
      <x:c r="E833" s="73"/>
      <x:c r="F833" s="73"/>
      <x:c r="G833" s="73"/>
      <x:c r="H833" s="73"/>
      <x:c r="I833" s="73"/>
      <x:c r="J833" s="73"/>
      <x:c r="K833" s="73"/>
      <x:c r="L833" s="73"/>
      <x:c r="M833" s="73"/>
      <x:c r="N833" s="73"/>
      <x:c r="O833" s="73"/>
      <x:c r="P833" s="73"/>
      <x:c r="Q833" s="73"/>
      <x:c r="R833" s="73"/>
      <x:c r="S833" s="73"/>
      <x:c r="T833" s="73"/>
      <x:c r="U833" s="73"/>
      <x:c r="V833" s="73"/>
      <x:c r="W833" s="73"/>
      <x:c r="X833" s="73"/>
      <x:c r="Y833" s="73"/>
      <x:c r="Z833" s="73"/>
      <x:c r="AA833" s="73"/>
      <x:c r="AB833" s="73"/>
      <x:c r="AC833" s="73"/>
      <x:c r="AD833" s="73"/>
      <x:c r="AE833" s="7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3"/>
      <x:c r="B834" s="73"/>
      <x:c r="C834" s="73"/>
      <x:c r="D834" s="73"/>
      <x:c r="E834" s="73"/>
      <x:c r="F834" s="73"/>
      <x:c r="G834" s="73"/>
      <x:c r="H834" s="73"/>
      <x:c r="I834" s="73"/>
      <x:c r="J834" s="73"/>
      <x:c r="K834" s="73"/>
      <x:c r="L834" s="73"/>
      <x:c r="M834" s="73"/>
      <x:c r="N834" s="73"/>
      <x:c r="O834" s="73"/>
      <x:c r="P834" s="73"/>
      <x:c r="Q834" s="73"/>
      <x:c r="R834" s="73"/>
      <x:c r="S834" s="73"/>
      <x:c r="T834" s="73"/>
      <x:c r="U834" s="73"/>
      <x:c r="V834" s="73"/>
      <x:c r="W834" s="73"/>
      <x:c r="X834" s="73"/>
      <x:c r="Y834" s="73"/>
      <x:c r="Z834" s="73"/>
      <x:c r="AA834" s="73"/>
      <x:c r="AB834" s="73"/>
      <x:c r="AC834" s="73"/>
      <x:c r="AD834" s="73"/>
      <x:c r="AE834" s="73"/>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3"/>
      <x:c r="B835" s="73"/>
      <x:c r="C835" s="73"/>
      <x:c r="D835" s="73"/>
      <x:c r="E835" s="73"/>
      <x:c r="F835" s="73"/>
      <x:c r="G835" s="73"/>
      <x:c r="H835" s="73"/>
      <x:c r="I835" s="73"/>
      <x:c r="J835" s="73"/>
      <x:c r="K835" s="73"/>
      <x:c r="L835" s="73"/>
      <x:c r="M835" s="73"/>
      <x:c r="N835" s="73"/>
      <x:c r="O835" s="73"/>
      <x:c r="P835" s="73"/>
      <x:c r="Q835" s="73"/>
      <x:c r="R835" s="73"/>
      <x:c r="S835" s="73"/>
      <x:c r="T835" s="73"/>
      <x:c r="U835" s="73"/>
      <x:c r="V835" s="73"/>
      <x:c r="W835" s="73"/>
      <x:c r="X835" s="73"/>
      <x:c r="Y835" s="73"/>
      <x:c r="Z835" s="73"/>
      <x:c r="AA835" s="73"/>
      <x:c r="AB835" s="73"/>
      <x:c r="AC835" s="73"/>
      <x:c r="AD835" s="73"/>
      <x:c r="AE835" s="73"/>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3"/>
      <x:c r="B836" s="73"/>
      <x:c r="C836" s="73"/>
      <x:c r="D836" s="73"/>
      <x:c r="E836" s="73"/>
      <x:c r="F836" s="73"/>
      <x:c r="G836" s="73"/>
      <x:c r="H836" s="73"/>
      <x:c r="I836" s="73"/>
      <x:c r="J836" s="73"/>
      <x:c r="K836" s="73"/>
      <x:c r="L836" s="73"/>
      <x:c r="M836" s="73"/>
      <x:c r="N836" s="73"/>
      <x:c r="O836" s="73"/>
      <x:c r="P836" s="73"/>
      <x:c r="Q836" s="73"/>
      <x:c r="R836" s="73"/>
      <x:c r="S836" s="73"/>
      <x:c r="T836" s="73"/>
      <x:c r="U836" s="73"/>
      <x:c r="V836" s="73"/>
      <x:c r="W836" s="73"/>
      <x:c r="X836" s="73"/>
      <x:c r="Y836" s="73"/>
      <x:c r="Z836" s="73"/>
      <x:c r="AA836" s="73"/>
      <x:c r="AB836" s="73"/>
      <x:c r="AC836" s="73"/>
      <x:c r="AD836" s="73"/>
      <x:c r="AE836" s="73"/>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3"/>
      <x:c r="B837" s="73"/>
      <x:c r="C837" s="73"/>
      <x:c r="D837" s="73"/>
      <x:c r="E837" s="73"/>
      <x:c r="F837" s="73"/>
      <x:c r="G837" s="73"/>
      <x:c r="H837" s="73"/>
      <x:c r="I837" s="73"/>
      <x:c r="J837" s="73"/>
      <x:c r="K837" s="73"/>
      <x:c r="L837" s="73"/>
      <x:c r="M837" s="73"/>
      <x:c r="N837" s="73"/>
      <x:c r="O837" s="73"/>
      <x:c r="P837" s="73"/>
      <x:c r="Q837" s="73"/>
      <x:c r="R837" s="73"/>
      <x:c r="S837" s="73"/>
      <x:c r="T837" s="73"/>
      <x:c r="U837" s="73"/>
      <x:c r="V837" s="73"/>
      <x:c r="W837" s="73"/>
      <x:c r="X837" s="73"/>
      <x:c r="Y837" s="73"/>
      <x:c r="Z837" s="73"/>
      <x:c r="AA837" s="73"/>
      <x:c r="AB837" s="73"/>
      <x:c r="AC837" s="73"/>
      <x:c r="AD837" s="73"/>
      <x:c r="AE837" s="73"/>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3"/>
      <x:c r="B838" s="73"/>
      <x:c r="C838" s="73"/>
      <x:c r="D838" s="73"/>
      <x:c r="E838" s="73"/>
      <x:c r="F838" s="73"/>
      <x:c r="G838" s="73"/>
      <x:c r="H838" s="73"/>
      <x:c r="I838" s="73"/>
      <x:c r="J838" s="73"/>
      <x:c r="K838" s="73"/>
      <x:c r="L838" s="73"/>
      <x:c r="M838" s="73"/>
      <x:c r="N838" s="73"/>
      <x:c r="O838" s="73"/>
      <x:c r="P838" s="73"/>
      <x:c r="Q838" s="73"/>
      <x:c r="R838" s="73"/>
      <x:c r="S838" s="73"/>
      <x:c r="T838" s="73"/>
      <x:c r="U838" s="73"/>
      <x:c r="V838" s="73"/>
      <x:c r="W838" s="73"/>
      <x:c r="X838" s="73"/>
      <x:c r="Y838" s="73"/>
      <x:c r="Z838" s="73"/>
      <x:c r="AA838" s="73"/>
      <x:c r="AB838" s="73"/>
      <x:c r="AC838" s="73"/>
      <x:c r="AD838" s="73"/>
      <x:c r="AE838" s="73"/>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3"/>
      <x:c r="B839" s="73"/>
      <x:c r="C839" s="73"/>
      <x:c r="D839" s="73"/>
      <x:c r="E839" s="73"/>
      <x:c r="F839" s="73"/>
      <x:c r="G839" s="73"/>
      <x:c r="H839" s="73"/>
      <x:c r="I839" s="73"/>
      <x:c r="J839" s="73"/>
      <x:c r="K839" s="73"/>
      <x:c r="L839" s="73"/>
      <x:c r="M839" s="73"/>
      <x:c r="N839" s="73"/>
      <x:c r="O839" s="73"/>
      <x:c r="P839" s="73"/>
      <x:c r="Q839" s="73"/>
      <x:c r="R839" s="73"/>
      <x:c r="S839" s="73"/>
      <x:c r="T839" s="73"/>
      <x:c r="U839" s="73"/>
      <x:c r="V839" s="73"/>
      <x:c r="W839" s="73"/>
      <x:c r="X839" s="73"/>
      <x:c r="Y839" s="73"/>
      <x:c r="Z839" s="73"/>
      <x:c r="AA839" s="73"/>
      <x:c r="AB839" s="73"/>
      <x:c r="AC839" s="73"/>
      <x:c r="AD839" s="73"/>
      <x:c r="AE839" s="73"/>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3"/>
      <x:c r="B840" s="73"/>
      <x:c r="C840" s="73"/>
      <x:c r="D840" s="73"/>
      <x:c r="E840" s="73"/>
      <x:c r="F840" s="73"/>
      <x:c r="G840" s="73"/>
      <x:c r="H840" s="73"/>
      <x:c r="I840" s="73"/>
      <x:c r="J840" s="73"/>
      <x:c r="K840" s="73"/>
      <x:c r="L840" s="73"/>
      <x:c r="M840" s="73"/>
      <x:c r="N840" s="73"/>
      <x:c r="O840" s="73"/>
      <x:c r="P840" s="73"/>
      <x:c r="Q840" s="73"/>
      <x:c r="R840" s="73"/>
      <x:c r="S840" s="73"/>
      <x:c r="T840" s="73"/>
      <x:c r="U840" s="73"/>
      <x:c r="V840" s="73"/>
      <x:c r="W840" s="73"/>
      <x:c r="X840" s="73"/>
      <x:c r="Y840" s="73"/>
      <x:c r="Z840" s="73"/>
      <x:c r="AA840" s="73"/>
      <x:c r="AB840" s="73"/>
      <x:c r="AC840" s="73"/>
      <x:c r="AD840" s="73"/>
      <x:c r="AE840" s="73"/>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3"/>
      <x:c r="B841" s="73"/>
      <x:c r="C841" s="73"/>
      <x:c r="D841" s="73"/>
      <x:c r="E841" s="73"/>
      <x:c r="F841" s="73"/>
      <x:c r="G841" s="73"/>
      <x:c r="H841" s="73"/>
      <x:c r="I841" s="73"/>
      <x:c r="J841" s="73"/>
      <x:c r="K841" s="73"/>
      <x:c r="L841" s="73"/>
      <x:c r="M841" s="73"/>
      <x:c r="N841" s="73"/>
      <x:c r="O841" s="73"/>
      <x:c r="P841" s="73"/>
      <x:c r="Q841" s="73"/>
      <x:c r="R841" s="73"/>
      <x:c r="S841" s="73"/>
      <x:c r="T841" s="73"/>
      <x:c r="U841" s="73"/>
      <x:c r="V841" s="73"/>
      <x:c r="W841" s="73"/>
      <x:c r="X841" s="73"/>
      <x:c r="Y841" s="73"/>
      <x:c r="Z841" s="73"/>
      <x:c r="AA841" s="73"/>
      <x:c r="AB841" s="73"/>
      <x:c r="AC841" s="73"/>
      <x:c r="AD841" s="73"/>
      <x:c r="AE841" s="73"/>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3"/>
      <x:c r="B842" s="73"/>
      <x:c r="C842" s="73"/>
      <x:c r="D842" s="73"/>
      <x:c r="E842" s="73"/>
      <x:c r="F842" s="73"/>
      <x:c r="G842" s="73"/>
      <x:c r="H842" s="73"/>
      <x:c r="I842" s="73"/>
      <x:c r="J842" s="73"/>
      <x:c r="K842" s="73"/>
      <x:c r="L842" s="73"/>
      <x:c r="M842" s="73"/>
      <x:c r="N842" s="73"/>
      <x:c r="O842" s="73"/>
      <x:c r="P842" s="73"/>
      <x:c r="Q842" s="73"/>
      <x:c r="R842" s="73"/>
      <x:c r="S842" s="73"/>
      <x:c r="T842" s="73"/>
      <x:c r="U842" s="73"/>
      <x:c r="V842" s="73"/>
      <x:c r="W842" s="73"/>
      <x:c r="X842" s="73"/>
      <x:c r="Y842" s="73"/>
      <x:c r="Z842" s="73"/>
      <x:c r="AA842" s="73"/>
      <x:c r="AB842" s="73"/>
      <x:c r="AC842" s="73"/>
      <x:c r="AD842" s="73"/>
      <x:c r="AE842" s="73"/>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3"/>
      <x:c r="B843" s="73"/>
      <x:c r="C843" s="73"/>
      <x:c r="D843" s="73"/>
      <x:c r="E843" s="73"/>
      <x:c r="F843" s="73"/>
      <x:c r="G843" s="73"/>
      <x:c r="H843" s="73"/>
      <x:c r="I843" s="73"/>
      <x:c r="J843" s="73"/>
      <x:c r="K843" s="73"/>
      <x:c r="L843" s="73"/>
      <x:c r="M843" s="73"/>
      <x:c r="N843" s="73"/>
      <x:c r="O843" s="73"/>
      <x:c r="P843" s="73"/>
      <x:c r="Q843" s="73"/>
      <x:c r="R843" s="73"/>
      <x:c r="S843" s="73"/>
      <x:c r="T843" s="73"/>
      <x:c r="U843" s="73"/>
      <x:c r="V843" s="73"/>
      <x:c r="W843" s="73"/>
      <x:c r="X843" s="73"/>
      <x:c r="Y843" s="73"/>
      <x:c r="Z843" s="73"/>
      <x:c r="AA843" s="73"/>
      <x:c r="AB843" s="73"/>
      <x:c r="AC843" s="73"/>
      <x:c r="AD843" s="73"/>
      <x:c r="AE843" s="7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3"/>
      <x:c r="B844" s="73"/>
      <x:c r="C844" s="73"/>
      <x:c r="D844" s="73"/>
      <x:c r="E844" s="73"/>
      <x:c r="F844" s="73"/>
      <x:c r="G844" s="73"/>
      <x:c r="H844" s="73"/>
      <x:c r="I844" s="73"/>
      <x:c r="J844" s="73"/>
      <x:c r="K844" s="73"/>
      <x:c r="L844" s="73"/>
      <x:c r="M844" s="73"/>
      <x:c r="N844" s="73"/>
      <x:c r="O844" s="73"/>
      <x:c r="P844" s="73"/>
      <x:c r="Q844" s="73"/>
      <x:c r="R844" s="73"/>
      <x:c r="S844" s="73"/>
      <x:c r="T844" s="73"/>
      <x:c r="U844" s="73"/>
      <x:c r="V844" s="73"/>
      <x:c r="W844" s="73"/>
      <x:c r="X844" s="73"/>
      <x:c r="Y844" s="73"/>
      <x:c r="Z844" s="73"/>
      <x:c r="AA844" s="73"/>
      <x:c r="AB844" s="73"/>
      <x:c r="AC844" s="73"/>
      <x:c r="AD844" s="73"/>
      <x:c r="AE844" s="73"/>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3"/>
      <x:c r="B845" s="73"/>
      <x:c r="C845" s="73"/>
      <x:c r="D845" s="73"/>
      <x:c r="E845" s="73"/>
      <x:c r="F845" s="73"/>
      <x:c r="G845" s="73"/>
      <x:c r="H845" s="73"/>
      <x:c r="I845" s="73"/>
      <x:c r="J845" s="73"/>
      <x:c r="K845" s="73"/>
      <x:c r="L845" s="73"/>
      <x:c r="M845" s="73"/>
      <x:c r="N845" s="73"/>
      <x:c r="O845" s="73"/>
      <x:c r="P845" s="73"/>
      <x:c r="Q845" s="73"/>
      <x:c r="R845" s="73"/>
      <x:c r="S845" s="73"/>
      <x:c r="T845" s="73"/>
      <x:c r="U845" s="73"/>
      <x:c r="V845" s="73"/>
      <x:c r="W845" s="73"/>
      <x:c r="X845" s="73"/>
      <x:c r="Y845" s="73"/>
      <x:c r="Z845" s="73"/>
      <x:c r="AA845" s="73"/>
      <x:c r="AB845" s="73"/>
      <x:c r="AC845" s="73"/>
      <x:c r="AD845" s="73"/>
      <x:c r="AE845" s="73"/>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3"/>
      <x:c r="B846" s="73"/>
      <x:c r="C846" s="73"/>
      <x:c r="D846" s="73"/>
      <x:c r="E846" s="73"/>
      <x:c r="F846" s="73"/>
      <x:c r="G846" s="73"/>
      <x:c r="H846" s="73"/>
      <x:c r="I846" s="73"/>
      <x:c r="J846" s="73"/>
      <x:c r="K846" s="73"/>
      <x:c r="L846" s="73"/>
      <x:c r="M846" s="73"/>
      <x:c r="N846" s="73"/>
      <x:c r="O846" s="73"/>
      <x:c r="P846" s="73"/>
      <x:c r="Q846" s="73"/>
      <x:c r="R846" s="73"/>
      <x:c r="S846" s="73"/>
      <x:c r="T846" s="73"/>
      <x:c r="U846" s="73"/>
      <x:c r="V846" s="73"/>
      <x:c r="W846" s="73"/>
      <x:c r="X846" s="73"/>
      <x:c r="Y846" s="73"/>
      <x:c r="Z846" s="73"/>
      <x:c r="AA846" s="73"/>
      <x:c r="AB846" s="73"/>
      <x:c r="AC846" s="73"/>
      <x:c r="AD846" s="73"/>
      <x:c r="AE846" s="73"/>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3"/>
      <x:c r="B847" s="73"/>
      <x:c r="C847" s="73"/>
      <x:c r="D847" s="73"/>
      <x:c r="E847" s="73"/>
      <x:c r="F847" s="73"/>
      <x:c r="G847" s="73"/>
      <x:c r="H847" s="73"/>
      <x:c r="I847" s="73"/>
      <x:c r="J847" s="73"/>
      <x:c r="K847" s="73"/>
      <x:c r="L847" s="73"/>
      <x:c r="M847" s="73"/>
      <x:c r="N847" s="73"/>
      <x:c r="O847" s="73"/>
      <x:c r="P847" s="73"/>
      <x:c r="Q847" s="73"/>
      <x:c r="R847" s="73"/>
      <x:c r="S847" s="73"/>
      <x:c r="T847" s="73"/>
      <x:c r="U847" s="73"/>
      <x:c r="V847" s="73"/>
      <x:c r="W847" s="73"/>
      <x:c r="X847" s="73"/>
      <x:c r="Y847" s="73"/>
      <x:c r="Z847" s="73"/>
      <x:c r="AA847" s="73"/>
      <x:c r="AB847" s="73"/>
      <x:c r="AC847" s="73"/>
      <x:c r="AD847" s="73"/>
      <x:c r="AE847" s="73"/>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3"/>
      <x:c r="B848" s="73"/>
      <x:c r="C848" s="73"/>
      <x:c r="D848" s="73"/>
      <x:c r="E848" s="73"/>
      <x:c r="F848" s="73"/>
      <x:c r="G848" s="73"/>
      <x:c r="H848" s="73"/>
      <x:c r="I848" s="73"/>
      <x:c r="J848" s="73"/>
      <x:c r="K848" s="73"/>
      <x:c r="L848" s="73"/>
      <x:c r="M848" s="73"/>
      <x:c r="N848" s="73"/>
      <x:c r="O848" s="73"/>
      <x:c r="P848" s="73"/>
      <x:c r="Q848" s="73"/>
      <x:c r="R848" s="73"/>
      <x:c r="S848" s="73"/>
      <x:c r="T848" s="73"/>
      <x:c r="U848" s="73"/>
      <x:c r="V848" s="73"/>
      <x:c r="W848" s="73"/>
      <x:c r="X848" s="73"/>
      <x:c r="Y848" s="73"/>
      <x:c r="Z848" s="73"/>
      <x:c r="AA848" s="73"/>
      <x:c r="AB848" s="73"/>
      <x:c r="AC848" s="73"/>
      <x:c r="AD848" s="73"/>
      <x:c r="AE848" s="73"/>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3"/>
      <x:c r="B849" s="73"/>
      <x:c r="C849" s="73"/>
      <x:c r="D849" s="73"/>
      <x:c r="E849" s="73"/>
      <x:c r="F849" s="73"/>
      <x:c r="G849" s="73"/>
      <x:c r="H849" s="73"/>
      <x:c r="I849" s="73"/>
      <x:c r="J849" s="73"/>
      <x:c r="K849" s="73"/>
      <x:c r="L849" s="73"/>
      <x:c r="M849" s="73"/>
      <x:c r="N849" s="73"/>
      <x:c r="O849" s="73"/>
      <x:c r="P849" s="73"/>
      <x:c r="Q849" s="73"/>
      <x:c r="R849" s="73"/>
      <x:c r="S849" s="73"/>
      <x:c r="T849" s="73"/>
      <x:c r="U849" s="73"/>
      <x:c r="V849" s="73"/>
      <x:c r="W849" s="73"/>
      <x:c r="X849" s="73"/>
      <x:c r="Y849" s="73"/>
      <x:c r="Z849" s="73"/>
      <x:c r="AA849" s="73"/>
      <x:c r="AB849" s="73"/>
      <x:c r="AC849" s="73"/>
      <x:c r="AD849" s="73"/>
      <x:c r="AE849" s="73"/>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3"/>
      <x:c r="B850" s="73"/>
      <x:c r="C850" s="73"/>
      <x:c r="D850" s="73"/>
      <x:c r="E850" s="73"/>
      <x:c r="F850" s="73"/>
      <x:c r="G850" s="73"/>
      <x:c r="H850" s="73"/>
      <x:c r="I850" s="73"/>
      <x:c r="J850" s="73"/>
      <x:c r="K850" s="73"/>
      <x:c r="L850" s="73"/>
      <x:c r="M850" s="73"/>
      <x:c r="N850" s="73"/>
      <x:c r="O850" s="73"/>
      <x:c r="P850" s="73"/>
      <x:c r="Q850" s="73"/>
      <x:c r="R850" s="73"/>
      <x:c r="S850" s="73"/>
      <x:c r="T850" s="73"/>
      <x:c r="U850" s="73"/>
      <x:c r="V850" s="73"/>
      <x:c r="W850" s="73"/>
      <x:c r="X850" s="73"/>
      <x:c r="Y850" s="73"/>
      <x:c r="Z850" s="73"/>
      <x:c r="AA850" s="73"/>
      <x:c r="AB850" s="73"/>
      <x:c r="AC850" s="73"/>
      <x:c r="AD850" s="73"/>
      <x:c r="AE850" s="73"/>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3"/>
      <x:c r="B851" s="73"/>
      <x:c r="C851" s="73"/>
      <x:c r="D851" s="73"/>
      <x:c r="E851" s="73"/>
      <x:c r="F851" s="73"/>
      <x:c r="G851" s="73"/>
      <x:c r="H851" s="73"/>
      <x:c r="I851" s="73"/>
      <x:c r="J851" s="73"/>
      <x:c r="K851" s="73"/>
      <x:c r="L851" s="73"/>
      <x:c r="M851" s="73"/>
      <x:c r="N851" s="73"/>
      <x:c r="O851" s="73"/>
      <x:c r="P851" s="73"/>
      <x:c r="Q851" s="73"/>
      <x:c r="R851" s="73"/>
      <x:c r="S851" s="73"/>
      <x:c r="T851" s="73"/>
      <x:c r="U851" s="73"/>
      <x:c r="V851" s="73"/>
      <x:c r="W851" s="73"/>
      <x:c r="X851" s="73"/>
      <x:c r="Y851" s="73"/>
      <x:c r="Z851" s="73"/>
      <x:c r="AA851" s="73"/>
      <x:c r="AB851" s="73"/>
      <x:c r="AC851" s="73"/>
      <x:c r="AD851" s="73"/>
      <x:c r="AE851" s="73"/>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3"/>
      <x:c r="B852" s="73"/>
      <x:c r="C852" s="73"/>
      <x:c r="D852" s="73"/>
      <x:c r="E852" s="73"/>
      <x:c r="F852" s="73"/>
      <x:c r="G852" s="73"/>
      <x:c r="H852" s="73"/>
      <x:c r="I852" s="73"/>
      <x:c r="J852" s="73"/>
      <x:c r="K852" s="73"/>
      <x:c r="L852" s="73"/>
      <x:c r="M852" s="73"/>
      <x:c r="N852" s="73"/>
      <x:c r="O852" s="73"/>
      <x:c r="P852" s="73"/>
      <x:c r="Q852" s="73"/>
      <x:c r="R852" s="73"/>
      <x:c r="S852" s="73"/>
      <x:c r="T852" s="73"/>
      <x:c r="U852" s="73"/>
      <x:c r="V852" s="73"/>
      <x:c r="W852" s="73"/>
      <x:c r="X852" s="73"/>
      <x:c r="Y852" s="73"/>
      <x:c r="Z852" s="73"/>
      <x:c r="AA852" s="73"/>
      <x:c r="AB852" s="73"/>
      <x:c r="AC852" s="73"/>
      <x:c r="AD852" s="73"/>
      <x:c r="AE852" s="73"/>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3"/>
      <x:c r="B853" s="73"/>
      <x:c r="C853" s="73"/>
      <x:c r="D853" s="73"/>
      <x:c r="E853" s="73"/>
      <x:c r="F853" s="73"/>
      <x:c r="G853" s="73"/>
      <x:c r="H853" s="73"/>
      <x:c r="I853" s="73"/>
      <x:c r="J853" s="73"/>
      <x:c r="K853" s="73"/>
      <x:c r="L853" s="73"/>
      <x:c r="M853" s="73"/>
      <x:c r="N853" s="73"/>
      <x:c r="O853" s="73"/>
      <x:c r="P853" s="73"/>
      <x:c r="Q853" s="73"/>
      <x:c r="R853" s="73"/>
      <x:c r="S853" s="73"/>
      <x:c r="T853" s="73"/>
      <x:c r="U853" s="73"/>
      <x:c r="V853" s="73"/>
      <x:c r="W853" s="73"/>
      <x:c r="X853" s="73"/>
      <x:c r="Y853" s="73"/>
      <x:c r="Z853" s="73"/>
      <x:c r="AA853" s="73"/>
      <x:c r="AB853" s="73"/>
      <x:c r="AC853" s="73"/>
      <x:c r="AD853" s="73"/>
      <x:c r="AE853" s="7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3"/>
      <x:c r="B854" s="73"/>
      <x:c r="C854" s="73"/>
      <x:c r="D854" s="73"/>
      <x:c r="E854" s="73"/>
      <x:c r="F854" s="73"/>
      <x:c r="G854" s="73"/>
      <x:c r="H854" s="73"/>
      <x:c r="I854" s="73"/>
      <x:c r="J854" s="73"/>
      <x:c r="K854" s="73"/>
      <x:c r="L854" s="73"/>
      <x:c r="M854" s="73"/>
      <x:c r="N854" s="73"/>
      <x:c r="O854" s="73"/>
      <x:c r="P854" s="73"/>
      <x:c r="Q854" s="73"/>
      <x:c r="R854" s="73"/>
      <x:c r="S854" s="73"/>
      <x:c r="T854" s="73"/>
      <x:c r="U854" s="73"/>
      <x:c r="V854" s="73"/>
      <x:c r="W854" s="73"/>
      <x:c r="X854" s="73"/>
      <x:c r="Y854" s="73"/>
      <x:c r="Z854" s="73"/>
      <x:c r="AA854" s="73"/>
      <x:c r="AB854" s="73"/>
      <x:c r="AC854" s="73"/>
      <x:c r="AD854" s="73"/>
      <x:c r="AE854" s="73"/>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3"/>
      <x:c r="B855" s="73"/>
      <x:c r="C855" s="73"/>
      <x:c r="D855" s="73"/>
      <x:c r="E855" s="73"/>
      <x:c r="F855" s="73"/>
      <x:c r="G855" s="73"/>
      <x:c r="H855" s="73"/>
      <x:c r="I855" s="73"/>
      <x:c r="J855" s="73"/>
      <x:c r="K855" s="73"/>
      <x:c r="L855" s="73"/>
      <x:c r="M855" s="73"/>
      <x:c r="N855" s="73"/>
      <x:c r="O855" s="73"/>
      <x:c r="P855" s="73"/>
      <x:c r="Q855" s="73"/>
      <x:c r="R855" s="73"/>
      <x:c r="S855" s="73"/>
      <x:c r="T855" s="73"/>
      <x:c r="U855" s="73"/>
      <x:c r="V855" s="73"/>
      <x:c r="W855" s="73"/>
      <x:c r="X855" s="73"/>
      <x:c r="Y855" s="73"/>
      <x:c r="Z855" s="73"/>
      <x:c r="AA855" s="73"/>
      <x:c r="AB855" s="73"/>
      <x:c r="AC855" s="73"/>
      <x:c r="AD855" s="73"/>
      <x:c r="AE855" s="73"/>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3"/>
      <x:c r="B856" s="73"/>
      <x:c r="C856" s="73"/>
      <x:c r="D856" s="73"/>
      <x:c r="E856" s="73"/>
      <x:c r="F856" s="73"/>
      <x:c r="G856" s="73"/>
      <x:c r="H856" s="73"/>
      <x:c r="I856" s="73"/>
      <x:c r="J856" s="73"/>
      <x:c r="K856" s="73"/>
      <x:c r="L856" s="73"/>
      <x:c r="M856" s="73"/>
      <x:c r="N856" s="73"/>
      <x:c r="O856" s="73"/>
      <x:c r="P856" s="73"/>
      <x:c r="Q856" s="73"/>
      <x:c r="R856" s="73"/>
      <x:c r="S856" s="73"/>
      <x:c r="T856" s="73"/>
      <x:c r="U856" s="73"/>
      <x:c r="V856" s="73"/>
      <x:c r="W856" s="73"/>
      <x:c r="X856" s="73"/>
      <x:c r="Y856" s="73"/>
      <x:c r="Z856" s="73"/>
      <x:c r="AA856" s="73"/>
      <x:c r="AB856" s="73"/>
      <x:c r="AC856" s="73"/>
      <x:c r="AD856" s="73"/>
      <x:c r="AE856" s="73"/>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3"/>
      <x:c r="B857" s="73"/>
      <x:c r="C857" s="73"/>
      <x:c r="D857" s="73"/>
      <x:c r="E857" s="73"/>
      <x:c r="F857" s="73"/>
      <x:c r="G857" s="73"/>
      <x:c r="H857" s="73"/>
      <x:c r="I857" s="73"/>
      <x:c r="J857" s="73"/>
      <x:c r="K857" s="73"/>
      <x:c r="L857" s="73"/>
      <x:c r="M857" s="73"/>
      <x:c r="N857" s="73"/>
      <x:c r="O857" s="73"/>
      <x:c r="P857" s="73"/>
      <x:c r="Q857" s="73"/>
      <x:c r="R857" s="73"/>
      <x:c r="S857" s="73"/>
      <x:c r="T857" s="73"/>
      <x:c r="U857" s="73"/>
      <x:c r="V857" s="73"/>
      <x:c r="W857" s="73"/>
      <x:c r="X857" s="73"/>
      <x:c r="Y857" s="73"/>
      <x:c r="Z857" s="73"/>
      <x:c r="AA857" s="73"/>
      <x:c r="AB857" s="73"/>
      <x:c r="AC857" s="73"/>
      <x:c r="AD857" s="73"/>
      <x:c r="AE857" s="73"/>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3"/>
      <x:c r="B858" s="73"/>
      <x:c r="C858" s="73"/>
      <x:c r="D858" s="73"/>
      <x:c r="E858" s="73"/>
      <x:c r="F858" s="73"/>
      <x:c r="G858" s="73"/>
      <x:c r="H858" s="73"/>
      <x:c r="I858" s="73"/>
      <x:c r="J858" s="73"/>
      <x:c r="K858" s="73"/>
      <x:c r="L858" s="73"/>
      <x:c r="M858" s="73"/>
      <x:c r="N858" s="73"/>
      <x:c r="O858" s="73"/>
      <x:c r="P858" s="73"/>
      <x:c r="Q858" s="73"/>
      <x:c r="R858" s="73"/>
      <x:c r="S858" s="73"/>
      <x:c r="T858" s="73"/>
      <x:c r="U858" s="73"/>
      <x:c r="V858" s="73"/>
      <x:c r="W858" s="73"/>
      <x:c r="X858" s="73"/>
      <x:c r="Y858" s="73"/>
      <x:c r="Z858" s="73"/>
      <x:c r="AA858" s="73"/>
      <x:c r="AB858" s="73"/>
      <x:c r="AC858" s="73"/>
      <x:c r="AD858" s="73"/>
      <x:c r="AE858" s="73"/>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3"/>
      <x:c r="B859" s="73"/>
      <x:c r="C859" s="73"/>
      <x:c r="D859" s="73"/>
      <x:c r="E859" s="73"/>
      <x:c r="F859" s="73"/>
      <x:c r="G859" s="73"/>
      <x:c r="H859" s="73"/>
      <x:c r="I859" s="73"/>
      <x:c r="J859" s="73"/>
      <x:c r="K859" s="73"/>
      <x:c r="L859" s="73"/>
      <x:c r="M859" s="73"/>
      <x:c r="N859" s="73"/>
      <x:c r="O859" s="73"/>
      <x:c r="P859" s="73"/>
      <x:c r="Q859" s="73"/>
      <x:c r="R859" s="73"/>
      <x:c r="S859" s="73"/>
      <x:c r="T859" s="73"/>
      <x:c r="U859" s="73"/>
      <x:c r="V859" s="73"/>
      <x:c r="W859" s="73"/>
      <x:c r="X859" s="73"/>
      <x:c r="Y859" s="73"/>
      <x:c r="Z859" s="73"/>
      <x:c r="AA859" s="73"/>
      <x:c r="AB859" s="73"/>
      <x:c r="AC859" s="73"/>
      <x:c r="AD859" s="73"/>
      <x:c r="AE859" s="73"/>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3"/>
      <x:c r="B860" s="73"/>
      <x:c r="C860" s="73"/>
      <x:c r="D860" s="73"/>
      <x:c r="E860" s="73"/>
      <x:c r="F860" s="73"/>
      <x:c r="G860" s="73"/>
      <x:c r="H860" s="73"/>
      <x:c r="I860" s="73"/>
      <x:c r="J860" s="73"/>
      <x:c r="K860" s="73"/>
      <x:c r="L860" s="73"/>
      <x:c r="M860" s="73"/>
      <x:c r="N860" s="73"/>
      <x:c r="O860" s="73"/>
      <x:c r="P860" s="73"/>
      <x:c r="Q860" s="73"/>
      <x:c r="R860" s="73"/>
      <x:c r="S860" s="73"/>
      <x:c r="T860" s="73"/>
      <x:c r="U860" s="73"/>
      <x:c r="V860" s="73"/>
      <x:c r="W860" s="73"/>
      <x:c r="X860" s="73"/>
      <x:c r="Y860" s="73"/>
      <x:c r="Z860" s="73"/>
      <x:c r="AA860" s="73"/>
      <x:c r="AB860" s="73"/>
      <x:c r="AC860" s="73"/>
      <x:c r="AD860" s="73"/>
      <x:c r="AE860" s="73"/>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3"/>
      <x:c r="B861" s="73"/>
      <x:c r="C861" s="73"/>
      <x:c r="D861" s="73"/>
      <x:c r="E861" s="73"/>
      <x:c r="F861" s="73"/>
      <x:c r="G861" s="73"/>
      <x:c r="H861" s="73"/>
      <x:c r="I861" s="73"/>
      <x:c r="J861" s="73"/>
      <x:c r="K861" s="73"/>
      <x:c r="L861" s="73"/>
      <x:c r="M861" s="73"/>
      <x:c r="N861" s="73"/>
      <x:c r="O861" s="73"/>
      <x:c r="P861" s="73"/>
      <x:c r="Q861" s="73"/>
      <x:c r="R861" s="73"/>
      <x:c r="S861" s="73"/>
      <x:c r="T861" s="73"/>
      <x:c r="U861" s="73"/>
      <x:c r="V861" s="73"/>
      <x:c r="W861" s="73"/>
      <x:c r="X861" s="73"/>
      <x:c r="Y861" s="73"/>
      <x:c r="Z861" s="73"/>
      <x:c r="AA861" s="73"/>
      <x:c r="AB861" s="73"/>
      <x:c r="AC861" s="73"/>
      <x:c r="AD861" s="73"/>
      <x:c r="AE861" s="73"/>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3"/>
      <x:c r="B862" s="73"/>
      <x:c r="C862" s="73"/>
      <x:c r="D862" s="73"/>
      <x:c r="E862" s="73"/>
      <x:c r="F862" s="73"/>
      <x:c r="G862" s="73"/>
      <x:c r="H862" s="73"/>
      <x:c r="I862" s="73"/>
      <x:c r="J862" s="73"/>
      <x:c r="K862" s="73"/>
      <x:c r="L862" s="73"/>
      <x:c r="M862" s="73"/>
      <x:c r="N862" s="73"/>
      <x:c r="O862" s="73"/>
      <x:c r="P862" s="73"/>
      <x:c r="Q862" s="73"/>
      <x:c r="R862" s="73"/>
      <x:c r="S862" s="73"/>
      <x:c r="T862" s="73"/>
      <x:c r="U862" s="73"/>
      <x:c r="V862" s="73"/>
      <x:c r="W862" s="73"/>
      <x:c r="X862" s="73"/>
      <x:c r="Y862" s="73"/>
      <x:c r="Z862" s="73"/>
      <x:c r="AA862" s="73"/>
      <x:c r="AB862" s="73"/>
      <x:c r="AC862" s="73"/>
      <x:c r="AD862" s="73"/>
      <x:c r="AE862" s="73"/>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3"/>
      <x:c r="B863" s="73"/>
      <x:c r="C863" s="73"/>
      <x:c r="D863" s="73"/>
      <x:c r="E863" s="73"/>
      <x:c r="F863" s="73"/>
      <x:c r="G863" s="73"/>
      <x:c r="H863" s="73"/>
      <x:c r="I863" s="73"/>
      <x:c r="J863" s="73"/>
      <x:c r="K863" s="73"/>
      <x:c r="L863" s="73"/>
      <x:c r="M863" s="73"/>
      <x:c r="N863" s="73"/>
      <x:c r="O863" s="73"/>
      <x:c r="P863" s="73"/>
      <x:c r="Q863" s="73"/>
      <x:c r="R863" s="73"/>
      <x:c r="S863" s="73"/>
      <x:c r="T863" s="73"/>
      <x:c r="U863" s="73"/>
      <x:c r="V863" s="73"/>
      <x:c r="W863" s="73"/>
      <x:c r="X863" s="73"/>
      <x:c r="Y863" s="73"/>
      <x:c r="Z863" s="73"/>
      <x:c r="AA863" s="73"/>
      <x:c r="AB863" s="73"/>
      <x:c r="AC863" s="73"/>
      <x:c r="AD863" s="73"/>
      <x:c r="AE863" s="7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3"/>
      <x:c r="B864" s="73"/>
      <x:c r="C864" s="73"/>
      <x:c r="D864" s="73"/>
      <x:c r="E864" s="73"/>
      <x:c r="F864" s="73"/>
      <x:c r="G864" s="73"/>
      <x:c r="H864" s="73"/>
      <x:c r="I864" s="73"/>
      <x:c r="J864" s="73"/>
      <x:c r="K864" s="73"/>
      <x:c r="L864" s="73"/>
      <x:c r="M864" s="73"/>
      <x:c r="N864" s="73"/>
      <x:c r="O864" s="73"/>
      <x:c r="P864" s="73"/>
      <x:c r="Q864" s="73"/>
      <x:c r="R864" s="73"/>
      <x:c r="S864" s="73"/>
      <x:c r="T864" s="73"/>
      <x:c r="U864" s="73"/>
      <x:c r="V864" s="73"/>
      <x:c r="W864" s="73"/>
      <x:c r="X864" s="73"/>
      <x:c r="Y864" s="73"/>
      <x:c r="Z864" s="73"/>
      <x:c r="AA864" s="73"/>
      <x:c r="AB864" s="73"/>
      <x:c r="AC864" s="73"/>
      <x:c r="AD864" s="73"/>
      <x:c r="AE864" s="73"/>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3"/>
      <x:c r="B865" s="73"/>
      <x:c r="C865" s="73"/>
      <x:c r="D865" s="73"/>
      <x:c r="E865" s="73"/>
      <x:c r="F865" s="73"/>
      <x:c r="G865" s="73"/>
      <x:c r="H865" s="73"/>
      <x:c r="I865" s="73"/>
      <x:c r="J865" s="73"/>
      <x:c r="K865" s="73"/>
      <x:c r="L865" s="73"/>
      <x:c r="M865" s="73"/>
      <x:c r="N865" s="73"/>
      <x:c r="O865" s="73"/>
      <x:c r="P865" s="73"/>
      <x:c r="Q865" s="73"/>
      <x:c r="R865" s="73"/>
      <x:c r="S865" s="73"/>
      <x:c r="T865" s="73"/>
      <x:c r="U865" s="73"/>
      <x:c r="V865" s="73"/>
      <x:c r="W865" s="73"/>
      <x:c r="X865" s="73"/>
      <x:c r="Y865" s="73"/>
      <x:c r="Z865" s="73"/>
      <x:c r="AA865" s="73"/>
      <x:c r="AB865" s="73"/>
      <x:c r="AC865" s="73"/>
      <x:c r="AD865" s="73"/>
      <x:c r="AE865" s="73"/>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3"/>
      <x:c r="B866" s="73"/>
      <x:c r="C866" s="73"/>
      <x:c r="D866" s="73"/>
      <x:c r="E866" s="73"/>
      <x:c r="F866" s="73"/>
      <x:c r="G866" s="73"/>
      <x:c r="H866" s="73"/>
      <x:c r="I866" s="73"/>
      <x:c r="J866" s="73"/>
      <x:c r="K866" s="73"/>
      <x:c r="L866" s="73"/>
      <x:c r="M866" s="73"/>
      <x:c r="N866" s="73"/>
      <x:c r="O866" s="73"/>
      <x:c r="P866" s="73"/>
      <x:c r="Q866" s="73"/>
      <x:c r="R866" s="73"/>
      <x:c r="S866" s="73"/>
      <x:c r="T866" s="73"/>
      <x:c r="U866" s="73"/>
      <x:c r="V866" s="73"/>
      <x:c r="W866" s="73"/>
      <x:c r="X866" s="73"/>
      <x:c r="Y866" s="73"/>
      <x:c r="Z866" s="73"/>
      <x:c r="AA866" s="73"/>
      <x:c r="AB866" s="73"/>
      <x:c r="AC866" s="73"/>
      <x:c r="AD866" s="73"/>
      <x:c r="AE866" s="73"/>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3"/>
      <x:c r="B867" s="73"/>
      <x:c r="C867" s="73"/>
      <x:c r="D867" s="73"/>
      <x:c r="E867" s="73"/>
      <x:c r="F867" s="73"/>
      <x:c r="G867" s="73"/>
      <x:c r="H867" s="73"/>
      <x:c r="I867" s="73"/>
      <x:c r="J867" s="73"/>
      <x:c r="K867" s="73"/>
      <x:c r="L867" s="73"/>
      <x:c r="M867" s="73"/>
      <x:c r="N867" s="73"/>
      <x:c r="O867" s="73"/>
      <x:c r="P867" s="73"/>
      <x:c r="Q867" s="73"/>
      <x:c r="R867" s="73"/>
      <x:c r="S867" s="73"/>
      <x:c r="T867" s="73"/>
      <x:c r="U867" s="73"/>
      <x:c r="V867" s="73"/>
      <x:c r="W867" s="73"/>
      <x:c r="X867" s="73"/>
      <x:c r="Y867" s="73"/>
      <x:c r="Z867" s="73"/>
      <x:c r="AA867" s="73"/>
      <x:c r="AB867" s="73"/>
      <x:c r="AC867" s="73"/>
      <x:c r="AD867" s="73"/>
      <x:c r="AE867" s="73"/>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3"/>
      <x:c r="B868" s="73"/>
      <x:c r="C868" s="73"/>
      <x:c r="D868" s="73"/>
      <x:c r="E868" s="73"/>
      <x:c r="F868" s="73"/>
      <x:c r="G868" s="73"/>
      <x:c r="H868" s="73"/>
      <x:c r="I868" s="73"/>
      <x:c r="J868" s="73"/>
      <x:c r="K868" s="73"/>
      <x:c r="L868" s="73"/>
      <x:c r="M868" s="73"/>
      <x:c r="N868" s="73"/>
      <x:c r="O868" s="73"/>
      <x:c r="P868" s="73"/>
      <x:c r="Q868" s="73"/>
      <x:c r="R868" s="73"/>
      <x:c r="S868" s="73"/>
      <x:c r="T868" s="73"/>
      <x:c r="U868" s="73"/>
      <x:c r="V868" s="73"/>
      <x:c r="W868" s="73"/>
      <x:c r="X868" s="73"/>
      <x:c r="Y868" s="73"/>
      <x:c r="Z868" s="73"/>
      <x:c r="AA868" s="73"/>
      <x:c r="AB868" s="73"/>
      <x:c r="AC868" s="73"/>
      <x:c r="AD868" s="73"/>
      <x:c r="AE868" s="73"/>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3"/>
      <x:c r="B869" s="73"/>
      <x:c r="C869" s="73"/>
      <x:c r="D869" s="73"/>
      <x:c r="E869" s="73"/>
      <x:c r="F869" s="73"/>
      <x:c r="G869" s="73"/>
      <x:c r="H869" s="73"/>
      <x:c r="I869" s="73"/>
      <x:c r="J869" s="73"/>
      <x:c r="K869" s="73"/>
      <x:c r="L869" s="73"/>
      <x:c r="M869" s="73"/>
      <x:c r="N869" s="73"/>
      <x:c r="O869" s="73"/>
      <x:c r="P869" s="73"/>
      <x:c r="Q869" s="73"/>
      <x:c r="R869" s="73"/>
      <x:c r="S869" s="73"/>
      <x:c r="T869" s="73"/>
      <x:c r="U869" s="73"/>
      <x:c r="V869" s="73"/>
      <x:c r="W869" s="73"/>
      <x:c r="X869" s="73"/>
      <x:c r="Y869" s="73"/>
      <x:c r="Z869" s="73"/>
      <x:c r="AA869" s="73"/>
      <x:c r="AB869" s="73"/>
      <x:c r="AC869" s="73"/>
      <x:c r="AD869" s="73"/>
      <x:c r="AE869" s="73"/>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3"/>
      <x:c r="B870" s="73"/>
      <x:c r="C870" s="73"/>
      <x:c r="D870" s="73"/>
      <x:c r="E870" s="73"/>
      <x:c r="F870" s="73"/>
      <x:c r="G870" s="73"/>
      <x:c r="H870" s="73"/>
      <x:c r="I870" s="73"/>
      <x:c r="J870" s="73"/>
      <x:c r="K870" s="73"/>
      <x:c r="L870" s="73"/>
      <x:c r="M870" s="73"/>
      <x:c r="N870" s="73"/>
      <x:c r="O870" s="73"/>
      <x:c r="P870" s="73"/>
      <x:c r="Q870" s="73"/>
      <x:c r="R870" s="73"/>
      <x:c r="S870" s="73"/>
      <x:c r="T870" s="73"/>
      <x:c r="U870" s="73"/>
      <x:c r="V870" s="73"/>
      <x:c r="W870" s="73"/>
      <x:c r="X870" s="73"/>
      <x:c r="Y870" s="73"/>
      <x:c r="Z870" s="73"/>
      <x:c r="AA870" s="73"/>
      <x:c r="AB870" s="73"/>
      <x:c r="AC870" s="73"/>
      <x:c r="AD870" s="73"/>
      <x:c r="AE870" s="73"/>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3"/>
      <x:c r="B871" s="73"/>
      <x:c r="C871" s="73"/>
      <x:c r="D871" s="73"/>
      <x:c r="E871" s="73"/>
      <x:c r="F871" s="73"/>
      <x:c r="G871" s="73"/>
      <x:c r="H871" s="73"/>
      <x:c r="I871" s="73"/>
      <x:c r="J871" s="73"/>
      <x:c r="K871" s="73"/>
      <x:c r="L871" s="73"/>
      <x:c r="M871" s="73"/>
      <x:c r="N871" s="73"/>
      <x:c r="O871" s="73"/>
      <x:c r="P871" s="73"/>
      <x:c r="Q871" s="73"/>
      <x:c r="R871" s="73"/>
      <x:c r="S871" s="73"/>
      <x:c r="T871" s="73"/>
      <x:c r="U871" s="73"/>
      <x:c r="V871" s="73"/>
      <x:c r="W871" s="73"/>
      <x:c r="X871" s="73"/>
      <x:c r="Y871" s="73"/>
      <x:c r="Z871" s="73"/>
      <x:c r="AA871" s="73"/>
      <x:c r="AB871" s="73"/>
      <x:c r="AC871" s="73"/>
      <x:c r="AD871" s="73"/>
      <x:c r="AE871" s="73"/>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3"/>
      <x:c r="B872" s="73"/>
      <x:c r="C872" s="73"/>
      <x:c r="D872" s="73"/>
      <x:c r="E872" s="73"/>
      <x:c r="F872" s="73"/>
      <x:c r="G872" s="73"/>
      <x:c r="H872" s="73"/>
      <x:c r="I872" s="73"/>
      <x:c r="J872" s="73"/>
      <x:c r="K872" s="73"/>
      <x:c r="L872" s="73"/>
      <x:c r="M872" s="73"/>
      <x:c r="N872" s="73"/>
      <x:c r="O872" s="73"/>
      <x:c r="P872" s="73"/>
      <x:c r="Q872" s="73"/>
      <x:c r="R872" s="73"/>
      <x:c r="S872" s="73"/>
      <x:c r="T872" s="73"/>
      <x:c r="U872" s="73"/>
      <x:c r="V872" s="73"/>
      <x:c r="W872" s="73"/>
      <x:c r="X872" s="73"/>
      <x:c r="Y872" s="73"/>
      <x:c r="Z872" s="73"/>
      <x:c r="AA872" s="73"/>
      <x:c r="AB872" s="73"/>
      <x:c r="AC872" s="73"/>
      <x:c r="AD872" s="73"/>
      <x:c r="AE872" s="73"/>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3"/>
      <x:c r="B873" s="73"/>
      <x:c r="C873" s="73"/>
      <x:c r="D873" s="73"/>
      <x:c r="E873" s="73"/>
      <x:c r="F873" s="73"/>
      <x:c r="G873" s="73"/>
      <x:c r="H873" s="73"/>
      <x:c r="I873" s="73"/>
      <x:c r="J873" s="73"/>
      <x:c r="K873" s="73"/>
      <x:c r="L873" s="73"/>
      <x:c r="M873" s="73"/>
      <x:c r="N873" s="73"/>
      <x:c r="O873" s="73"/>
      <x:c r="P873" s="73"/>
      <x:c r="Q873" s="73"/>
      <x:c r="R873" s="73"/>
      <x:c r="S873" s="73"/>
      <x:c r="T873" s="73"/>
      <x:c r="U873" s="73"/>
      <x:c r="V873" s="73"/>
      <x:c r="W873" s="73"/>
      <x:c r="X873" s="73"/>
      <x:c r="Y873" s="73"/>
      <x:c r="Z873" s="73"/>
      <x:c r="AA873" s="73"/>
      <x:c r="AB873" s="73"/>
      <x:c r="AC873" s="73"/>
      <x:c r="AD873" s="73"/>
      <x:c r="AE873" s="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3"/>
      <x:c r="B874" s="73"/>
      <x:c r="C874" s="73"/>
      <x:c r="D874" s="73"/>
      <x:c r="E874" s="73"/>
      <x:c r="F874" s="73"/>
      <x:c r="G874" s="73"/>
      <x:c r="H874" s="73"/>
      <x:c r="I874" s="73"/>
      <x:c r="J874" s="73"/>
      <x:c r="K874" s="73"/>
      <x:c r="L874" s="73"/>
      <x:c r="M874" s="73"/>
      <x:c r="N874" s="73"/>
      <x:c r="O874" s="73"/>
      <x:c r="P874" s="73"/>
      <x:c r="Q874" s="73"/>
      <x:c r="R874" s="73"/>
      <x:c r="S874" s="73"/>
      <x:c r="T874" s="73"/>
      <x:c r="U874" s="73"/>
      <x:c r="V874" s="73"/>
      <x:c r="W874" s="73"/>
      <x:c r="X874" s="73"/>
      <x:c r="Y874" s="73"/>
      <x:c r="Z874" s="73"/>
      <x:c r="AA874" s="73"/>
      <x:c r="AB874" s="73"/>
      <x:c r="AC874" s="73"/>
      <x:c r="AD874" s="73"/>
      <x:c r="AE874" s="73"/>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3"/>
      <x:c r="B875" s="73"/>
      <x:c r="C875" s="73"/>
      <x:c r="D875" s="73"/>
      <x:c r="E875" s="73"/>
      <x:c r="F875" s="73"/>
      <x:c r="G875" s="73"/>
      <x:c r="H875" s="73"/>
      <x:c r="I875" s="73"/>
      <x:c r="J875" s="73"/>
      <x:c r="K875" s="73"/>
      <x:c r="L875" s="73"/>
      <x:c r="M875" s="73"/>
      <x:c r="N875" s="73"/>
      <x:c r="O875" s="73"/>
      <x:c r="P875" s="73"/>
      <x:c r="Q875" s="73"/>
      <x:c r="R875" s="73"/>
      <x:c r="S875" s="73"/>
      <x:c r="T875" s="73"/>
      <x:c r="U875" s="73"/>
      <x:c r="V875" s="73"/>
      <x:c r="W875" s="73"/>
      <x:c r="X875" s="73"/>
      <x:c r="Y875" s="73"/>
      <x:c r="Z875" s="73"/>
      <x:c r="AA875" s="73"/>
      <x:c r="AB875" s="73"/>
      <x:c r="AC875" s="73"/>
      <x:c r="AD875" s="73"/>
      <x:c r="AE875" s="73"/>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3"/>
      <x:c r="B876" s="73"/>
      <x:c r="C876" s="73"/>
      <x:c r="D876" s="73"/>
      <x:c r="E876" s="73"/>
      <x:c r="F876" s="73"/>
      <x:c r="G876" s="73"/>
      <x:c r="H876" s="73"/>
      <x:c r="I876" s="73"/>
      <x:c r="J876" s="73"/>
      <x:c r="K876" s="73"/>
      <x:c r="L876" s="73"/>
      <x:c r="M876" s="73"/>
      <x:c r="N876" s="73"/>
      <x:c r="O876" s="73"/>
      <x:c r="P876" s="73"/>
      <x:c r="Q876" s="73"/>
      <x:c r="R876" s="73"/>
      <x:c r="S876" s="73"/>
      <x:c r="T876" s="73"/>
      <x:c r="U876" s="73"/>
      <x:c r="V876" s="73"/>
      <x:c r="W876" s="73"/>
      <x:c r="X876" s="73"/>
      <x:c r="Y876" s="73"/>
      <x:c r="Z876" s="73"/>
      <x:c r="AA876" s="73"/>
      <x:c r="AB876" s="73"/>
      <x:c r="AC876" s="73"/>
      <x:c r="AD876" s="73"/>
      <x:c r="AE876" s="73"/>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3"/>
      <x:c r="B877" s="73"/>
      <x:c r="C877" s="73"/>
      <x:c r="D877" s="73"/>
      <x:c r="E877" s="73"/>
      <x:c r="F877" s="73"/>
      <x:c r="G877" s="73"/>
      <x:c r="H877" s="73"/>
      <x:c r="I877" s="73"/>
      <x:c r="J877" s="73"/>
      <x:c r="K877" s="73"/>
      <x:c r="L877" s="73"/>
      <x:c r="M877" s="73"/>
      <x:c r="N877" s="73"/>
      <x:c r="O877" s="73"/>
      <x:c r="P877" s="73"/>
      <x:c r="Q877" s="73"/>
      <x:c r="R877" s="73"/>
      <x:c r="S877" s="73"/>
      <x:c r="T877" s="73"/>
      <x:c r="U877" s="73"/>
      <x:c r="V877" s="73"/>
      <x:c r="W877" s="73"/>
      <x:c r="X877" s="73"/>
      <x:c r="Y877" s="73"/>
      <x:c r="Z877" s="73"/>
      <x:c r="AA877" s="73"/>
      <x:c r="AB877" s="73"/>
      <x:c r="AC877" s="73"/>
      <x:c r="AD877" s="73"/>
      <x:c r="AE877" s="73"/>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3"/>
      <x:c r="B878" s="73"/>
      <x:c r="C878" s="73"/>
      <x:c r="D878" s="73"/>
      <x:c r="E878" s="73"/>
      <x:c r="F878" s="73"/>
      <x:c r="G878" s="73"/>
      <x:c r="H878" s="73"/>
      <x:c r="I878" s="73"/>
      <x:c r="J878" s="73"/>
      <x:c r="K878" s="73"/>
      <x:c r="L878" s="73"/>
      <x:c r="M878" s="73"/>
      <x:c r="N878" s="73"/>
      <x:c r="O878" s="73"/>
      <x:c r="P878" s="73"/>
      <x:c r="Q878" s="73"/>
      <x:c r="R878" s="73"/>
      <x:c r="S878" s="73"/>
      <x:c r="T878" s="73"/>
      <x:c r="U878" s="73"/>
      <x:c r="V878" s="73"/>
      <x:c r="W878" s="73"/>
      <x:c r="X878" s="73"/>
      <x:c r="Y878" s="73"/>
      <x:c r="Z878" s="73"/>
      <x:c r="AA878" s="73"/>
      <x:c r="AB878" s="73"/>
      <x:c r="AC878" s="73"/>
      <x:c r="AD878" s="73"/>
      <x:c r="AE878" s="73"/>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3"/>
      <x:c r="B879" s="73"/>
      <x:c r="C879" s="73"/>
      <x:c r="D879" s="73"/>
      <x:c r="E879" s="73"/>
      <x:c r="F879" s="73"/>
      <x:c r="G879" s="73"/>
      <x:c r="H879" s="73"/>
      <x:c r="I879" s="73"/>
      <x:c r="J879" s="73"/>
      <x:c r="K879" s="73"/>
      <x:c r="L879" s="73"/>
      <x:c r="M879" s="73"/>
      <x:c r="N879" s="73"/>
      <x:c r="O879" s="73"/>
      <x:c r="P879" s="73"/>
      <x:c r="Q879" s="73"/>
      <x:c r="R879" s="73"/>
      <x:c r="S879" s="73"/>
      <x:c r="T879" s="73"/>
      <x:c r="U879" s="73"/>
      <x:c r="V879" s="73"/>
      <x:c r="W879" s="73"/>
      <x:c r="X879" s="73"/>
      <x:c r="Y879" s="73"/>
      <x:c r="Z879" s="73"/>
      <x:c r="AA879" s="73"/>
      <x:c r="AB879" s="73"/>
      <x:c r="AC879" s="73"/>
      <x:c r="AD879" s="73"/>
      <x:c r="AE879" s="73"/>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3"/>
      <x:c r="B880" s="73"/>
      <x:c r="C880" s="73"/>
      <x:c r="D880" s="73"/>
      <x:c r="E880" s="73"/>
      <x:c r="F880" s="73"/>
      <x:c r="G880" s="73"/>
      <x:c r="H880" s="73"/>
      <x:c r="I880" s="73"/>
      <x:c r="J880" s="73"/>
      <x:c r="K880" s="73"/>
      <x:c r="L880" s="73"/>
      <x:c r="M880" s="73"/>
      <x:c r="N880" s="73"/>
      <x:c r="O880" s="73"/>
      <x:c r="P880" s="73"/>
      <x:c r="Q880" s="73"/>
      <x:c r="R880" s="73"/>
      <x:c r="S880" s="73"/>
      <x:c r="T880" s="73"/>
      <x:c r="U880" s="73"/>
      <x:c r="V880" s="73"/>
      <x:c r="W880" s="73"/>
      <x:c r="X880" s="73"/>
      <x:c r="Y880" s="73"/>
      <x:c r="Z880" s="73"/>
      <x:c r="AA880" s="73"/>
      <x:c r="AB880" s="73"/>
      <x:c r="AC880" s="73"/>
      <x:c r="AD880" s="73"/>
      <x:c r="AE880" s="73"/>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3"/>
      <x:c r="B881" s="73"/>
      <x:c r="C881" s="73"/>
      <x:c r="D881" s="73"/>
      <x:c r="E881" s="73"/>
      <x:c r="F881" s="73"/>
      <x:c r="G881" s="73"/>
      <x:c r="H881" s="73"/>
      <x:c r="I881" s="73"/>
      <x:c r="J881" s="73"/>
      <x:c r="K881" s="73"/>
      <x:c r="L881" s="73"/>
      <x:c r="M881" s="73"/>
      <x:c r="N881" s="73"/>
      <x:c r="O881" s="73"/>
      <x:c r="P881" s="73"/>
      <x:c r="Q881" s="73"/>
      <x:c r="R881" s="73"/>
      <x:c r="S881" s="73"/>
      <x:c r="T881" s="73"/>
      <x:c r="U881" s="73"/>
      <x:c r="V881" s="73"/>
      <x:c r="W881" s="73"/>
      <x:c r="X881" s="73"/>
      <x:c r="Y881" s="73"/>
      <x:c r="Z881" s="73"/>
      <x:c r="AA881" s="73"/>
      <x:c r="AB881" s="73"/>
      <x:c r="AC881" s="73"/>
      <x:c r="AD881" s="73"/>
      <x:c r="AE881" s="73"/>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3"/>
      <x:c r="B882" s="73"/>
      <x:c r="C882" s="73"/>
      <x:c r="D882" s="73"/>
      <x:c r="E882" s="73"/>
      <x:c r="F882" s="73"/>
      <x:c r="G882" s="73"/>
      <x:c r="H882" s="73"/>
      <x:c r="I882" s="73"/>
      <x:c r="J882" s="73"/>
      <x:c r="K882" s="73"/>
      <x:c r="L882" s="73"/>
      <x:c r="M882" s="73"/>
      <x:c r="N882" s="73"/>
      <x:c r="O882" s="73"/>
      <x:c r="P882" s="73"/>
      <x:c r="Q882" s="73"/>
      <x:c r="R882" s="73"/>
      <x:c r="S882" s="73"/>
      <x:c r="T882" s="73"/>
      <x:c r="U882" s="73"/>
      <x:c r="V882" s="73"/>
      <x:c r="W882" s="73"/>
      <x:c r="X882" s="73"/>
      <x:c r="Y882" s="73"/>
      <x:c r="Z882" s="73"/>
      <x:c r="AA882" s="73"/>
      <x:c r="AB882" s="73"/>
      <x:c r="AC882" s="73"/>
      <x:c r="AD882" s="73"/>
      <x:c r="AE882" s="73"/>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3"/>
      <x:c r="B883" s="73"/>
      <x:c r="C883" s="73"/>
      <x:c r="D883" s="73"/>
      <x:c r="E883" s="73"/>
      <x:c r="F883" s="73"/>
      <x:c r="G883" s="73"/>
      <x:c r="H883" s="73"/>
      <x:c r="I883" s="73"/>
      <x:c r="J883" s="73"/>
      <x:c r="K883" s="73"/>
      <x:c r="L883" s="73"/>
      <x:c r="M883" s="73"/>
      <x:c r="N883" s="73"/>
      <x:c r="O883" s="73"/>
      <x:c r="P883" s="73"/>
      <x:c r="Q883" s="73"/>
      <x:c r="R883" s="73"/>
      <x:c r="S883" s="73"/>
      <x:c r="T883" s="73"/>
      <x:c r="U883" s="73"/>
      <x:c r="V883" s="73"/>
      <x:c r="W883" s="73"/>
      <x:c r="X883" s="73"/>
      <x:c r="Y883" s="73"/>
      <x:c r="Z883" s="73"/>
      <x:c r="AA883" s="73"/>
      <x:c r="AB883" s="73"/>
      <x:c r="AC883" s="73"/>
      <x:c r="AD883" s="73"/>
      <x:c r="AE883" s="7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3"/>
      <x:c r="B884" s="73"/>
      <x:c r="C884" s="73"/>
      <x:c r="D884" s="73"/>
      <x:c r="E884" s="73"/>
      <x:c r="F884" s="73"/>
      <x:c r="G884" s="73"/>
      <x:c r="H884" s="73"/>
      <x:c r="I884" s="73"/>
      <x:c r="J884" s="73"/>
      <x:c r="K884" s="73"/>
      <x:c r="L884" s="73"/>
      <x:c r="M884" s="73"/>
      <x:c r="N884" s="73"/>
      <x:c r="O884" s="73"/>
      <x:c r="P884" s="73"/>
      <x:c r="Q884" s="73"/>
      <x:c r="R884" s="73"/>
      <x:c r="S884" s="73"/>
      <x:c r="T884" s="73"/>
      <x:c r="U884" s="73"/>
      <x:c r="V884" s="73"/>
      <x:c r="W884" s="73"/>
      <x:c r="X884" s="73"/>
      <x:c r="Y884" s="73"/>
      <x:c r="Z884" s="73"/>
      <x:c r="AA884" s="73"/>
      <x:c r="AB884" s="73"/>
      <x:c r="AC884" s="73"/>
      <x:c r="AD884" s="73"/>
      <x:c r="AE884" s="73"/>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3"/>
      <x:c r="B885" s="73"/>
      <x:c r="C885" s="73"/>
      <x:c r="D885" s="73"/>
      <x:c r="E885" s="73"/>
      <x:c r="F885" s="73"/>
      <x:c r="G885" s="73"/>
      <x:c r="H885" s="73"/>
      <x:c r="I885" s="73"/>
      <x:c r="J885" s="73"/>
      <x:c r="K885" s="73"/>
      <x:c r="L885" s="73"/>
      <x:c r="M885" s="73"/>
      <x:c r="N885" s="73"/>
      <x:c r="O885" s="73"/>
      <x:c r="P885" s="73"/>
      <x:c r="Q885" s="73"/>
      <x:c r="R885" s="73"/>
      <x:c r="S885" s="73"/>
      <x:c r="T885" s="73"/>
      <x:c r="U885" s="73"/>
      <x:c r="V885" s="73"/>
      <x:c r="W885" s="73"/>
      <x:c r="X885" s="73"/>
      <x:c r="Y885" s="73"/>
      <x:c r="Z885" s="73"/>
      <x:c r="AA885" s="73"/>
      <x:c r="AB885" s="73"/>
      <x:c r="AC885" s="73"/>
      <x:c r="AD885" s="73"/>
      <x:c r="AE885" s="73"/>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3"/>
      <x:c r="B886" s="73"/>
      <x:c r="C886" s="73"/>
      <x:c r="D886" s="73"/>
      <x:c r="E886" s="73"/>
      <x:c r="F886" s="73"/>
      <x:c r="G886" s="73"/>
      <x:c r="H886" s="73"/>
      <x:c r="I886" s="73"/>
      <x:c r="J886" s="73"/>
      <x:c r="K886" s="73"/>
      <x:c r="L886" s="73"/>
      <x:c r="M886" s="73"/>
      <x:c r="N886" s="73"/>
      <x:c r="O886" s="73"/>
      <x:c r="P886" s="73"/>
      <x:c r="Q886" s="73"/>
      <x:c r="R886" s="73"/>
      <x:c r="S886" s="73"/>
      <x:c r="T886" s="73"/>
      <x:c r="U886" s="73"/>
      <x:c r="V886" s="73"/>
      <x:c r="W886" s="73"/>
      <x:c r="X886" s="73"/>
      <x:c r="Y886" s="73"/>
      <x:c r="Z886" s="73"/>
      <x:c r="AA886" s="73"/>
      <x:c r="AB886" s="73"/>
      <x:c r="AC886" s="73"/>
      <x:c r="AD886" s="73"/>
      <x:c r="AE886" s="73"/>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3"/>
      <x:c r="B887" s="73"/>
      <x:c r="C887" s="73"/>
      <x:c r="D887" s="73"/>
      <x:c r="E887" s="73"/>
      <x:c r="F887" s="73"/>
      <x:c r="G887" s="73"/>
      <x:c r="H887" s="73"/>
      <x:c r="I887" s="73"/>
      <x:c r="J887" s="73"/>
      <x:c r="K887" s="73"/>
      <x:c r="L887" s="73"/>
      <x:c r="M887" s="73"/>
      <x:c r="N887" s="73"/>
      <x:c r="O887" s="73"/>
      <x:c r="P887" s="73"/>
      <x:c r="Q887" s="73"/>
      <x:c r="R887" s="73"/>
      <x:c r="S887" s="73"/>
      <x:c r="T887" s="73"/>
      <x:c r="U887" s="73"/>
      <x:c r="V887" s="73"/>
      <x:c r="W887" s="73"/>
      <x:c r="X887" s="73"/>
      <x:c r="Y887" s="73"/>
      <x:c r="Z887" s="73"/>
      <x:c r="AA887" s="73"/>
      <x:c r="AB887" s="73"/>
      <x:c r="AC887" s="73"/>
      <x:c r="AD887" s="73"/>
      <x:c r="AE887" s="73"/>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3"/>
      <x:c r="B888" s="73"/>
      <x:c r="C888" s="73"/>
      <x:c r="D888" s="73"/>
      <x:c r="E888" s="73"/>
      <x:c r="F888" s="73"/>
      <x:c r="G888" s="73"/>
      <x:c r="H888" s="73"/>
      <x:c r="I888" s="73"/>
      <x:c r="J888" s="73"/>
      <x:c r="K888" s="73"/>
      <x:c r="L888" s="73"/>
      <x:c r="M888" s="73"/>
      <x:c r="N888" s="73"/>
      <x:c r="O888" s="73"/>
      <x:c r="P888" s="73"/>
      <x:c r="Q888" s="73"/>
      <x:c r="R888" s="73"/>
      <x:c r="S888" s="73"/>
      <x:c r="T888" s="73"/>
      <x:c r="U888" s="73"/>
      <x:c r="V888" s="73"/>
      <x:c r="W888" s="73"/>
      <x:c r="X888" s="73"/>
      <x:c r="Y888" s="73"/>
      <x:c r="Z888" s="73"/>
      <x:c r="AA888" s="73"/>
      <x:c r="AB888" s="73"/>
      <x:c r="AC888" s="73"/>
      <x:c r="AD888" s="73"/>
      <x:c r="AE888" s="73"/>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3"/>
      <x:c r="B889" s="73"/>
      <x:c r="C889" s="73"/>
      <x:c r="D889" s="73"/>
      <x:c r="E889" s="73"/>
      <x:c r="F889" s="73"/>
      <x:c r="G889" s="73"/>
      <x:c r="H889" s="73"/>
      <x:c r="I889" s="73"/>
      <x:c r="J889" s="73"/>
      <x:c r="K889" s="73"/>
      <x:c r="L889" s="73"/>
      <x:c r="M889" s="73"/>
      <x:c r="N889" s="73"/>
      <x:c r="O889" s="73"/>
      <x:c r="P889" s="73"/>
      <x:c r="Q889" s="73"/>
      <x:c r="R889" s="73"/>
      <x:c r="S889" s="73"/>
      <x:c r="T889" s="73"/>
      <x:c r="U889" s="73"/>
      <x:c r="V889" s="73"/>
      <x:c r="W889" s="73"/>
      <x:c r="X889" s="73"/>
      <x:c r="Y889" s="73"/>
      <x:c r="Z889" s="73"/>
      <x:c r="AA889" s="73"/>
      <x:c r="AB889" s="73"/>
      <x:c r="AC889" s="73"/>
      <x:c r="AD889" s="73"/>
      <x:c r="AE889" s="73"/>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3"/>
      <x:c r="B890" s="73"/>
      <x:c r="C890" s="73"/>
      <x:c r="D890" s="73"/>
      <x:c r="E890" s="73"/>
      <x:c r="F890" s="73"/>
      <x:c r="G890" s="73"/>
      <x:c r="H890" s="73"/>
      <x:c r="I890" s="73"/>
      <x:c r="J890" s="73"/>
      <x:c r="K890" s="73"/>
      <x:c r="L890" s="73"/>
      <x:c r="M890" s="73"/>
      <x:c r="N890" s="73"/>
      <x:c r="O890" s="73"/>
      <x:c r="P890" s="73"/>
      <x:c r="Q890" s="73"/>
      <x:c r="R890" s="73"/>
      <x:c r="S890" s="73"/>
      <x:c r="T890" s="73"/>
      <x:c r="U890" s="73"/>
      <x:c r="V890" s="73"/>
      <x:c r="W890" s="73"/>
      <x:c r="X890" s="73"/>
      <x:c r="Y890" s="73"/>
      <x:c r="Z890" s="73"/>
      <x:c r="AA890" s="73"/>
      <x:c r="AB890" s="73"/>
      <x:c r="AC890" s="73"/>
      <x:c r="AD890" s="73"/>
      <x:c r="AE890" s="73"/>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3"/>
      <x:c r="B891" s="73"/>
      <x:c r="C891" s="73"/>
      <x:c r="D891" s="73"/>
      <x:c r="E891" s="73"/>
      <x:c r="F891" s="73"/>
      <x:c r="G891" s="73"/>
      <x:c r="H891" s="73"/>
      <x:c r="I891" s="73"/>
      <x:c r="J891" s="73"/>
      <x:c r="K891" s="73"/>
      <x:c r="L891" s="73"/>
      <x:c r="M891" s="73"/>
      <x:c r="N891" s="73"/>
      <x:c r="O891" s="73"/>
      <x:c r="P891" s="73"/>
      <x:c r="Q891" s="73"/>
      <x:c r="R891" s="73"/>
      <x:c r="S891" s="73"/>
      <x:c r="T891" s="73"/>
      <x:c r="U891" s="73"/>
      <x:c r="V891" s="73"/>
      <x:c r="W891" s="73"/>
      <x:c r="X891" s="73"/>
      <x:c r="Y891" s="73"/>
      <x:c r="Z891" s="73"/>
      <x:c r="AA891" s="73"/>
      <x:c r="AB891" s="73"/>
      <x:c r="AC891" s="73"/>
      <x:c r="AD891" s="73"/>
      <x:c r="AE891" s="73"/>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3"/>
      <x:c r="B892" s="73"/>
      <x:c r="C892" s="73"/>
      <x:c r="D892" s="73"/>
      <x:c r="E892" s="73"/>
      <x:c r="F892" s="73"/>
      <x:c r="G892" s="73"/>
      <x:c r="H892" s="73"/>
      <x:c r="I892" s="73"/>
      <x:c r="J892" s="73"/>
      <x:c r="K892" s="73"/>
      <x:c r="L892" s="73"/>
      <x:c r="M892" s="73"/>
      <x:c r="N892" s="73"/>
      <x:c r="O892" s="73"/>
      <x:c r="P892" s="73"/>
      <x:c r="Q892" s="73"/>
      <x:c r="R892" s="73"/>
      <x:c r="S892" s="73"/>
      <x:c r="T892" s="73"/>
      <x:c r="U892" s="73"/>
      <x:c r="V892" s="73"/>
      <x:c r="W892" s="73"/>
      <x:c r="X892" s="73"/>
      <x:c r="Y892" s="73"/>
      <x:c r="Z892" s="73"/>
      <x:c r="AA892" s="73"/>
      <x:c r="AB892" s="73"/>
      <x:c r="AC892" s="73"/>
      <x:c r="AD892" s="73"/>
      <x:c r="AE892" s="73"/>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3"/>
      <x:c r="B893" s="73"/>
      <x:c r="C893" s="73"/>
      <x:c r="D893" s="73"/>
      <x:c r="E893" s="73"/>
      <x:c r="F893" s="73"/>
      <x:c r="G893" s="73"/>
      <x:c r="H893" s="73"/>
      <x:c r="I893" s="73"/>
      <x:c r="J893" s="73"/>
      <x:c r="K893" s="73"/>
      <x:c r="L893" s="73"/>
      <x:c r="M893" s="73"/>
      <x:c r="N893" s="73"/>
      <x:c r="O893" s="73"/>
      <x:c r="P893" s="73"/>
      <x:c r="Q893" s="73"/>
      <x:c r="R893" s="73"/>
      <x:c r="S893" s="73"/>
      <x:c r="T893" s="73"/>
      <x:c r="U893" s="73"/>
      <x:c r="V893" s="73"/>
      <x:c r="W893" s="73"/>
      <x:c r="X893" s="73"/>
      <x:c r="Y893" s="73"/>
      <x:c r="Z893" s="73"/>
      <x:c r="AA893" s="73"/>
      <x:c r="AB893" s="73"/>
      <x:c r="AC893" s="73"/>
      <x:c r="AD893" s="73"/>
      <x:c r="AE893" s="7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3"/>
      <x:c r="B894" s="73"/>
      <x:c r="C894" s="73"/>
      <x:c r="D894" s="73"/>
      <x:c r="E894" s="73"/>
      <x:c r="F894" s="73"/>
      <x:c r="G894" s="73"/>
      <x:c r="H894" s="73"/>
      <x:c r="I894" s="73"/>
      <x:c r="J894" s="73"/>
      <x:c r="K894" s="73"/>
      <x:c r="L894" s="73"/>
      <x:c r="M894" s="73"/>
      <x:c r="N894" s="73"/>
      <x:c r="O894" s="73"/>
      <x:c r="P894" s="73"/>
      <x:c r="Q894" s="73"/>
      <x:c r="R894" s="73"/>
      <x:c r="S894" s="73"/>
      <x:c r="T894" s="73"/>
      <x:c r="U894" s="73"/>
      <x:c r="V894" s="73"/>
      <x:c r="W894" s="73"/>
      <x:c r="X894" s="73"/>
      <x:c r="Y894" s="73"/>
      <x:c r="Z894" s="73"/>
      <x:c r="AA894" s="73"/>
      <x:c r="AB894" s="73"/>
      <x:c r="AC894" s="73"/>
      <x:c r="AD894" s="73"/>
      <x:c r="AE894" s="73"/>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3"/>
      <x:c r="B895" s="73"/>
      <x:c r="C895" s="73"/>
      <x:c r="D895" s="73"/>
      <x:c r="E895" s="73"/>
      <x:c r="F895" s="73"/>
      <x:c r="G895" s="73"/>
      <x:c r="H895" s="73"/>
      <x:c r="I895" s="73"/>
      <x:c r="J895" s="73"/>
      <x:c r="K895" s="73"/>
      <x:c r="L895" s="73"/>
      <x:c r="M895" s="73"/>
      <x:c r="N895" s="73"/>
      <x:c r="O895" s="73"/>
      <x:c r="P895" s="73"/>
      <x:c r="Q895" s="73"/>
      <x:c r="R895" s="73"/>
      <x:c r="S895" s="73"/>
      <x:c r="T895" s="73"/>
      <x:c r="U895" s="73"/>
      <x:c r="V895" s="73"/>
      <x:c r="W895" s="73"/>
      <x:c r="X895" s="73"/>
      <x:c r="Y895" s="73"/>
      <x:c r="Z895" s="73"/>
      <x:c r="AA895" s="73"/>
      <x:c r="AB895" s="73"/>
      <x:c r="AC895" s="73"/>
      <x:c r="AD895" s="73"/>
      <x:c r="AE895" s="73"/>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3"/>
      <x:c r="B896" s="73"/>
      <x:c r="C896" s="73"/>
      <x:c r="D896" s="73"/>
      <x:c r="E896" s="73"/>
      <x:c r="F896" s="73"/>
      <x:c r="G896" s="73"/>
      <x:c r="H896" s="73"/>
      <x:c r="I896" s="73"/>
      <x:c r="J896" s="73"/>
      <x:c r="K896" s="73"/>
      <x:c r="L896" s="73"/>
      <x:c r="M896" s="73"/>
      <x:c r="N896" s="73"/>
      <x:c r="O896" s="73"/>
      <x:c r="P896" s="73"/>
      <x:c r="Q896" s="73"/>
      <x:c r="R896" s="73"/>
      <x:c r="S896" s="73"/>
      <x:c r="T896" s="73"/>
      <x:c r="U896" s="73"/>
      <x:c r="V896" s="73"/>
      <x:c r="W896" s="73"/>
      <x:c r="X896" s="73"/>
      <x:c r="Y896" s="73"/>
      <x:c r="Z896" s="73"/>
      <x:c r="AA896" s="73"/>
      <x:c r="AB896" s="73"/>
      <x:c r="AC896" s="73"/>
      <x:c r="AD896" s="73"/>
      <x:c r="AE896" s="73"/>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3"/>
      <x:c r="B897" s="73"/>
      <x:c r="C897" s="73"/>
      <x:c r="D897" s="73"/>
      <x:c r="E897" s="73"/>
      <x:c r="F897" s="73"/>
      <x:c r="G897" s="73"/>
      <x:c r="H897" s="73"/>
      <x:c r="I897" s="73"/>
      <x:c r="J897" s="73"/>
      <x:c r="K897" s="73"/>
      <x:c r="L897" s="73"/>
      <x:c r="M897" s="73"/>
      <x:c r="N897" s="73"/>
      <x:c r="O897" s="73"/>
      <x:c r="P897" s="73"/>
      <x:c r="Q897" s="73"/>
      <x:c r="R897" s="73"/>
      <x:c r="S897" s="73"/>
      <x:c r="T897" s="73"/>
      <x:c r="U897" s="73"/>
      <x:c r="V897" s="73"/>
      <x:c r="W897" s="73"/>
      <x:c r="X897" s="73"/>
      <x:c r="Y897" s="73"/>
      <x:c r="Z897" s="73"/>
      <x:c r="AA897" s="73"/>
      <x:c r="AB897" s="73"/>
      <x:c r="AC897" s="73"/>
      <x:c r="AD897" s="73"/>
      <x:c r="AE897" s="73"/>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3"/>
      <x:c r="B898" s="73"/>
      <x:c r="C898" s="73"/>
      <x:c r="D898" s="73"/>
      <x:c r="E898" s="73"/>
      <x:c r="F898" s="73"/>
      <x:c r="G898" s="73"/>
      <x:c r="H898" s="73"/>
      <x:c r="I898" s="73"/>
      <x:c r="J898" s="73"/>
      <x:c r="K898" s="73"/>
      <x:c r="L898" s="73"/>
      <x:c r="M898" s="73"/>
      <x:c r="N898" s="73"/>
      <x:c r="O898" s="73"/>
      <x:c r="P898" s="73"/>
      <x:c r="Q898" s="73"/>
      <x:c r="R898" s="73"/>
      <x:c r="S898" s="73"/>
      <x:c r="T898" s="73"/>
      <x:c r="U898" s="73"/>
      <x:c r="V898" s="73"/>
      <x:c r="W898" s="73"/>
      <x:c r="X898" s="73"/>
      <x:c r="Y898" s="73"/>
      <x:c r="Z898" s="73"/>
      <x:c r="AA898" s="73"/>
      <x:c r="AB898" s="73"/>
      <x:c r="AC898" s="73"/>
      <x:c r="AD898" s="73"/>
      <x:c r="AE898" s="73"/>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3"/>
      <x:c r="B899" s="73"/>
      <x:c r="C899" s="73"/>
      <x:c r="D899" s="73"/>
      <x:c r="E899" s="73"/>
      <x:c r="F899" s="73"/>
      <x:c r="G899" s="73"/>
      <x:c r="H899" s="73"/>
      <x:c r="I899" s="73"/>
      <x:c r="J899" s="73"/>
      <x:c r="K899" s="73"/>
      <x:c r="L899" s="73"/>
      <x:c r="M899" s="73"/>
      <x:c r="N899" s="73"/>
      <x:c r="O899" s="73"/>
      <x:c r="P899" s="73"/>
      <x:c r="Q899" s="73"/>
      <x:c r="R899" s="73"/>
      <x:c r="S899" s="73"/>
      <x:c r="T899" s="73"/>
      <x:c r="U899" s="73"/>
      <x:c r="V899" s="73"/>
      <x:c r="W899" s="73"/>
      <x:c r="X899" s="73"/>
      <x:c r="Y899" s="73"/>
      <x:c r="Z899" s="73"/>
      <x:c r="AA899" s="73"/>
      <x:c r="AB899" s="73"/>
      <x:c r="AC899" s="73"/>
      <x:c r="AD899" s="73"/>
      <x:c r="AE899" s="73"/>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3"/>
      <x:c r="B900" s="73"/>
      <x:c r="C900" s="73"/>
      <x:c r="D900" s="73"/>
      <x:c r="E900" s="73"/>
      <x:c r="F900" s="73"/>
      <x:c r="G900" s="73"/>
      <x:c r="H900" s="73"/>
      <x:c r="I900" s="73"/>
      <x:c r="J900" s="73"/>
      <x:c r="K900" s="73"/>
      <x:c r="L900" s="73"/>
      <x:c r="M900" s="73"/>
      <x:c r="N900" s="73"/>
      <x:c r="O900" s="73"/>
      <x:c r="P900" s="73"/>
      <x:c r="Q900" s="73"/>
      <x:c r="R900" s="73"/>
      <x:c r="S900" s="73"/>
      <x:c r="T900" s="73"/>
      <x:c r="U900" s="73"/>
      <x:c r="V900" s="73"/>
      <x:c r="W900" s="73"/>
      <x:c r="X900" s="73"/>
      <x:c r="Y900" s="73"/>
      <x:c r="Z900" s="73"/>
      <x:c r="AA900" s="73"/>
      <x:c r="AB900" s="73"/>
      <x:c r="AC900" s="73"/>
      <x:c r="AD900" s="73"/>
      <x:c r="AE900" s="73"/>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3"/>
      <x:c r="B901" s="73"/>
      <x:c r="C901" s="73"/>
      <x:c r="D901" s="73"/>
      <x:c r="E901" s="73"/>
      <x:c r="F901" s="73"/>
      <x:c r="G901" s="73"/>
      <x:c r="H901" s="73"/>
      <x:c r="I901" s="73"/>
      <x:c r="J901" s="73"/>
      <x:c r="K901" s="73"/>
      <x:c r="L901" s="73"/>
      <x:c r="M901" s="73"/>
      <x:c r="N901" s="73"/>
      <x:c r="O901" s="73"/>
      <x:c r="P901" s="73"/>
      <x:c r="Q901" s="73"/>
      <x:c r="R901" s="73"/>
      <x:c r="S901" s="73"/>
      <x:c r="T901" s="73"/>
      <x:c r="U901" s="73"/>
      <x:c r="V901" s="73"/>
      <x:c r="W901" s="73"/>
      <x:c r="X901" s="73"/>
      <x:c r="Y901" s="73"/>
      <x:c r="Z901" s="73"/>
      <x:c r="AA901" s="73"/>
      <x:c r="AB901" s="73"/>
      <x:c r="AC901" s="73"/>
      <x:c r="AD901" s="73"/>
      <x:c r="AE901" s="73"/>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3"/>
      <x:c r="B902" s="73"/>
      <x:c r="C902" s="73"/>
      <x:c r="D902" s="73"/>
      <x:c r="E902" s="73"/>
      <x:c r="F902" s="73"/>
      <x:c r="G902" s="73"/>
      <x:c r="H902" s="73"/>
      <x:c r="I902" s="73"/>
      <x:c r="J902" s="73"/>
      <x:c r="K902" s="73"/>
      <x:c r="L902" s="73"/>
      <x:c r="M902" s="73"/>
      <x:c r="N902" s="73"/>
      <x:c r="O902" s="73"/>
      <x:c r="P902" s="73"/>
      <x:c r="Q902" s="73"/>
      <x:c r="R902" s="73"/>
      <x:c r="S902" s="73"/>
      <x:c r="T902" s="73"/>
      <x:c r="U902" s="73"/>
      <x:c r="V902" s="73"/>
      <x:c r="W902" s="73"/>
      <x:c r="X902" s="73"/>
      <x:c r="Y902" s="73"/>
      <x:c r="Z902" s="73"/>
      <x:c r="AA902" s="73"/>
      <x:c r="AB902" s="73"/>
      <x:c r="AC902" s="73"/>
      <x:c r="AD902" s="73"/>
      <x:c r="AE902" s="73"/>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3"/>
      <x:c r="B903" s="73"/>
      <x:c r="C903" s="73"/>
      <x:c r="D903" s="73"/>
      <x:c r="E903" s="73"/>
      <x:c r="F903" s="73"/>
      <x:c r="G903" s="73"/>
      <x:c r="H903" s="73"/>
      <x:c r="I903" s="73"/>
      <x:c r="J903" s="73"/>
      <x:c r="K903" s="73"/>
      <x:c r="L903" s="73"/>
      <x:c r="M903" s="73"/>
      <x:c r="N903" s="73"/>
      <x:c r="O903" s="73"/>
      <x:c r="P903" s="73"/>
      <x:c r="Q903" s="73"/>
      <x:c r="R903" s="73"/>
      <x:c r="S903" s="73"/>
      <x:c r="T903" s="73"/>
      <x:c r="U903" s="73"/>
      <x:c r="V903" s="73"/>
      <x:c r="W903" s="73"/>
      <x:c r="X903" s="73"/>
      <x:c r="Y903" s="73"/>
      <x:c r="Z903" s="73"/>
      <x:c r="AA903" s="73"/>
      <x:c r="AB903" s="73"/>
      <x:c r="AC903" s="73"/>
      <x:c r="AD903" s="73"/>
      <x:c r="AE903" s="7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3"/>
      <x:c r="B904" s="73"/>
      <x:c r="C904" s="73"/>
      <x:c r="D904" s="73"/>
      <x:c r="E904" s="73"/>
      <x:c r="F904" s="73"/>
      <x:c r="G904" s="73"/>
      <x:c r="H904" s="73"/>
      <x:c r="I904" s="73"/>
      <x:c r="J904" s="73"/>
      <x:c r="K904" s="73"/>
      <x:c r="L904" s="73"/>
      <x:c r="M904" s="73"/>
      <x:c r="N904" s="73"/>
      <x:c r="O904" s="73"/>
      <x:c r="P904" s="73"/>
      <x:c r="Q904" s="73"/>
      <x:c r="R904" s="73"/>
      <x:c r="S904" s="73"/>
      <x:c r="T904" s="73"/>
      <x:c r="U904" s="73"/>
      <x:c r="V904" s="73"/>
      <x:c r="W904" s="73"/>
      <x:c r="X904" s="73"/>
      <x:c r="Y904" s="73"/>
      <x:c r="Z904" s="73"/>
      <x:c r="AA904" s="73"/>
      <x:c r="AB904" s="73"/>
      <x:c r="AC904" s="73"/>
      <x:c r="AD904" s="73"/>
      <x:c r="AE904" s="73"/>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3"/>
      <x:c r="B905" s="73"/>
      <x:c r="C905" s="73"/>
      <x:c r="D905" s="73"/>
      <x:c r="E905" s="73"/>
      <x:c r="F905" s="73"/>
      <x:c r="G905" s="73"/>
      <x:c r="H905" s="73"/>
      <x:c r="I905" s="73"/>
      <x:c r="J905" s="73"/>
      <x:c r="K905" s="73"/>
      <x:c r="L905" s="73"/>
      <x:c r="M905" s="73"/>
      <x:c r="N905" s="73"/>
      <x:c r="O905" s="73"/>
      <x:c r="P905" s="73"/>
      <x:c r="Q905" s="73"/>
      <x:c r="R905" s="73"/>
      <x:c r="S905" s="73"/>
      <x:c r="T905" s="73"/>
      <x:c r="U905" s="73"/>
      <x:c r="V905" s="73"/>
      <x:c r="W905" s="73"/>
      <x:c r="X905" s="73"/>
      <x:c r="Y905" s="73"/>
      <x:c r="Z905" s="73"/>
      <x:c r="AA905" s="73"/>
      <x:c r="AB905" s="73"/>
      <x:c r="AC905" s="73"/>
      <x:c r="AD905" s="73"/>
      <x:c r="AE905" s="73"/>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3"/>
      <x:c r="B906" s="73"/>
      <x:c r="C906" s="73"/>
      <x:c r="D906" s="73"/>
      <x:c r="E906" s="73"/>
      <x:c r="F906" s="73"/>
      <x:c r="G906" s="73"/>
      <x:c r="H906" s="73"/>
      <x:c r="I906" s="73"/>
      <x:c r="J906" s="73"/>
      <x:c r="K906" s="73"/>
      <x:c r="L906" s="73"/>
      <x:c r="M906" s="73"/>
      <x:c r="N906" s="73"/>
      <x:c r="O906" s="73"/>
      <x:c r="P906" s="73"/>
      <x:c r="Q906" s="73"/>
      <x:c r="R906" s="73"/>
      <x:c r="S906" s="73"/>
      <x:c r="T906" s="73"/>
      <x:c r="U906" s="73"/>
      <x:c r="V906" s="73"/>
      <x:c r="W906" s="73"/>
      <x:c r="X906" s="73"/>
      <x:c r="Y906" s="73"/>
      <x:c r="Z906" s="73"/>
      <x:c r="AA906" s="73"/>
      <x:c r="AB906" s="73"/>
      <x:c r="AC906" s="73"/>
      <x:c r="AD906" s="73"/>
      <x:c r="AE906" s="73"/>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3"/>
      <x:c r="B907" s="73"/>
      <x:c r="C907" s="73"/>
      <x:c r="D907" s="73"/>
      <x:c r="E907" s="73"/>
      <x:c r="F907" s="73"/>
      <x:c r="G907" s="73"/>
      <x:c r="H907" s="73"/>
      <x:c r="I907" s="73"/>
      <x:c r="J907" s="73"/>
      <x:c r="K907" s="73"/>
      <x:c r="L907" s="73"/>
      <x:c r="M907" s="73"/>
      <x:c r="N907" s="73"/>
      <x:c r="O907" s="73"/>
      <x:c r="P907" s="73"/>
      <x:c r="Q907" s="73"/>
      <x:c r="R907" s="73"/>
      <x:c r="S907" s="73"/>
      <x:c r="T907" s="73"/>
      <x:c r="U907" s="73"/>
      <x:c r="V907" s="73"/>
      <x:c r="W907" s="73"/>
      <x:c r="X907" s="73"/>
      <x:c r="Y907" s="73"/>
      <x:c r="Z907" s="73"/>
      <x:c r="AA907" s="73"/>
      <x:c r="AB907" s="73"/>
      <x:c r="AC907" s="73"/>
      <x:c r="AD907" s="73"/>
      <x:c r="AE907" s="73"/>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3"/>
      <x:c r="B908" s="73"/>
      <x:c r="C908" s="73"/>
      <x:c r="D908" s="73"/>
      <x:c r="E908" s="73"/>
      <x:c r="F908" s="73"/>
      <x:c r="G908" s="73"/>
      <x:c r="H908" s="73"/>
      <x:c r="I908" s="73"/>
      <x:c r="J908" s="73"/>
      <x:c r="K908" s="73"/>
      <x:c r="L908" s="73"/>
      <x:c r="M908" s="73"/>
      <x:c r="N908" s="73"/>
      <x:c r="O908" s="73"/>
      <x:c r="P908" s="73"/>
      <x:c r="Q908" s="73"/>
      <x:c r="R908" s="73"/>
      <x:c r="S908" s="73"/>
      <x:c r="T908" s="73"/>
      <x:c r="U908" s="73"/>
      <x:c r="V908" s="73"/>
      <x:c r="W908" s="73"/>
      <x:c r="X908" s="73"/>
      <x:c r="Y908" s="73"/>
      <x:c r="Z908" s="73"/>
      <x:c r="AA908" s="73"/>
      <x:c r="AB908" s="73"/>
      <x:c r="AC908" s="73"/>
      <x:c r="AD908" s="73"/>
      <x:c r="AE908" s="73"/>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3"/>
      <x:c r="B909" s="73"/>
      <x:c r="C909" s="73"/>
      <x:c r="D909" s="73"/>
      <x:c r="E909" s="73"/>
      <x:c r="F909" s="73"/>
      <x:c r="G909" s="73"/>
      <x:c r="H909" s="73"/>
      <x:c r="I909" s="73"/>
      <x:c r="J909" s="73"/>
      <x:c r="K909" s="73"/>
      <x:c r="L909" s="73"/>
      <x:c r="M909" s="73"/>
      <x:c r="N909" s="73"/>
      <x:c r="O909" s="73"/>
      <x:c r="P909" s="73"/>
      <x:c r="Q909" s="73"/>
      <x:c r="R909" s="73"/>
      <x:c r="S909" s="73"/>
      <x:c r="T909" s="73"/>
      <x:c r="U909" s="73"/>
      <x:c r="V909" s="73"/>
      <x:c r="W909" s="73"/>
      <x:c r="X909" s="73"/>
      <x:c r="Y909" s="73"/>
      <x:c r="Z909" s="73"/>
      <x:c r="AA909" s="73"/>
      <x:c r="AB909" s="73"/>
      <x:c r="AC909" s="73"/>
      <x:c r="AD909" s="73"/>
      <x:c r="AE909" s="73"/>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3"/>
      <x:c r="B910" s="73"/>
      <x:c r="C910" s="73"/>
      <x:c r="D910" s="73"/>
      <x:c r="E910" s="73"/>
      <x:c r="F910" s="73"/>
      <x:c r="G910" s="73"/>
      <x:c r="H910" s="73"/>
      <x:c r="I910" s="73"/>
      <x:c r="J910" s="73"/>
      <x:c r="K910" s="73"/>
      <x:c r="L910" s="73"/>
      <x:c r="M910" s="73"/>
      <x:c r="N910" s="73"/>
      <x:c r="O910" s="73"/>
      <x:c r="P910" s="73"/>
      <x:c r="Q910" s="73"/>
      <x:c r="R910" s="73"/>
      <x:c r="S910" s="73"/>
      <x:c r="T910" s="73"/>
      <x:c r="U910" s="73"/>
      <x:c r="V910" s="73"/>
      <x:c r="W910" s="73"/>
      <x:c r="X910" s="73"/>
      <x:c r="Y910" s="73"/>
      <x:c r="Z910" s="73"/>
      <x:c r="AA910" s="73"/>
      <x:c r="AB910" s="73"/>
      <x:c r="AC910" s="73"/>
      <x:c r="AD910" s="73"/>
      <x:c r="AE910" s="73"/>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3"/>
      <x:c r="B911" s="73"/>
      <x:c r="C911" s="73"/>
      <x:c r="D911" s="73"/>
      <x:c r="E911" s="73"/>
      <x:c r="F911" s="73"/>
      <x:c r="G911" s="73"/>
      <x:c r="H911" s="73"/>
      <x:c r="I911" s="73"/>
      <x:c r="J911" s="73"/>
      <x:c r="K911" s="73"/>
      <x:c r="L911" s="73"/>
      <x:c r="M911" s="73"/>
      <x:c r="N911" s="73"/>
      <x:c r="O911" s="73"/>
      <x:c r="P911" s="73"/>
      <x:c r="Q911" s="73"/>
      <x:c r="R911" s="73"/>
      <x:c r="S911" s="73"/>
      <x:c r="T911" s="73"/>
      <x:c r="U911" s="73"/>
      <x:c r="V911" s="73"/>
      <x:c r="W911" s="73"/>
      <x:c r="X911" s="73"/>
      <x:c r="Y911" s="73"/>
      <x:c r="Z911" s="73"/>
      <x:c r="AA911" s="73"/>
      <x:c r="AB911" s="73"/>
      <x:c r="AC911" s="73"/>
      <x:c r="AD911" s="73"/>
      <x:c r="AE911" s="73"/>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3"/>
      <x:c r="B912" s="73"/>
      <x:c r="C912" s="73"/>
      <x:c r="D912" s="73"/>
      <x:c r="E912" s="73"/>
      <x:c r="F912" s="73"/>
      <x:c r="G912" s="73"/>
      <x:c r="H912" s="73"/>
      <x:c r="I912" s="73"/>
      <x:c r="J912" s="73"/>
      <x:c r="K912" s="73"/>
      <x:c r="L912" s="73"/>
      <x:c r="M912" s="73"/>
      <x:c r="N912" s="73"/>
      <x:c r="O912" s="73"/>
      <x:c r="P912" s="73"/>
      <x:c r="Q912" s="73"/>
      <x:c r="R912" s="73"/>
      <x:c r="S912" s="73"/>
      <x:c r="T912" s="73"/>
      <x:c r="U912" s="73"/>
      <x:c r="V912" s="73"/>
      <x:c r="W912" s="73"/>
      <x:c r="X912" s="73"/>
      <x:c r="Y912" s="73"/>
      <x:c r="Z912" s="73"/>
      <x:c r="AA912" s="73"/>
      <x:c r="AB912" s="73"/>
      <x:c r="AC912" s="73"/>
      <x:c r="AD912" s="73"/>
      <x:c r="AE912" s="73"/>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3"/>
      <x:c r="B913" s="73"/>
      <x:c r="C913" s="73"/>
      <x:c r="D913" s="73"/>
      <x:c r="E913" s="73"/>
      <x:c r="F913" s="73"/>
      <x:c r="G913" s="73"/>
      <x:c r="H913" s="73"/>
      <x:c r="I913" s="73"/>
      <x:c r="J913" s="73"/>
      <x:c r="K913" s="73"/>
      <x:c r="L913" s="73"/>
      <x:c r="M913" s="73"/>
      <x:c r="N913" s="73"/>
      <x:c r="O913" s="73"/>
      <x:c r="P913" s="73"/>
      <x:c r="Q913" s="73"/>
      <x:c r="R913" s="73"/>
      <x:c r="S913" s="73"/>
      <x:c r="T913" s="73"/>
      <x:c r="U913" s="73"/>
      <x:c r="V913" s="73"/>
      <x:c r="W913" s="73"/>
      <x:c r="X913" s="73"/>
      <x:c r="Y913" s="73"/>
      <x:c r="Z913" s="73"/>
      <x:c r="AA913" s="73"/>
      <x:c r="AB913" s="73"/>
      <x:c r="AC913" s="73"/>
      <x:c r="AD913" s="73"/>
      <x:c r="AE913" s="7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3"/>
      <x:c r="B914" s="73"/>
      <x:c r="C914" s="73"/>
      <x:c r="D914" s="73"/>
      <x:c r="E914" s="73"/>
      <x:c r="F914" s="73"/>
      <x:c r="G914" s="73"/>
      <x:c r="H914" s="73"/>
      <x:c r="I914" s="73"/>
      <x:c r="J914" s="73"/>
      <x:c r="K914" s="73"/>
      <x:c r="L914" s="73"/>
      <x:c r="M914" s="73"/>
      <x:c r="N914" s="73"/>
      <x:c r="O914" s="73"/>
      <x:c r="P914" s="73"/>
      <x:c r="Q914" s="73"/>
      <x:c r="R914" s="73"/>
      <x:c r="S914" s="73"/>
      <x:c r="T914" s="73"/>
      <x:c r="U914" s="73"/>
      <x:c r="V914" s="73"/>
      <x:c r="W914" s="73"/>
      <x:c r="X914" s="73"/>
      <x:c r="Y914" s="73"/>
      <x:c r="Z914" s="73"/>
      <x:c r="AA914" s="73"/>
      <x:c r="AB914" s="73"/>
      <x:c r="AC914" s="73"/>
      <x:c r="AD914" s="73"/>
      <x:c r="AE914" s="73"/>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3"/>
      <x:c r="B915" s="73"/>
      <x:c r="C915" s="73"/>
      <x:c r="D915" s="73"/>
      <x:c r="E915" s="73"/>
      <x:c r="F915" s="73"/>
      <x:c r="G915" s="73"/>
      <x:c r="H915" s="73"/>
      <x:c r="I915" s="73"/>
      <x:c r="J915" s="73"/>
      <x:c r="K915" s="73"/>
      <x:c r="L915" s="73"/>
      <x:c r="M915" s="73"/>
      <x:c r="N915" s="73"/>
      <x:c r="O915" s="73"/>
      <x:c r="P915" s="73"/>
      <x:c r="Q915" s="73"/>
      <x:c r="R915" s="73"/>
      <x:c r="S915" s="73"/>
      <x:c r="T915" s="73"/>
      <x:c r="U915" s="73"/>
      <x:c r="V915" s="73"/>
      <x:c r="W915" s="73"/>
      <x:c r="X915" s="73"/>
      <x:c r="Y915" s="73"/>
      <x:c r="Z915" s="73"/>
      <x:c r="AA915" s="73"/>
      <x:c r="AB915" s="73"/>
      <x:c r="AC915" s="73"/>
      <x:c r="AD915" s="73"/>
      <x:c r="AE915" s="73"/>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3"/>
      <x:c r="B916" s="73"/>
      <x:c r="C916" s="73"/>
      <x:c r="D916" s="73"/>
      <x:c r="E916" s="73"/>
      <x:c r="F916" s="73"/>
      <x:c r="G916" s="73"/>
      <x:c r="H916" s="73"/>
      <x:c r="I916" s="73"/>
      <x:c r="J916" s="73"/>
      <x:c r="K916" s="73"/>
      <x:c r="L916" s="73"/>
      <x:c r="M916" s="73"/>
      <x:c r="N916" s="73"/>
      <x:c r="O916" s="73"/>
      <x:c r="P916" s="73"/>
      <x:c r="Q916" s="73"/>
      <x:c r="R916" s="73"/>
      <x:c r="S916" s="73"/>
      <x:c r="T916" s="73"/>
      <x:c r="U916" s="73"/>
      <x:c r="V916" s="73"/>
      <x:c r="W916" s="73"/>
      <x:c r="X916" s="73"/>
      <x:c r="Y916" s="73"/>
      <x:c r="Z916" s="73"/>
      <x:c r="AA916" s="73"/>
      <x:c r="AB916" s="73"/>
      <x:c r="AC916" s="73"/>
      <x:c r="AD916" s="73"/>
      <x:c r="AE916" s="73"/>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3"/>
      <x:c r="B917" s="73"/>
      <x:c r="C917" s="73"/>
      <x:c r="D917" s="73"/>
      <x:c r="E917" s="73"/>
      <x:c r="F917" s="73"/>
      <x:c r="G917" s="73"/>
      <x:c r="H917" s="73"/>
      <x:c r="I917" s="73"/>
      <x:c r="J917" s="73"/>
      <x:c r="K917" s="73"/>
      <x:c r="L917" s="73"/>
      <x:c r="M917" s="73"/>
      <x:c r="N917" s="73"/>
      <x:c r="O917" s="73"/>
      <x:c r="P917" s="73"/>
      <x:c r="Q917" s="73"/>
      <x:c r="R917" s="73"/>
      <x:c r="S917" s="73"/>
      <x:c r="T917" s="73"/>
      <x:c r="U917" s="73"/>
      <x:c r="V917" s="73"/>
      <x:c r="W917" s="73"/>
      <x:c r="X917" s="73"/>
      <x:c r="Y917" s="73"/>
      <x:c r="Z917" s="73"/>
      <x:c r="AA917" s="73"/>
      <x:c r="AB917" s="73"/>
      <x:c r="AC917" s="73"/>
      <x:c r="AD917" s="73"/>
      <x:c r="AE917" s="73"/>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3"/>
      <x:c r="B918" s="73"/>
      <x:c r="C918" s="73"/>
      <x:c r="D918" s="73"/>
      <x:c r="E918" s="73"/>
      <x:c r="F918" s="73"/>
      <x:c r="G918" s="73"/>
      <x:c r="H918" s="73"/>
      <x:c r="I918" s="73"/>
      <x:c r="J918" s="73"/>
      <x:c r="K918" s="73"/>
      <x:c r="L918" s="73"/>
      <x:c r="M918" s="73"/>
      <x:c r="N918" s="73"/>
      <x:c r="O918" s="73"/>
      <x:c r="P918" s="73"/>
      <x:c r="Q918" s="73"/>
      <x:c r="R918" s="73"/>
      <x:c r="S918" s="73"/>
      <x:c r="T918" s="73"/>
      <x:c r="U918" s="73"/>
      <x:c r="V918" s="73"/>
      <x:c r="W918" s="73"/>
      <x:c r="X918" s="73"/>
      <x:c r="Y918" s="73"/>
      <x:c r="Z918" s="73"/>
      <x:c r="AA918" s="73"/>
      <x:c r="AB918" s="73"/>
      <x:c r="AC918" s="73"/>
      <x:c r="AD918" s="73"/>
      <x:c r="AE918" s="73"/>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3"/>
      <x:c r="B919" s="73"/>
      <x:c r="C919" s="73"/>
      <x:c r="D919" s="73"/>
      <x:c r="E919" s="73"/>
      <x:c r="F919" s="73"/>
      <x:c r="G919" s="73"/>
      <x:c r="H919" s="73"/>
      <x:c r="I919" s="73"/>
      <x:c r="J919" s="73"/>
      <x:c r="K919" s="73"/>
      <x:c r="L919" s="73"/>
      <x:c r="M919" s="73"/>
      <x:c r="N919" s="73"/>
      <x:c r="O919" s="73"/>
      <x:c r="P919" s="73"/>
      <x:c r="Q919" s="73"/>
      <x:c r="R919" s="73"/>
      <x:c r="S919" s="73"/>
      <x:c r="T919" s="73"/>
      <x:c r="U919" s="73"/>
      <x:c r="V919" s="73"/>
      <x:c r="W919" s="73"/>
      <x:c r="X919" s="73"/>
      <x:c r="Y919" s="73"/>
      <x:c r="Z919" s="73"/>
      <x:c r="AA919" s="73"/>
      <x:c r="AB919" s="73"/>
      <x:c r="AC919" s="73"/>
      <x:c r="AD919" s="73"/>
      <x:c r="AE919" s="73"/>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3"/>
      <x:c r="B920" s="73"/>
      <x:c r="C920" s="73"/>
      <x:c r="D920" s="73"/>
      <x:c r="E920" s="73"/>
      <x:c r="F920" s="73"/>
      <x:c r="G920" s="73"/>
      <x:c r="H920" s="73"/>
      <x:c r="I920" s="73"/>
      <x:c r="J920" s="73"/>
      <x:c r="K920" s="73"/>
      <x:c r="L920" s="73"/>
      <x:c r="M920" s="73"/>
      <x:c r="N920" s="73"/>
      <x:c r="O920" s="73"/>
      <x:c r="P920" s="73"/>
      <x:c r="Q920" s="73"/>
      <x:c r="R920" s="73"/>
      <x:c r="S920" s="73"/>
      <x:c r="T920" s="73"/>
      <x:c r="U920" s="73"/>
      <x:c r="V920" s="73"/>
      <x:c r="W920" s="73"/>
      <x:c r="X920" s="73"/>
      <x:c r="Y920" s="73"/>
      <x:c r="Z920" s="73"/>
      <x:c r="AA920" s="73"/>
      <x:c r="AB920" s="73"/>
      <x:c r="AC920" s="73"/>
      <x:c r="AD920" s="73"/>
      <x:c r="AE920" s="73"/>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3"/>
      <x:c r="B921" s="73"/>
      <x:c r="C921" s="73"/>
      <x:c r="D921" s="73"/>
      <x:c r="E921" s="73"/>
      <x:c r="F921" s="73"/>
      <x:c r="G921" s="73"/>
      <x:c r="H921" s="73"/>
      <x:c r="I921" s="73"/>
      <x:c r="J921" s="73"/>
      <x:c r="K921" s="73"/>
      <x:c r="L921" s="73"/>
      <x:c r="M921" s="73"/>
      <x:c r="N921" s="73"/>
      <x:c r="O921" s="73"/>
      <x:c r="P921" s="73"/>
      <x:c r="Q921" s="73"/>
      <x:c r="R921" s="73"/>
      <x:c r="S921" s="73"/>
      <x:c r="T921" s="73"/>
      <x:c r="U921" s="73"/>
      <x:c r="V921" s="73"/>
      <x:c r="W921" s="73"/>
      <x:c r="X921" s="73"/>
      <x:c r="Y921" s="73"/>
      <x:c r="Z921" s="73"/>
      <x:c r="AA921" s="73"/>
      <x:c r="AB921" s="73"/>
      <x:c r="AC921" s="73"/>
      <x:c r="AD921" s="73"/>
      <x:c r="AE921" s="73"/>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3"/>
      <x:c r="B922" s="73"/>
      <x:c r="C922" s="73"/>
      <x:c r="D922" s="73"/>
      <x:c r="E922" s="73"/>
      <x:c r="F922" s="73"/>
      <x:c r="G922" s="73"/>
      <x:c r="H922" s="73"/>
      <x:c r="I922" s="73"/>
      <x:c r="J922" s="73"/>
      <x:c r="K922" s="73"/>
      <x:c r="L922" s="73"/>
      <x:c r="M922" s="73"/>
      <x:c r="N922" s="73"/>
      <x:c r="O922" s="73"/>
      <x:c r="P922" s="73"/>
      <x:c r="Q922" s="73"/>
      <x:c r="R922" s="73"/>
      <x:c r="S922" s="73"/>
      <x:c r="T922" s="73"/>
      <x:c r="U922" s="73"/>
      <x:c r="V922" s="73"/>
      <x:c r="W922" s="73"/>
      <x:c r="X922" s="73"/>
      <x:c r="Y922" s="73"/>
      <x:c r="Z922" s="73"/>
      <x:c r="AA922" s="73"/>
      <x:c r="AB922" s="73"/>
      <x:c r="AC922" s="73"/>
      <x:c r="AD922" s="73"/>
      <x:c r="AE922" s="73"/>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3"/>
      <x:c r="B923" s="73"/>
      <x:c r="C923" s="73"/>
      <x:c r="D923" s="73"/>
      <x:c r="E923" s="73"/>
      <x:c r="F923" s="73"/>
      <x:c r="G923" s="73"/>
      <x:c r="H923" s="73"/>
      <x:c r="I923" s="73"/>
      <x:c r="J923" s="73"/>
      <x:c r="K923" s="73"/>
      <x:c r="L923" s="73"/>
      <x:c r="M923" s="73"/>
      <x:c r="N923" s="73"/>
      <x:c r="O923" s="73"/>
      <x:c r="P923" s="73"/>
      <x:c r="Q923" s="73"/>
      <x:c r="R923" s="73"/>
      <x:c r="S923" s="73"/>
      <x:c r="T923" s="73"/>
      <x:c r="U923" s="73"/>
      <x:c r="V923" s="73"/>
      <x:c r="W923" s="73"/>
      <x:c r="X923" s="73"/>
      <x:c r="Y923" s="73"/>
      <x:c r="Z923" s="73"/>
      <x:c r="AA923" s="73"/>
      <x:c r="AB923" s="73"/>
      <x:c r="AC923" s="73"/>
      <x:c r="AD923" s="73"/>
      <x:c r="AE923" s="7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3"/>
      <x:c r="B924" s="73"/>
      <x:c r="C924" s="73"/>
      <x:c r="D924" s="73"/>
      <x:c r="E924" s="73"/>
      <x:c r="F924" s="73"/>
      <x:c r="G924" s="73"/>
      <x:c r="H924" s="73"/>
      <x:c r="I924" s="73"/>
      <x:c r="J924" s="73"/>
      <x:c r="K924" s="73"/>
      <x:c r="L924" s="73"/>
      <x:c r="M924" s="73"/>
      <x:c r="N924" s="73"/>
      <x:c r="O924" s="73"/>
      <x:c r="P924" s="73"/>
      <x:c r="Q924" s="73"/>
      <x:c r="R924" s="73"/>
      <x:c r="S924" s="73"/>
      <x:c r="T924" s="73"/>
      <x:c r="U924" s="73"/>
      <x:c r="V924" s="73"/>
      <x:c r="W924" s="73"/>
      <x:c r="X924" s="73"/>
      <x:c r="Y924" s="73"/>
      <x:c r="Z924" s="73"/>
      <x:c r="AA924" s="73"/>
      <x:c r="AB924" s="73"/>
      <x:c r="AC924" s="73"/>
      <x:c r="AD924" s="73"/>
      <x:c r="AE924" s="73"/>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3"/>
      <x:c r="B925" s="73"/>
      <x:c r="C925" s="73"/>
      <x:c r="D925" s="73"/>
      <x:c r="E925" s="73"/>
      <x:c r="F925" s="73"/>
      <x:c r="G925" s="73"/>
      <x:c r="H925" s="73"/>
      <x:c r="I925" s="73"/>
      <x:c r="J925" s="73"/>
      <x:c r="K925" s="73"/>
      <x:c r="L925" s="73"/>
      <x:c r="M925" s="73"/>
      <x:c r="N925" s="73"/>
      <x:c r="O925" s="73"/>
      <x:c r="P925" s="73"/>
      <x:c r="Q925" s="73"/>
      <x:c r="R925" s="73"/>
      <x:c r="S925" s="73"/>
      <x:c r="T925" s="73"/>
      <x:c r="U925" s="73"/>
      <x:c r="V925" s="73"/>
      <x:c r="W925" s="73"/>
      <x:c r="X925" s="73"/>
      <x:c r="Y925" s="73"/>
      <x:c r="Z925" s="73"/>
      <x:c r="AA925" s="73"/>
      <x:c r="AB925" s="73"/>
      <x:c r="AC925" s="73"/>
      <x:c r="AD925" s="73"/>
      <x:c r="AE925" s="73"/>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3"/>
      <x:c r="B926" s="73"/>
      <x:c r="C926" s="73"/>
      <x:c r="D926" s="73"/>
      <x:c r="E926" s="73"/>
      <x:c r="F926" s="73"/>
      <x:c r="G926" s="73"/>
      <x:c r="H926" s="73"/>
      <x:c r="I926" s="73"/>
      <x:c r="J926" s="73"/>
      <x:c r="K926" s="73"/>
      <x:c r="L926" s="73"/>
      <x:c r="M926" s="73"/>
      <x:c r="N926" s="73"/>
      <x:c r="O926" s="73"/>
      <x:c r="P926" s="73"/>
      <x:c r="Q926" s="73"/>
      <x:c r="R926" s="73"/>
      <x:c r="S926" s="73"/>
      <x:c r="T926" s="73"/>
      <x:c r="U926" s="73"/>
      <x:c r="V926" s="73"/>
      <x:c r="W926" s="73"/>
      <x:c r="X926" s="73"/>
      <x:c r="Y926" s="73"/>
      <x:c r="Z926" s="73"/>
      <x:c r="AA926" s="73"/>
      <x:c r="AB926" s="73"/>
      <x:c r="AC926" s="73"/>
      <x:c r="AD926" s="73"/>
      <x:c r="AE926" s="73"/>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3"/>
      <x:c r="B927" s="73"/>
      <x:c r="C927" s="73"/>
      <x:c r="D927" s="73"/>
      <x:c r="E927" s="73"/>
      <x:c r="F927" s="73"/>
      <x:c r="G927" s="73"/>
      <x:c r="H927" s="73"/>
      <x:c r="I927" s="73"/>
      <x:c r="J927" s="73"/>
      <x:c r="K927" s="73"/>
      <x:c r="L927" s="73"/>
      <x:c r="M927" s="73"/>
      <x:c r="N927" s="73"/>
      <x:c r="O927" s="73"/>
      <x:c r="P927" s="73"/>
      <x:c r="Q927" s="73"/>
      <x:c r="R927" s="73"/>
      <x:c r="S927" s="73"/>
      <x:c r="T927" s="73"/>
      <x:c r="U927" s="73"/>
      <x:c r="V927" s="73"/>
      <x:c r="W927" s="73"/>
      <x:c r="X927" s="73"/>
      <x:c r="Y927" s="73"/>
      <x:c r="Z927" s="73"/>
      <x:c r="AA927" s="73"/>
      <x:c r="AB927" s="73"/>
      <x:c r="AC927" s="73"/>
      <x:c r="AD927" s="73"/>
      <x:c r="AE927" s="73"/>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3"/>
      <x:c r="B928" s="73"/>
      <x:c r="C928" s="73"/>
      <x:c r="D928" s="73"/>
      <x:c r="E928" s="73"/>
      <x:c r="F928" s="73"/>
      <x:c r="G928" s="73"/>
      <x:c r="H928" s="73"/>
      <x:c r="I928" s="73"/>
      <x:c r="J928" s="73"/>
      <x:c r="K928" s="73"/>
      <x:c r="L928" s="73"/>
      <x:c r="M928" s="73"/>
      <x:c r="N928" s="73"/>
      <x:c r="O928" s="73"/>
      <x:c r="P928" s="73"/>
      <x:c r="Q928" s="73"/>
      <x:c r="R928" s="73"/>
      <x:c r="S928" s="73"/>
      <x:c r="T928" s="73"/>
      <x:c r="U928" s="73"/>
      <x:c r="V928" s="73"/>
      <x:c r="W928" s="73"/>
      <x:c r="X928" s="73"/>
      <x:c r="Y928" s="73"/>
      <x:c r="Z928" s="73"/>
      <x:c r="AA928" s="73"/>
      <x:c r="AB928" s="73"/>
      <x:c r="AC928" s="73"/>
      <x:c r="AD928" s="73"/>
      <x:c r="AE928" s="73"/>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3"/>
      <x:c r="B929" s="73"/>
      <x:c r="C929" s="73"/>
      <x:c r="D929" s="73"/>
      <x:c r="E929" s="73"/>
      <x:c r="F929" s="73"/>
      <x:c r="G929" s="73"/>
      <x:c r="H929" s="73"/>
      <x:c r="I929" s="73"/>
      <x:c r="J929" s="73"/>
      <x:c r="K929" s="73"/>
      <x:c r="L929" s="73"/>
      <x:c r="M929" s="73"/>
      <x:c r="N929" s="73"/>
      <x:c r="O929" s="73"/>
      <x:c r="P929" s="73"/>
      <x:c r="Q929" s="73"/>
      <x:c r="R929" s="73"/>
      <x:c r="S929" s="73"/>
      <x:c r="T929" s="73"/>
      <x:c r="U929" s="73"/>
      <x:c r="V929" s="73"/>
      <x:c r="W929" s="73"/>
      <x:c r="X929" s="73"/>
      <x:c r="Y929" s="73"/>
      <x:c r="Z929" s="73"/>
      <x:c r="AA929" s="73"/>
      <x:c r="AB929" s="73"/>
      <x:c r="AC929" s="73"/>
      <x:c r="AD929" s="73"/>
      <x:c r="AE929" s="73"/>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3"/>
      <x:c r="B930" s="73"/>
      <x:c r="C930" s="73"/>
      <x:c r="D930" s="73"/>
      <x:c r="E930" s="73"/>
      <x:c r="F930" s="73"/>
      <x:c r="G930" s="73"/>
      <x:c r="H930" s="73"/>
      <x:c r="I930" s="73"/>
      <x:c r="J930" s="73"/>
      <x:c r="K930" s="73"/>
      <x:c r="L930" s="73"/>
      <x:c r="M930" s="73"/>
      <x:c r="N930" s="73"/>
      <x:c r="O930" s="73"/>
      <x:c r="P930" s="73"/>
      <x:c r="Q930" s="73"/>
      <x:c r="R930" s="73"/>
      <x:c r="S930" s="73"/>
      <x:c r="T930" s="73"/>
      <x:c r="U930" s="73"/>
      <x:c r="V930" s="73"/>
      <x:c r="W930" s="73"/>
      <x:c r="X930" s="73"/>
      <x:c r="Y930" s="73"/>
      <x:c r="Z930" s="73"/>
      <x:c r="AA930" s="73"/>
      <x:c r="AB930" s="73"/>
      <x:c r="AC930" s="73"/>
      <x:c r="AD930" s="73"/>
      <x:c r="AE930" s="73"/>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3"/>
      <x:c r="B931" s="73"/>
      <x:c r="C931" s="73"/>
      <x:c r="D931" s="73"/>
      <x:c r="E931" s="73"/>
      <x:c r="F931" s="73"/>
      <x:c r="G931" s="73"/>
      <x:c r="H931" s="73"/>
      <x:c r="I931" s="73"/>
      <x:c r="J931" s="73"/>
      <x:c r="K931" s="73"/>
      <x:c r="L931" s="73"/>
      <x:c r="M931" s="73"/>
      <x:c r="N931" s="73"/>
      <x:c r="O931" s="73"/>
      <x:c r="P931" s="73"/>
      <x:c r="Q931" s="73"/>
      <x:c r="R931" s="73"/>
      <x:c r="S931" s="73"/>
      <x:c r="T931" s="73"/>
      <x:c r="U931" s="73"/>
      <x:c r="V931" s="73"/>
      <x:c r="W931" s="73"/>
      <x:c r="X931" s="73"/>
      <x:c r="Y931" s="73"/>
      <x:c r="Z931" s="73"/>
      <x:c r="AA931" s="73"/>
      <x:c r="AB931" s="73"/>
      <x:c r="AC931" s="73"/>
      <x:c r="AD931" s="73"/>
      <x:c r="AE931" s="73"/>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3"/>
      <x:c r="B932" s="73"/>
      <x:c r="C932" s="73"/>
      <x:c r="D932" s="73"/>
      <x:c r="E932" s="73"/>
      <x:c r="F932" s="73"/>
      <x:c r="G932" s="73"/>
      <x:c r="H932" s="73"/>
      <x:c r="I932" s="73"/>
      <x:c r="J932" s="73"/>
      <x:c r="K932" s="73"/>
      <x:c r="L932" s="73"/>
      <x:c r="M932" s="73"/>
      <x:c r="N932" s="73"/>
      <x:c r="O932" s="73"/>
      <x:c r="P932" s="73"/>
      <x:c r="Q932" s="73"/>
      <x:c r="R932" s="73"/>
      <x:c r="S932" s="73"/>
      <x:c r="T932" s="73"/>
      <x:c r="U932" s="73"/>
      <x:c r="V932" s="73"/>
      <x:c r="W932" s="73"/>
      <x:c r="X932" s="73"/>
      <x:c r="Y932" s="73"/>
      <x:c r="Z932" s="73"/>
      <x:c r="AA932" s="73"/>
      <x:c r="AB932" s="73"/>
      <x:c r="AC932" s="73"/>
      <x:c r="AD932" s="73"/>
      <x:c r="AE932" s="73"/>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3"/>
      <x:c r="B933" s="73"/>
      <x:c r="C933" s="73"/>
      <x:c r="D933" s="73"/>
      <x:c r="E933" s="73"/>
      <x:c r="F933" s="73"/>
      <x:c r="G933" s="73"/>
      <x:c r="H933" s="73"/>
      <x:c r="I933" s="73"/>
      <x:c r="J933" s="73"/>
      <x:c r="K933" s="73"/>
      <x:c r="L933" s="73"/>
      <x:c r="M933" s="73"/>
      <x:c r="N933" s="73"/>
      <x:c r="O933" s="73"/>
      <x:c r="P933" s="73"/>
      <x:c r="Q933" s="73"/>
      <x:c r="R933" s="73"/>
      <x:c r="S933" s="73"/>
      <x:c r="T933" s="73"/>
      <x:c r="U933" s="73"/>
      <x:c r="V933" s="73"/>
      <x:c r="W933" s="73"/>
      <x:c r="X933" s="73"/>
      <x:c r="Y933" s="73"/>
      <x:c r="Z933" s="73"/>
      <x:c r="AA933" s="73"/>
      <x:c r="AB933" s="73"/>
      <x:c r="AC933" s="73"/>
      <x:c r="AD933" s="73"/>
      <x:c r="AE933" s="7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3"/>
      <x:c r="B934" s="73"/>
      <x:c r="C934" s="73"/>
      <x:c r="D934" s="73"/>
      <x:c r="E934" s="73"/>
      <x:c r="F934" s="73"/>
      <x:c r="G934" s="73"/>
      <x:c r="H934" s="73"/>
      <x:c r="I934" s="73"/>
      <x:c r="J934" s="73"/>
      <x:c r="K934" s="73"/>
      <x:c r="L934" s="73"/>
      <x:c r="M934" s="73"/>
      <x:c r="N934" s="73"/>
      <x:c r="O934" s="73"/>
      <x:c r="P934" s="73"/>
      <x:c r="Q934" s="73"/>
      <x:c r="R934" s="73"/>
      <x:c r="S934" s="73"/>
      <x:c r="T934" s="73"/>
      <x:c r="U934" s="73"/>
      <x:c r="V934" s="73"/>
      <x:c r="W934" s="73"/>
      <x:c r="X934" s="73"/>
      <x:c r="Y934" s="73"/>
      <x:c r="Z934" s="73"/>
      <x:c r="AA934" s="73"/>
      <x:c r="AB934" s="73"/>
      <x:c r="AC934" s="73"/>
      <x:c r="AD934" s="73"/>
      <x:c r="AE934" s="73"/>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3"/>
      <x:c r="B935" s="73"/>
      <x:c r="C935" s="73"/>
      <x:c r="D935" s="73"/>
      <x:c r="E935" s="73"/>
      <x:c r="F935" s="73"/>
      <x:c r="G935" s="73"/>
      <x:c r="H935" s="73"/>
      <x:c r="I935" s="73"/>
      <x:c r="J935" s="73"/>
      <x:c r="K935" s="73"/>
      <x:c r="L935" s="73"/>
      <x:c r="M935" s="73"/>
      <x:c r="N935" s="73"/>
      <x:c r="O935" s="73"/>
      <x:c r="P935" s="73"/>
      <x:c r="Q935" s="73"/>
      <x:c r="R935" s="73"/>
      <x:c r="S935" s="73"/>
      <x:c r="T935" s="73"/>
      <x:c r="U935" s="73"/>
      <x:c r="V935" s="73"/>
      <x:c r="W935" s="73"/>
      <x:c r="X935" s="73"/>
      <x:c r="Y935" s="73"/>
      <x:c r="Z935" s="73"/>
      <x:c r="AA935" s="73"/>
      <x:c r="AB935" s="73"/>
      <x:c r="AC935" s="73"/>
      <x:c r="AD935" s="73"/>
      <x:c r="AE935" s="73"/>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3"/>
      <x:c r="B936" s="73"/>
      <x:c r="C936" s="73"/>
      <x:c r="D936" s="73"/>
      <x:c r="E936" s="73"/>
      <x:c r="F936" s="73"/>
      <x:c r="G936" s="73"/>
      <x:c r="H936" s="73"/>
      <x:c r="I936" s="73"/>
      <x:c r="J936" s="73"/>
      <x:c r="K936" s="73"/>
      <x:c r="L936" s="73"/>
      <x:c r="M936" s="73"/>
      <x:c r="N936" s="73"/>
      <x:c r="O936" s="73"/>
      <x:c r="P936" s="73"/>
      <x:c r="Q936" s="73"/>
      <x:c r="R936" s="73"/>
      <x:c r="S936" s="73"/>
      <x:c r="T936" s="73"/>
      <x:c r="U936" s="73"/>
      <x:c r="V936" s="73"/>
      <x:c r="W936" s="73"/>
      <x:c r="X936" s="73"/>
      <x:c r="Y936" s="73"/>
      <x:c r="Z936" s="73"/>
      <x:c r="AA936" s="73"/>
      <x:c r="AB936" s="73"/>
      <x:c r="AC936" s="73"/>
      <x:c r="AD936" s="73"/>
      <x:c r="AE936" s="73"/>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3"/>
      <x:c r="B937" s="73"/>
      <x:c r="C937" s="73"/>
      <x:c r="D937" s="73"/>
      <x:c r="E937" s="73"/>
      <x:c r="F937" s="73"/>
      <x:c r="G937" s="73"/>
      <x:c r="H937" s="73"/>
      <x:c r="I937" s="73"/>
      <x:c r="J937" s="73"/>
      <x:c r="K937" s="73"/>
      <x:c r="L937" s="73"/>
      <x:c r="M937" s="73"/>
      <x:c r="N937" s="73"/>
      <x:c r="O937" s="73"/>
      <x:c r="P937" s="73"/>
      <x:c r="Q937" s="73"/>
      <x:c r="R937" s="73"/>
      <x:c r="S937" s="73"/>
      <x:c r="T937" s="73"/>
      <x:c r="U937" s="73"/>
      <x:c r="V937" s="73"/>
      <x:c r="W937" s="73"/>
      <x:c r="X937" s="73"/>
      <x:c r="Y937" s="73"/>
      <x:c r="Z937" s="73"/>
      <x:c r="AA937" s="73"/>
      <x:c r="AB937" s="73"/>
      <x:c r="AC937" s="73"/>
      <x:c r="AD937" s="73"/>
      <x:c r="AE937" s="73"/>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3"/>
      <x:c r="B938" s="73"/>
      <x:c r="C938" s="73"/>
      <x:c r="D938" s="73"/>
      <x:c r="E938" s="73"/>
      <x:c r="F938" s="73"/>
      <x:c r="G938" s="73"/>
      <x:c r="H938" s="73"/>
      <x:c r="I938" s="73"/>
      <x:c r="J938" s="73"/>
      <x:c r="K938" s="73"/>
      <x:c r="L938" s="73"/>
      <x:c r="M938" s="73"/>
      <x:c r="N938" s="73"/>
      <x:c r="O938" s="73"/>
      <x:c r="P938" s="73"/>
      <x:c r="Q938" s="73"/>
      <x:c r="R938" s="73"/>
      <x:c r="S938" s="73"/>
      <x:c r="T938" s="73"/>
      <x:c r="U938" s="73"/>
      <x:c r="V938" s="73"/>
      <x:c r="W938" s="73"/>
      <x:c r="X938" s="73"/>
      <x:c r="Y938" s="73"/>
      <x:c r="Z938" s="73"/>
      <x:c r="AA938" s="73"/>
      <x:c r="AB938" s="73"/>
      <x:c r="AC938" s="73"/>
      <x:c r="AD938" s="73"/>
      <x:c r="AE938" s="73"/>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3"/>
      <x:c r="B939" s="73"/>
      <x:c r="C939" s="73"/>
      <x:c r="D939" s="73"/>
      <x:c r="E939" s="73"/>
      <x:c r="F939" s="73"/>
      <x:c r="G939" s="73"/>
      <x:c r="H939" s="73"/>
      <x:c r="I939" s="73"/>
      <x:c r="J939" s="73"/>
      <x:c r="K939" s="73"/>
      <x:c r="L939" s="73"/>
      <x:c r="M939" s="73"/>
      <x:c r="N939" s="73"/>
      <x:c r="O939" s="73"/>
      <x:c r="P939" s="73"/>
      <x:c r="Q939" s="73"/>
      <x:c r="R939" s="73"/>
      <x:c r="S939" s="73"/>
      <x:c r="T939" s="73"/>
      <x:c r="U939" s="73"/>
      <x:c r="V939" s="73"/>
      <x:c r="W939" s="73"/>
      <x:c r="X939" s="73"/>
      <x:c r="Y939" s="73"/>
      <x:c r="Z939" s="73"/>
      <x:c r="AA939" s="73"/>
      <x:c r="AB939" s="73"/>
      <x:c r="AC939" s="73"/>
      <x:c r="AD939" s="73"/>
      <x:c r="AE939" s="73"/>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3"/>
      <x:c r="B940" s="73"/>
      <x:c r="C940" s="73"/>
      <x:c r="D940" s="73"/>
      <x:c r="E940" s="73"/>
      <x:c r="F940" s="73"/>
      <x:c r="G940" s="73"/>
      <x:c r="H940" s="73"/>
      <x:c r="I940" s="73"/>
      <x:c r="J940" s="73"/>
      <x:c r="K940" s="73"/>
      <x:c r="L940" s="73"/>
      <x:c r="M940" s="73"/>
      <x:c r="N940" s="73"/>
      <x:c r="O940" s="73"/>
      <x:c r="P940" s="73"/>
      <x:c r="Q940" s="73"/>
      <x:c r="R940" s="73"/>
      <x:c r="S940" s="73"/>
      <x:c r="T940" s="73"/>
      <x:c r="U940" s="73"/>
      <x:c r="V940" s="73"/>
      <x:c r="W940" s="73"/>
      <x:c r="X940" s="73"/>
      <x:c r="Y940" s="73"/>
      <x:c r="Z940" s="73"/>
      <x:c r="AA940" s="73"/>
      <x:c r="AB940" s="73"/>
      <x:c r="AC940" s="73"/>
      <x:c r="AD940" s="73"/>
      <x:c r="AE940" s="73"/>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3"/>
      <x:c r="B941" s="73"/>
      <x:c r="C941" s="73"/>
      <x:c r="D941" s="73"/>
      <x:c r="E941" s="73"/>
      <x:c r="F941" s="73"/>
      <x:c r="G941" s="73"/>
      <x:c r="H941" s="73"/>
      <x:c r="I941" s="73"/>
      <x:c r="J941" s="73"/>
      <x:c r="K941" s="73"/>
      <x:c r="L941" s="73"/>
      <x:c r="M941" s="73"/>
      <x:c r="N941" s="73"/>
      <x:c r="O941" s="73"/>
      <x:c r="P941" s="73"/>
      <x:c r="Q941" s="73"/>
      <x:c r="R941" s="73"/>
      <x:c r="S941" s="73"/>
      <x:c r="T941" s="73"/>
      <x:c r="U941" s="73"/>
      <x:c r="V941" s="73"/>
      <x:c r="W941" s="73"/>
      <x:c r="X941" s="73"/>
      <x:c r="Y941" s="73"/>
      <x:c r="Z941" s="73"/>
      <x:c r="AA941" s="73"/>
      <x:c r="AB941" s="73"/>
      <x:c r="AC941" s="73"/>
      <x:c r="AD941" s="73"/>
      <x:c r="AE941" s="73"/>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3"/>
      <x:c r="B942" s="73"/>
      <x:c r="C942" s="73"/>
      <x:c r="D942" s="73"/>
      <x:c r="E942" s="73"/>
      <x:c r="F942" s="73"/>
      <x:c r="G942" s="73"/>
      <x:c r="H942" s="73"/>
      <x:c r="I942" s="73"/>
      <x:c r="J942" s="73"/>
      <x:c r="K942" s="73"/>
      <x:c r="L942" s="73"/>
      <x:c r="M942" s="73"/>
      <x:c r="N942" s="73"/>
      <x:c r="O942" s="73"/>
      <x:c r="P942" s="73"/>
      <x:c r="Q942" s="73"/>
      <x:c r="R942" s="73"/>
      <x:c r="S942" s="73"/>
      <x:c r="T942" s="73"/>
      <x:c r="U942" s="73"/>
      <x:c r="V942" s="73"/>
      <x:c r="W942" s="73"/>
      <x:c r="X942" s="73"/>
      <x:c r="Y942" s="73"/>
      <x:c r="Z942" s="73"/>
      <x:c r="AA942" s="73"/>
      <x:c r="AB942" s="73"/>
      <x:c r="AC942" s="73"/>
      <x:c r="AD942" s="73"/>
      <x:c r="AE942" s="73"/>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3"/>
      <x:c r="B943" s="73"/>
      <x:c r="C943" s="73"/>
      <x:c r="D943" s="73"/>
      <x:c r="E943" s="73"/>
      <x:c r="F943" s="73"/>
      <x:c r="G943" s="73"/>
      <x:c r="H943" s="73"/>
      <x:c r="I943" s="73"/>
      <x:c r="J943" s="73"/>
      <x:c r="K943" s="73"/>
      <x:c r="L943" s="73"/>
      <x:c r="M943" s="73"/>
      <x:c r="N943" s="73"/>
      <x:c r="O943" s="73"/>
      <x:c r="P943" s="73"/>
      <x:c r="Q943" s="73"/>
      <x:c r="R943" s="73"/>
      <x:c r="S943" s="73"/>
      <x:c r="T943" s="73"/>
      <x:c r="U943" s="73"/>
      <x:c r="V943" s="73"/>
      <x:c r="W943" s="73"/>
      <x:c r="X943" s="73"/>
      <x:c r="Y943" s="73"/>
      <x:c r="Z943" s="73"/>
      <x:c r="AA943" s="73"/>
      <x:c r="AB943" s="73"/>
      <x:c r="AC943" s="73"/>
      <x:c r="AD943" s="73"/>
      <x:c r="AE943" s="7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3"/>
      <x:c r="B944" s="73"/>
      <x:c r="C944" s="73"/>
      <x:c r="D944" s="73"/>
      <x:c r="E944" s="73"/>
      <x:c r="F944" s="73"/>
      <x:c r="G944" s="73"/>
      <x:c r="H944" s="73"/>
      <x:c r="I944" s="73"/>
      <x:c r="J944" s="73"/>
      <x:c r="K944" s="73"/>
      <x:c r="L944" s="73"/>
      <x:c r="M944" s="73"/>
      <x:c r="N944" s="73"/>
      <x:c r="O944" s="73"/>
      <x:c r="P944" s="73"/>
      <x:c r="Q944" s="73"/>
      <x:c r="R944" s="73"/>
      <x:c r="S944" s="73"/>
      <x:c r="T944" s="73"/>
      <x:c r="U944" s="73"/>
      <x:c r="V944" s="73"/>
      <x:c r="W944" s="73"/>
      <x:c r="X944" s="73"/>
      <x:c r="Y944" s="73"/>
      <x:c r="Z944" s="73"/>
      <x:c r="AA944" s="73"/>
      <x:c r="AB944" s="73"/>
      <x:c r="AC944" s="73"/>
      <x:c r="AD944" s="73"/>
      <x:c r="AE944" s="73"/>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3"/>
      <x:c r="B945" s="73"/>
      <x:c r="C945" s="73"/>
      <x:c r="D945" s="73"/>
      <x:c r="E945" s="73"/>
      <x:c r="F945" s="73"/>
      <x:c r="G945" s="73"/>
      <x:c r="H945" s="73"/>
      <x:c r="I945" s="73"/>
      <x:c r="J945" s="73"/>
      <x:c r="K945" s="73"/>
      <x:c r="L945" s="73"/>
      <x:c r="M945" s="73"/>
      <x:c r="N945" s="73"/>
      <x:c r="O945" s="73"/>
      <x:c r="P945" s="73"/>
      <x:c r="Q945" s="73"/>
      <x:c r="R945" s="73"/>
      <x:c r="S945" s="73"/>
      <x:c r="T945" s="73"/>
      <x:c r="U945" s="73"/>
      <x:c r="V945" s="73"/>
      <x:c r="W945" s="73"/>
      <x:c r="X945" s="73"/>
      <x:c r="Y945" s="73"/>
      <x:c r="Z945" s="73"/>
      <x:c r="AA945" s="73"/>
      <x:c r="AB945" s="73"/>
      <x:c r="AC945" s="73"/>
      <x:c r="AD945" s="73"/>
      <x:c r="AE945" s="73"/>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3"/>
      <x:c r="B946" s="73"/>
      <x:c r="C946" s="73"/>
      <x:c r="D946" s="73"/>
      <x:c r="E946" s="73"/>
      <x:c r="F946" s="73"/>
      <x:c r="G946" s="73"/>
      <x:c r="H946" s="73"/>
      <x:c r="I946" s="73"/>
      <x:c r="J946" s="73"/>
      <x:c r="K946" s="73"/>
      <x:c r="L946" s="73"/>
      <x:c r="M946" s="73"/>
      <x:c r="N946" s="73"/>
      <x:c r="O946" s="73"/>
      <x:c r="P946" s="73"/>
      <x:c r="Q946" s="73"/>
      <x:c r="R946" s="73"/>
      <x:c r="S946" s="73"/>
      <x:c r="T946" s="73"/>
      <x:c r="U946" s="73"/>
      <x:c r="V946" s="73"/>
      <x:c r="W946" s="73"/>
      <x:c r="X946" s="73"/>
      <x:c r="Y946" s="73"/>
      <x:c r="Z946" s="73"/>
      <x:c r="AA946" s="73"/>
      <x:c r="AB946" s="73"/>
      <x:c r="AC946" s="73"/>
      <x:c r="AD946" s="73"/>
      <x:c r="AE946" s="73"/>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3"/>
      <x:c r="B947" s="73"/>
      <x:c r="C947" s="73"/>
      <x:c r="D947" s="73"/>
      <x:c r="E947" s="73"/>
      <x:c r="F947" s="73"/>
      <x:c r="G947" s="73"/>
      <x:c r="H947" s="73"/>
      <x:c r="I947" s="73"/>
      <x:c r="J947" s="73"/>
      <x:c r="K947" s="73"/>
      <x:c r="L947" s="73"/>
      <x:c r="M947" s="73"/>
      <x:c r="N947" s="73"/>
      <x:c r="O947" s="73"/>
      <x:c r="P947" s="73"/>
      <x:c r="Q947" s="73"/>
      <x:c r="R947" s="73"/>
      <x:c r="S947" s="73"/>
      <x:c r="T947" s="73"/>
      <x:c r="U947" s="73"/>
      <x:c r="V947" s="73"/>
      <x:c r="W947" s="73"/>
      <x:c r="X947" s="73"/>
      <x:c r="Y947" s="73"/>
      <x:c r="Z947" s="73"/>
      <x:c r="AA947" s="73"/>
      <x:c r="AB947" s="73"/>
      <x:c r="AC947" s="73"/>
      <x:c r="AD947" s="73"/>
      <x:c r="AE947" s="73"/>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3"/>
      <x:c r="B948" s="73"/>
      <x:c r="C948" s="73"/>
      <x:c r="D948" s="73"/>
      <x:c r="E948" s="73"/>
      <x:c r="F948" s="73"/>
      <x:c r="G948" s="73"/>
      <x:c r="H948" s="73"/>
      <x:c r="I948" s="73"/>
      <x:c r="J948" s="73"/>
      <x:c r="K948" s="73"/>
      <x:c r="L948" s="73"/>
      <x:c r="M948" s="73"/>
      <x:c r="N948" s="73"/>
      <x:c r="O948" s="73"/>
      <x:c r="P948" s="73"/>
      <x:c r="Q948" s="73"/>
      <x:c r="R948" s="73"/>
      <x:c r="S948" s="73"/>
      <x:c r="T948" s="73"/>
      <x:c r="U948" s="73"/>
      <x:c r="V948" s="73"/>
      <x:c r="W948" s="73"/>
      <x:c r="X948" s="73"/>
      <x:c r="Y948" s="73"/>
      <x:c r="Z948" s="73"/>
      <x:c r="AA948" s="73"/>
      <x:c r="AB948" s="73"/>
      <x:c r="AC948" s="73"/>
      <x:c r="AD948" s="73"/>
      <x:c r="AE948" s="73"/>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3"/>
      <x:c r="B949" s="73"/>
      <x:c r="C949" s="73"/>
      <x:c r="D949" s="73"/>
      <x:c r="E949" s="73"/>
      <x:c r="F949" s="73"/>
      <x:c r="G949" s="73"/>
      <x:c r="H949" s="73"/>
      <x:c r="I949" s="73"/>
      <x:c r="J949" s="73"/>
      <x:c r="K949" s="73"/>
      <x:c r="L949" s="73"/>
      <x:c r="M949" s="73"/>
      <x:c r="N949" s="73"/>
      <x:c r="O949" s="73"/>
      <x:c r="P949" s="73"/>
      <x:c r="Q949" s="73"/>
      <x:c r="R949" s="73"/>
      <x:c r="S949" s="73"/>
      <x:c r="T949" s="73"/>
      <x:c r="U949" s="73"/>
      <x:c r="V949" s="73"/>
      <x:c r="W949" s="73"/>
      <x:c r="X949" s="73"/>
      <x:c r="Y949" s="73"/>
      <x:c r="Z949" s="73"/>
      <x:c r="AA949" s="73"/>
      <x:c r="AB949" s="73"/>
      <x:c r="AC949" s="73"/>
      <x:c r="AD949" s="73"/>
      <x:c r="AE949" s="73"/>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3"/>
      <x:c r="B950" s="73"/>
      <x:c r="C950" s="73"/>
      <x:c r="D950" s="73"/>
      <x:c r="E950" s="73"/>
      <x:c r="F950" s="73"/>
      <x:c r="G950" s="73"/>
      <x:c r="H950" s="73"/>
      <x:c r="I950" s="73"/>
      <x:c r="J950" s="73"/>
      <x:c r="K950" s="73"/>
      <x:c r="L950" s="73"/>
      <x:c r="M950" s="73"/>
      <x:c r="N950" s="73"/>
      <x:c r="O950" s="73"/>
      <x:c r="P950" s="73"/>
      <x:c r="Q950" s="73"/>
      <x:c r="R950" s="73"/>
      <x:c r="S950" s="73"/>
      <x:c r="T950" s="73"/>
      <x:c r="U950" s="73"/>
      <x:c r="V950" s="73"/>
      <x:c r="W950" s="73"/>
      <x:c r="X950" s="73"/>
      <x:c r="Y950" s="73"/>
      <x:c r="Z950" s="73"/>
      <x:c r="AA950" s="73"/>
      <x:c r="AB950" s="73"/>
      <x:c r="AC950" s="73"/>
      <x:c r="AD950" s="73"/>
      <x:c r="AE950" s="73"/>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3"/>
      <x:c r="B951" s="73"/>
      <x:c r="C951" s="73"/>
      <x:c r="D951" s="73"/>
      <x:c r="E951" s="73"/>
      <x:c r="F951" s="73"/>
      <x:c r="G951" s="73"/>
      <x:c r="H951" s="73"/>
      <x:c r="I951" s="73"/>
      <x:c r="J951" s="73"/>
      <x:c r="K951" s="73"/>
      <x:c r="L951" s="73"/>
      <x:c r="M951" s="73"/>
      <x:c r="N951" s="73"/>
      <x:c r="O951" s="73"/>
      <x:c r="P951" s="73"/>
      <x:c r="Q951" s="73"/>
      <x:c r="R951" s="73"/>
      <x:c r="S951" s="73"/>
      <x:c r="T951" s="73"/>
      <x:c r="U951" s="73"/>
      <x:c r="V951" s="73"/>
      <x:c r="W951" s="73"/>
      <x:c r="X951" s="73"/>
      <x:c r="Y951" s="73"/>
      <x:c r="Z951" s="73"/>
      <x:c r="AA951" s="73"/>
      <x:c r="AB951" s="73"/>
      <x:c r="AC951" s="73"/>
      <x:c r="AD951" s="73"/>
      <x:c r="AE951" s="73"/>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3"/>
      <x:c r="B952" s="73"/>
      <x:c r="C952" s="73"/>
      <x:c r="D952" s="73"/>
      <x:c r="E952" s="73"/>
      <x:c r="F952" s="73"/>
      <x:c r="G952" s="73"/>
      <x:c r="H952" s="73"/>
      <x:c r="I952" s="73"/>
      <x:c r="J952" s="73"/>
      <x:c r="K952" s="73"/>
      <x:c r="L952" s="73"/>
      <x:c r="M952" s="73"/>
      <x:c r="N952" s="73"/>
      <x:c r="O952" s="73"/>
      <x:c r="P952" s="73"/>
      <x:c r="Q952" s="73"/>
      <x:c r="R952" s="73"/>
      <x:c r="S952" s="73"/>
      <x:c r="T952" s="73"/>
      <x:c r="U952" s="73"/>
      <x:c r="V952" s="73"/>
      <x:c r="W952" s="73"/>
      <x:c r="X952" s="73"/>
      <x:c r="Y952" s="73"/>
      <x:c r="Z952" s="73"/>
      <x:c r="AA952" s="73"/>
      <x:c r="AB952" s="73"/>
      <x:c r="AC952" s="73"/>
      <x:c r="AD952" s="73"/>
      <x:c r="AE952" s="73"/>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3"/>
      <x:c r="B953" s="73"/>
      <x:c r="C953" s="73"/>
      <x:c r="D953" s="73"/>
      <x:c r="E953" s="73"/>
      <x:c r="F953" s="73"/>
      <x:c r="G953" s="73"/>
      <x:c r="H953" s="73"/>
      <x:c r="I953" s="73"/>
      <x:c r="J953" s="73"/>
      <x:c r="K953" s="73"/>
      <x:c r="L953" s="73"/>
      <x:c r="M953" s="73"/>
      <x:c r="N953" s="73"/>
      <x:c r="O953" s="73"/>
      <x:c r="P953" s="73"/>
      <x:c r="Q953" s="73"/>
      <x:c r="R953" s="73"/>
      <x:c r="S953" s="73"/>
      <x:c r="T953" s="73"/>
      <x:c r="U953" s="73"/>
      <x:c r="V953" s="73"/>
      <x:c r="W953" s="73"/>
      <x:c r="X953" s="73"/>
      <x:c r="Y953" s="73"/>
      <x:c r="Z953" s="73"/>
      <x:c r="AA953" s="73"/>
      <x:c r="AB953" s="73"/>
      <x:c r="AC953" s="73"/>
      <x:c r="AD953" s="73"/>
      <x:c r="AE953" s="7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3"/>
      <x:c r="B954" s="73"/>
      <x:c r="C954" s="73"/>
      <x:c r="D954" s="73"/>
      <x:c r="E954" s="73"/>
      <x:c r="F954" s="73"/>
      <x:c r="G954" s="73"/>
      <x:c r="H954" s="73"/>
      <x:c r="I954" s="73"/>
      <x:c r="J954" s="73"/>
      <x:c r="K954" s="73"/>
      <x:c r="L954" s="73"/>
      <x:c r="M954" s="73"/>
      <x:c r="N954" s="73"/>
      <x:c r="O954" s="73"/>
      <x:c r="P954" s="73"/>
      <x:c r="Q954" s="73"/>
      <x:c r="R954" s="73"/>
      <x:c r="S954" s="73"/>
      <x:c r="T954" s="73"/>
      <x:c r="U954" s="73"/>
      <x:c r="V954" s="73"/>
      <x:c r="W954" s="73"/>
      <x:c r="X954" s="73"/>
      <x:c r="Y954" s="73"/>
      <x:c r="Z954" s="73"/>
      <x:c r="AA954" s="73"/>
      <x:c r="AB954" s="73"/>
      <x:c r="AC954" s="73"/>
      <x:c r="AD954" s="73"/>
      <x:c r="AE954" s="73"/>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3"/>
      <x:c r="B955" s="73"/>
      <x:c r="C955" s="73"/>
      <x:c r="D955" s="73"/>
      <x:c r="E955" s="73"/>
      <x:c r="F955" s="73"/>
      <x:c r="G955" s="73"/>
      <x:c r="H955" s="73"/>
      <x:c r="I955" s="73"/>
      <x:c r="J955" s="73"/>
      <x:c r="K955" s="73"/>
      <x:c r="L955" s="73"/>
      <x:c r="M955" s="73"/>
      <x:c r="N955" s="73"/>
      <x:c r="O955" s="73"/>
      <x:c r="P955" s="73"/>
      <x:c r="Q955" s="73"/>
      <x:c r="R955" s="73"/>
      <x:c r="S955" s="73"/>
      <x:c r="T955" s="73"/>
      <x:c r="U955" s="73"/>
      <x:c r="V955" s="73"/>
      <x:c r="W955" s="73"/>
      <x:c r="X955" s="73"/>
      <x:c r="Y955" s="73"/>
      <x:c r="Z955" s="73"/>
      <x:c r="AA955" s="73"/>
      <x:c r="AB955" s="73"/>
      <x:c r="AC955" s="73"/>
      <x:c r="AD955" s="73"/>
      <x:c r="AE955" s="73"/>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3"/>
      <x:c r="B956" s="73"/>
      <x:c r="C956" s="73"/>
      <x:c r="D956" s="73"/>
      <x:c r="E956" s="73"/>
      <x:c r="F956" s="73"/>
      <x:c r="G956" s="73"/>
      <x:c r="H956" s="73"/>
      <x:c r="I956" s="73"/>
      <x:c r="J956" s="73"/>
      <x:c r="K956" s="73"/>
      <x:c r="L956" s="73"/>
      <x:c r="M956" s="73"/>
      <x:c r="N956" s="73"/>
      <x:c r="O956" s="73"/>
      <x:c r="P956" s="73"/>
      <x:c r="Q956" s="73"/>
      <x:c r="R956" s="73"/>
      <x:c r="S956" s="73"/>
      <x:c r="T956" s="73"/>
      <x:c r="U956" s="73"/>
      <x:c r="V956" s="73"/>
      <x:c r="W956" s="73"/>
      <x:c r="X956" s="73"/>
      <x:c r="Y956" s="73"/>
      <x:c r="Z956" s="73"/>
      <x:c r="AA956" s="73"/>
      <x:c r="AB956" s="73"/>
      <x:c r="AC956" s="73"/>
      <x:c r="AD956" s="73"/>
      <x:c r="AE956" s="73"/>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3"/>
      <x:c r="B957" s="73"/>
      <x:c r="C957" s="73"/>
      <x:c r="D957" s="73"/>
      <x:c r="E957" s="73"/>
      <x:c r="F957" s="73"/>
      <x:c r="G957" s="73"/>
      <x:c r="H957" s="73"/>
      <x:c r="I957" s="73"/>
      <x:c r="J957" s="73"/>
      <x:c r="K957" s="73"/>
      <x:c r="L957" s="73"/>
      <x:c r="M957" s="73"/>
      <x:c r="N957" s="73"/>
      <x:c r="O957" s="73"/>
      <x:c r="P957" s="73"/>
      <x:c r="Q957" s="73"/>
      <x:c r="R957" s="73"/>
      <x:c r="S957" s="73"/>
      <x:c r="T957" s="73"/>
      <x:c r="U957" s="73"/>
      <x:c r="V957" s="73"/>
      <x:c r="W957" s="73"/>
      <x:c r="X957" s="73"/>
      <x:c r="Y957" s="73"/>
      <x:c r="Z957" s="73"/>
      <x:c r="AA957" s="73"/>
      <x:c r="AB957" s="73"/>
      <x:c r="AC957" s="73"/>
      <x:c r="AD957" s="73"/>
      <x:c r="AE957" s="73"/>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3"/>
      <x:c r="B958" s="73"/>
      <x:c r="C958" s="73"/>
      <x:c r="D958" s="73"/>
      <x:c r="E958" s="73"/>
      <x:c r="F958" s="73"/>
      <x:c r="G958" s="73"/>
      <x:c r="H958" s="73"/>
      <x:c r="I958" s="73"/>
      <x:c r="J958" s="73"/>
      <x:c r="K958" s="73"/>
      <x:c r="L958" s="73"/>
      <x:c r="M958" s="73"/>
      <x:c r="N958" s="73"/>
      <x:c r="O958" s="73"/>
      <x:c r="P958" s="73"/>
      <x:c r="Q958" s="73"/>
      <x:c r="R958" s="73"/>
      <x:c r="S958" s="73"/>
      <x:c r="T958" s="73"/>
      <x:c r="U958" s="73"/>
      <x:c r="V958" s="73"/>
      <x:c r="W958" s="73"/>
      <x:c r="X958" s="73"/>
      <x:c r="Y958" s="73"/>
      <x:c r="Z958" s="73"/>
      <x:c r="AA958" s="73"/>
      <x:c r="AB958" s="73"/>
      <x:c r="AC958" s="73"/>
      <x:c r="AD958" s="73"/>
      <x:c r="AE958" s="73"/>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3"/>
      <x:c r="B959" s="73"/>
      <x:c r="C959" s="73"/>
      <x:c r="D959" s="73"/>
      <x:c r="E959" s="73"/>
      <x:c r="F959" s="73"/>
      <x:c r="G959" s="73"/>
      <x:c r="H959" s="73"/>
      <x:c r="I959" s="73"/>
      <x:c r="J959" s="73"/>
      <x:c r="K959" s="73"/>
      <x:c r="L959" s="73"/>
      <x:c r="M959" s="73"/>
      <x:c r="N959" s="73"/>
      <x:c r="O959" s="73"/>
      <x:c r="P959" s="73"/>
      <x:c r="Q959" s="73"/>
      <x:c r="R959" s="73"/>
      <x:c r="S959" s="73"/>
      <x:c r="T959" s="73"/>
      <x:c r="U959" s="73"/>
      <x:c r="V959" s="73"/>
      <x:c r="W959" s="73"/>
      <x:c r="X959" s="73"/>
      <x:c r="Y959" s="73"/>
      <x:c r="Z959" s="73"/>
      <x:c r="AA959" s="73"/>
      <x:c r="AB959" s="73"/>
      <x:c r="AC959" s="73"/>
      <x:c r="AD959" s="73"/>
      <x:c r="AE959" s="73"/>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3"/>
      <x:c r="B960" s="73"/>
      <x:c r="C960" s="73"/>
      <x:c r="D960" s="73"/>
      <x:c r="E960" s="73"/>
      <x:c r="F960" s="73"/>
      <x:c r="G960" s="73"/>
      <x:c r="H960" s="73"/>
      <x:c r="I960" s="73"/>
      <x:c r="J960" s="73"/>
      <x:c r="K960" s="73"/>
      <x:c r="L960" s="73"/>
      <x:c r="M960" s="73"/>
      <x:c r="N960" s="73"/>
      <x:c r="O960" s="73"/>
      <x:c r="P960" s="73"/>
      <x:c r="Q960" s="73"/>
      <x:c r="R960" s="73"/>
      <x:c r="S960" s="73"/>
      <x:c r="T960" s="73"/>
      <x:c r="U960" s="73"/>
      <x:c r="V960" s="73"/>
      <x:c r="W960" s="73"/>
      <x:c r="X960" s="73"/>
      <x:c r="Y960" s="73"/>
      <x:c r="Z960" s="73"/>
      <x:c r="AA960" s="73"/>
      <x:c r="AB960" s="73"/>
      <x:c r="AC960" s="73"/>
      <x:c r="AD960" s="73"/>
      <x:c r="AE960" s="73"/>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3"/>
      <x:c r="B961" s="73"/>
      <x:c r="C961" s="73"/>
      <x:c r="D961" s="73"/>
      <x:c r="E961" s="73"/>
      <x:c r="F961" s="73"/>
      <x:c r="G961" s="73"/>
      <x:c r="H961" s="73"/>
      <x:c r="I961" s="73"/>
      <x:c r="J961" s="73"/>
      <x:c r="K961" s="73"/>
      <x:c r="L961" s="73"/>
      <x:c r="M961" s="73"/>
      <x:c r="N961" s="73"/>
      <x:c r="O961" s="73"/>
      <x:c r="P961" s="73"/>
      <x:c r="Q961" s="73"/>
      <x:c r="R961" s="73"/>
      <x:c r="S961" s="73"/>
      <x:c r="T961" s="73"/>
      <x:c r="U961" s="73"/>
      <x:c r="V961" s="73"/>
      <x:c r="W961" s="73"/>
      <x:c r="X961" s="73"/>
      <x:c r="Y961" s="73"/>
      <x:c r="Z961" s="73"/>
      <x:c r="AA961" s="73"/>
      <x:c r="AB961" s="73"/>
      <x:c r="AC961" s="73"/>
      <x:c r="AD961" s="73"/>
      <x:c r="AE961" s="73"/>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3"/>
      <x:c r="B962" s="73"/>
      <x:c r="C962" s="73"/>
      <x:c r="D962" s="73"/>
      <x:c r="E962" s="73"/>
      <x:c r="F962" s="73"/>
      <x:c r="G962" s="73"/>
      <x:c r="H962" s="73"/>
      <x:c r="I962" s="73"/>
      <x:c r="J962" s="73"/>
      <x:c r="K962" s="73"/>
      <x:c r="L962" s="73"/>
      <x:c r="M962" s="73"/>
      <x:c r="N962" s="73"/>
      <x:c r="O962" s="73"/>
      <x:c r="P962" s="73"/>
      <x:c r="Q962" s="73"/>
      <x:c r="R962" s="73"/>
      <x:c r="S962" s="73"/>
      <x:c r="T962" s="73"/>
      <x:c r="U962" s="73"/>
      <x:c r="V962" s="73"/>
      <x:c r="W962" s="73"/>
      <x:c r="X962" s="73"/>
      <x:c r="Y962" s="73"/>
      <x:c r="Z962" s="73"/>
      <x:c r="AA962" s="73"/>
      <x:c r="AB962" s="73"/>
      <x:c r="AC962" s="73"/>
      <x:c r="AD962" s="73"/>
      <x:c r="AE962" s="73"/>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3"/>
      <x:c r="B963" s="73"/>
      <x:c r="C963" s="73"/>
      <x:c r="D963" s="73"/>
      <x:c r="E963" s="73"/>
      <x:c r="F963" s="73"/>
      <x:c r="G963" s="73"/>
      <x:c r="H963" s="73"/>
      <x:c r="I963" s="73"/>
      <x:c r="J963" s="73"/>
      <x:c r="K963" s="73"/>
      <x:c r="L963" s="73"/>
      <x:c r="M963" s="73"/>
      <x:c r="N963" s="73"/>
      <x:c r="O963" s="73"/>
      <x:c r="P963" s="73"/>
      <x:c r="Q963" s="73"/>
      <x:c r="R963" s="73"/>
      <x:c r="S963" s="73"/>
      <x:c r="T963" s="73"/>
      <x:c r="U963" s="73"/>
      <x:c r="V963" s="73"/>
      <x:c r="W963" s="73"/>
      <x:c r="X963" s="73"/>
      <x:c r="Y963" s="73"/>
      <x:c r="Z963" s="73"/>
      <x:c r="AA963" s="73"/>
      <x:c r="AB963" s="73"/>
      <x:c r="AC963" s="73"/>
      <x:c r="AD963" s="73"/>
      <x:c r="AE963" s="7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3"/>
      <x:c r="B964" s="73"/>
      <x:c r="C964" s="73"/>
      <x:c r="D964" s="73"/>
      <x:c r="E964" s="73"/>
      <x:c r="F964" s="73"/>
      <x:c r="G964" s="73"/>
      <x:c r="H964" s="73"/>
      <x:c r="I964" s="73"/>
      <x:c r="J964" s="73"/>
      <x:c r="K964" s="73"/>
      <x:c r="L964" s="73"/>
      <x:c r="M964" s="73"/>
      <x:c r="N964" s="73"/>
      <x:c r="O964" s="73"/>
      <x:c r="P964" s="73"/>
      <x:c r="Q964" s="73"/>
      <x:c r="R964" s="73"/>
      <x:c r="S964" s="73"/>
      <x:c r="T964" s="73"/>
      <x:c r="U964" s="73"/>
      <x:c r="V964" s="73"/>
      <x:c r="W964" s="73"/>
      <x:c r="X964" s="73"/>
      <x:c r="Y964" s="73"/>
      <x:c r="Z964" s="73"/>
      <x:c r="AA964" s="73"/>
      <x:c r="AB964" s="73"/>
      <x:c r="AC964" s="73"/>
      <x:c r="AD964" s="73"/>
      <x:c r="AE964" s="73"/>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3"/>
      <x:c r="B965" s="73"/>
      <x:c r="C965" s="73"/>
      <x:c r="D965" s="73"/>
      <x:c r="E965" s="73"/>
      <x:c r="F965" s="73"/>
      <x:c r="G965" s="73"/>
      <x:c r="H965" s="73"/>
      <x:c r="I965" s="73"/>
      <x:c r="J965" s="73"/>
      <x:c r="K965" s="73"/>
      <x:c r="L965" s="73"/>
      <x:c r="M965" s="73"/>
      <x:c r="N965" s="73"/>
      <x:c r="O965" s="73"/>
      <x:c r="P965" s="73"/>
      <x:c r="Q965" s="73"/>
      <x:c r="R965" s="73"/>
      <x:c r="S965" s="73"/>
      <x:c r="T965" s="73"/>
      <x:c r="U965" s="73"/>
      <x:c r="V965" s="73"/>
      <x:c r="W965" s="73"/>
      <x:c r="X965" s="73"/>
      <x:c r="Y965" s="73"/>
      <x:c r="Z965" s="73"/>
      <x:c r="AA965" s="73"/>
      <x:c r="AB965" s="73"/>
      <x:c r="AC965" s="73"/>
      <x:c r="AD965" s="73"/>
      <x:c r="AE965" s="73"/>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3"/>
      <x:c r="B966" s="73"/>
      <x:c r="C966" s="73"/>
      <x:c r="D966" s="73"/>
      <x:c r="E966" s="73"/>
      <x:c r="F966" s="73"/>
      <x:c r="G966" s="73"/>
      <x:c r="H966" s="73"/>
      <x:c r="I966" s="73"/>
      <x:c r="J966" s="73"/>
      <x:c r="K966" s="73"/>
      <x:c r="L966" s="73"/>
      <x:c r="M966" s="73"/>
      <x:c r="N966" s="73"/>
      <x:c r="O966" s="73"/>
      <x:c r="P966" s="73"/>
      <x:c r="Q966" s="73"/>
      <x:c r="R966" s="73"/>
      <x:c r="S966" s="73"/>
      <x:c r="T966" s="73"/>
      <x:c r="U966" s="73"/>
      <x:c r="V966" s="73"/>
      <x:c r="W966" s="73"/>
      <x:c r="X966" s="73"/>
      <x:c r="Y966" s="73"/>
      <x:c r="Z966" s="73"/>
      <x:c r="AA966" s="73"/>
      <x:c r="AB966" s="73"/>
      <x:c r="AC966" s="73"/>
      <x:c r="AD966" s="73"/>
      <x:c r="AE966" s="73"/>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3"/>
      <x:c r="B967" s="73"/>
      <x:c r="C967" s="73"/>
      <x:c r="D967" s="73"/>
      <x:c r="E967" s="73"/>
      <x:c r="F967" s="73"/>
      <x:c r="G967" s="73"/>
      <x:c r="H967" s="73"/>
      <x:c r="I967" s="73"/>
      <x:c r="J967" s="73"/>
      <x:c r="K967" s="73"/>
      <x:c r="L967" s="73"/>
      <x:c r="M967" s="73"/>
      <x:c r="N967" s="73"/>
      <x:c r="O967" s="73"/>
      <x:c r="P967" s="73"/>
      <x:c r="Q967" s="73"/>
      <x:c r="R967" s="73"/>
      <x:c r="S967" s="73"/>
      <x:c r="T967" s="73"/>
      <x:c r="U967" s="73"/>
      <x:c r="V967" s="73"/>
      <x:c r="W967" s="73"/>
      <x:c r="X967" s="73"/>
      <x:c r="Y967" s="73"/>
      <x:c r="Z967" s="73"/>
      <x:c r="AA967" s="73"/>
      <x:c r="AB967" s="73"/>
      <x:c r="AC967" s="73"/>
      <x:c r="AD967" s="73"/>
      <x:c r="AE967" s="73"/>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3"/>
      <x:c r="B968" s="73"/>
      <x:c r="C968" s="73"/>
      <x:c r="D968" s="73"/>
      <x:c r="E968" s="73"/>
      <x:c r="F968" s="73"/>
      <x:c r="G968" s="73"/>
      <x:c r="H968" s="73"/>
      <x:c r="I968" s="73"/>
      <x:c r="J968" s="73"/>
      <x:c r="K968" s="73"/>
      <x:c r="L968" s="73"/>
      <x:c r="M968" s="73"/>
      <x:c r="N968" s="73"/>
      <x:c r="O968" s="73"/>
      <x:c r="P968" s="73"/>
      <x:c r="Q968" s="73"/>
      <x:c r="R968" s="73"/>
      <x:c r="S968" s="73"/>
      <x:c r="T968" s="73"/>
      <x:c r="U968" s="73"/>
      <x:c r="V968" s="73"/>
      <x:c r="W968" s="73"/>
      <x:c r="X968" s="73"/>
      <x:c r="Y968" s="73"/>
      <x:c r="Z968" s="73"/>
      <x:c r="AA968" s="73"/>
      <x:c r="AB968" s="73"/>
      <x:c r="AC968" s="73"/>
      <x:c r="AD968" s="73"/>
      <x:c r="AE968" s="73"/>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3"/>
      <x:c r="B969" s="73"/>
      <x:c r="C969" s="73"/>
      <x:c r="D969" s="73"/>
      <x:c r="E969" s="73"/>
      <x:c r="F969" s="73"/>
      <x:c r="G969" s="73"/>
      <x:c r="H969" s="73"/>
      <x:c r="I969" s="73"/>
      <x:c r="J969" s="73"/>
      <x:c r="K969" s="73"/>
      <x:c r="L969" s="73"/>
      <x:c r="M969" s="73"/>
      <x:c r="N969" s="73"/>
      <x:c r="O969" s="73"/>
      <x:c r="P969" s="73"/>
      <x:c r="Q969" s="73"/>
      <x:c r="R969" s="73"/>
      <x:c r="S969" s="73"/>
      <x:c r="T969" s="73"/>
      <x:c r="U969" s="73"/>
      <x:c r="V969" s="73"/>
      <x:c r="W969" s="73"/>
      <x:c r="X969" s="73"/>
      <x:c r="Y969" s="73"/>
      <x:c r="Z969" s="73"/>
      <x:c r="AA969" s="73"/>
      <x:c r="AB969" s="73"/>
      <x:c r="AC969" s="73"/>
      <x:c r="AD969" s="73"/>
      <x:c r="AE969" s="73"/>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3"/>
      <x:c r="B970" s="73"/>
      <x:c r="C970" s="73"/>
      <x:c r="D970" s="73"/>
      <x:c r="E970" s="73"/>
      <x:c r="F970" s="73"/>
      <x:c r="G970" s="73"/>
      <x:c r="H970" s="73"/>
      <x:c r="I970" s="73"/>
      <x:c r="J970" s="73"/>
      <x:c r="K970" s="73"/>
      <x:c r="L970" s="73"/>
      <x:c r="M970" s="73"/>
      <x:c r="N970" s="73"/>
      <x:c r="O970" s="73"/>
      <x:c r="P970" s="73"/>
      <x:c r="Q970" s="73"/>
      <x:c r="R970" s="73"/>
      <x:c r="S970" s="73"/>
      <x:c r="T970" s="73"/>
      <x:c r="U970" s="73"/>
      <x:c r="V970" s="73"/>
      <x:c r="W970" s="73"/>
      <x:c r="X970" s="73"/>
      <x:c r="Y970" s="73"/>
      <x:c r="Z970" s="73"/>
      <x:c r="AA970" s="73"/>
      <x:c r="AB970" s="73"/>
      <x:c r="AC970" s="73"/>
      <x:c r="AD970" s="73"/>
      <x:c r="AE970" s="73"/>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3"/>
      <x:c r="B971" s="73"/>
      <x:c r="C971" s="73"/>
      <x:c r="D971" s="73"/>
      <x:c r="E971" s="73"/>
      <x:c r="F971" s="73"/>
      <x:c r="G971" s="73"/>
      <x:c r="H971" s="73"/>
      <x:c r="I971" s="73"/>
      <x:c r="J971" s="73"/>
      <x:c r="K971" s="73"/>
      <x:c r="L971" s="73"/>
      <x:c r="M971" s="73"/>
      <x:c r="N971" s="73"/>
      <x:c r="O971" s="73"/>
      <x:c r="P971" s="73"/>
      <x:c r="Q971" s="73"/>
      <x:c r="R971" s="73"/>
      <x:c r="S971" s="73"/>
      <x:c r="T971" s="73"/>
      <x:c r="U971" s="73"/>
      <x:c r="V971" s="73"/>
      <x:c r="W971" s="73"/>
      <x:c r="X971" s="73"/>
      <x:c r="Y971" s="73"/>
      <x:c r="Z971" s="73"/>
      <x:c r="AA971" s="73"/>
      <x:c r="AB971" s="73"/>
      <x:c r="AC971" s="73"/>
      <x:c r="AD971" s="73"/>
      <x:c r="AE971" s="73"/>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3"/>
      <x:c r="B972" s="73"/>
      <x:c r="C972" s="73"/>
      <x:c r="D972" s="73"/>
      <x:c r="E972" s="73"/>
      <x:c r="F972" s="73"/>
      <x:c r="G972" s="73"/>
      <x:c r="H972" s="73"/>
      <x:c r="I972" s="73"/>
      <x:c r="J972" s="73"/>
      <x:c r="K972" s="73"/>
      <x:c r="L972" s="73"/>
      <x:c r="M972" s="73"/>
      <x:c r="N972" s="73"/>
      <x:c r="O972" s="73"/>
      <x:c r="P972" s="73"/>
      <x:c r="Q972" s="73"/>
      <x:c r="R972" s="73"/>
      <x:c r="S972" s="73"/>
      <x:c r="T972" s="73"/>
      <x:c r="U972" s="73"/>
      <x:c r="V972" s="73"/>
      <x:c r="W972" s="73"/>
      <x:c r="X972" s="73"/>
      <x:c r="Y972" s="73"/>
      <x:c r="Z972" s="73"/>
      <x:c r="AA972" s="73"/>
      <x:c r="AB972" s="73"/>
      <x:c r="AC972" s="73"/>
      <x:c r="AD972" s="73"/>
      <x:c r="AE972" s="73"/>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3"/>
      <x:c r="B973" s="73"/>
      <x:c r="C973" s="73"/>
      <x:c r="D973" s="73"/>
      <x:c r="E973" s="73"/>
      <x:c r="F973" s="73"/>
      <x:c r="G973" s="73"/>
      <x:c r="H973" s="73"/>
      <x:c r="I973" s="73"/>
      <x:c r="J973" s="73"/>
      <x:c r="K973" s="73"/>
      <x:c r="L973" s="73"/>
      <x:c r="M973" s="73"/>
      <x:c r="N973" s="73"/>
      <x:c r="O973" s="73"/>
      <x:c r="P973" s="73"/>
      <x:c r="Q973" s="73"/>
      <x:c r="R973" s="73"/>
      <x:c r="S973" s="73"/>
      <x:c r="T973" s="73"/>
      <x:c r="U973" s="73"/>
      <x:c r="V973" s="73"/>
      <x:c r="W973" s="73"/>
      <x:c r="X973" s="73"/>
      <x:c r="Y973" s="73"/>
      <x:c r="Z973" s="73"/>
      <x:c r="AA973" s="73"/>
      <x:c r="AB973" s="73"/>
      <x:c r="AC973" s="73"/>
      <x:c r="AD973" s="73"/>
      <x:c r="AE973" s="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3"/>
      <x:c r="B974" s="73"/>
      <x:c r="C974" s="73"/>
      <x:c r="D974" s="73"/>
      <x:c r="E974" s="73"/>
      <x:c r="F974" s="73"/>
      <x:c r="G974" s="73"/>
      <x:c r="H974" s="73"/>
      <x:c r="I974" s="73"/>
      <x:c r="J974" s="73"/>
      <x:c r="K974" s="73"/>
      <x:c r="L974" s="73"/>
      <x:c r="M974" s="73"/>
      <x:c r="N974" s="73"/>
      <x:c r="O974" s="73"/>
      <x:c r="P974" s="73"/>
      <x:c r="Q974" s="73"/>
      <x:c r="R974" s="73"/>
      <x:c r="S974" s="73"/>
      <x:c r="T974" s="73"/>
      <x:c r="U974" s="73"/>
      <x:c r="V974" s="73"/>
      <x:c r="W974" s="73"/>
      <x:c r="X974" s="73"/>
      <x:c r="Y974" s="73"/>
      <x:c r="Z974" s="73"/>
      <x:c r="AA974" s="73"/>
      <x:c r="AB974" s="73"/>
      <x:c r="AC974" s="73"/>
      <x:c r="AD974" s="73"/>
      <x:c r="AE974" s="73"/>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3"/>
      <x:c r="B975" s="73"/>
      <x:c r="C975" s="73"/>
      <x:c r="D975" s="73"/>
      <x:c r="E975" s="73"/>
      <x:c r="F975" s="73"/>
      <x:c r="G975" s="73"/>
      <x:c r="H975" s="73"/>
      <x:c r="I975" s="73"/>
      <x:c r="J975" s="73"/>
      <x:c r="K975" s="73"/>
      <x:c r="L975" s="73"/>
      <x:c r="M975" s="73"/>
      <x:c r="N975" s="73"/>
      <x:c r="O975" s="73"/>
      <x:c r="P975" s="73"/>
      <x:c r="Q975" s="73"/>
      <x:c r="R975" s="73"/>
      <x:c r="S975" s="73"/>
      <x:c r="T975" s="73"/>
      <x:c r="U975" s="73"/>
      <x:c r="V975" s="73"/>
      <x:c r="W975" s="73"/>
      <x:c r="X975" s="73"/>
      <x:c r="Y975" s="73"/>
      <x:c r="Z975" s="73"/>
      <x:c r="AA975" s="73"/>
      <x:c r="AB975" s="73"/>
      <x:c r="AC975" s="73"/>
      <x:c r="AD975" s="73"/>
      <x:c r="AE975" s="73"/>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3"/>
      <x:c r="B976" s="73"/>
      <x:c r="C976" s="73"/>
      <x:c r="D976" s="73"/>
      <x:c r="E976" s="73"/>
      <x:c r="F976" s="73"/>
      <x:c r="G976" s="73"/>
      <x:c r="H976" s="73"/>
      <x:c r="I976" s="73"/>
      <x:c r="J976" s="73"/>
      <x:c r="K976" s="73"/>
      <x:c r="L976" s="73"/>
      <x:c r="M976" s="73"/>
      <x:c r="N976" s="73"/>
      <x:c r="O976" s="73"/>
      <x:c r="P976" s="73"/>
      <x:c r="Q976" s="73"/>
      <x:c r="R976" s="73"/>
      <x:c r="S976" s="73"/>
      <x:c r="T976" s="73"/>
      <x:c r="U976" s="73"/>
      <x:c r="V976" s="73"/>
      <x:c r="W976" s="73"/>
      <x:c r="X976" s="73"/>
      <x:c r="Y976" s="73"/>
      <x:c r="Z976" s="73"/>
      <x:c r="AA976" s="73"/>
      <x:c r="AB976" s="73"/>
      <x:c r="AC976" s="73"/>
      <x:c r="AD976" s="73"/>
      <x:c r="AE976" s="73"/>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3"/>
      <x:c r="B977" s="73"/>
      <x:c r="C977" s="73"/>
      <x:c r="D977" s="73"/>
      <x:c r="E977" s="73"/>
      <x:c r="F977" s="73"/>
      <x:c r="G977" s="73"/>
      <x:c r="H977" s="73"/>
      <x:c r="I977" s="73"/>
      <x:c r="J977" s="73"/>
      <x:c r="K977" s="73"/>
      <x:c r="L977" s="73"/>
      <x:c r="M977" s="73"/>
      <x:c r="N977" s="73"/>
      <x:c r="O977" s="73"/>
      <x:c r="P977" s="73"/>
      <x:c r="Q977" s="73"/>
      <x:c r="R977" s="73"/>
      <x:c r="S977" s="73"/>
      <x:c r="T977" s="73"/>
      <x:c r="U977" s="73"/>
      <x:c r="V977" s="73"/>
      <x:c r="W977" s="73"/>
      <x:c r="X977" s="73"/>
      <x:c r="Y977" s="73"/>
      <x:c r="Z977" s="73"/>
      <x:c r="AA977" s="73"/>
      <x:c r="AB977" s="73"/>
      <x:c r="AC977" s="73"/>
      <x:c r="AD977" s="73"/>
      <x:c r="AE977" s="73"/>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3"/>
      <x:c r="B978" s="73"/>
      <x:c r="C978" s="73"/>
      <x:c r="D978" s="73"/>
      <x:c r="E978" s="73"/>
      <x:c r="F978" s="73"/>
      <x:c r="G978" s="73"/>
      <x:c r="H978" s="73"/>
      <x:c r="I978" s="73"/>
      <x:c r="J978" s="73"/>
      <x:c r="K978" s="73"/>
      <x:c r="L978" s="73"/>
      <x:c r="M978" s="73"/>
      <x:c r="N978" s="73"/>
      <x:c r="O978" s="73"/>
      <x:c r="P978" s="73"/>
      <x:c r="Q978" s="73"/>
      <x:c r="R978" s="73"/>
      <x:c r="S978" s="73"/>
      <x:c r="T978" s="73"/>
      <x:c r="U978" s="73"/>
      <x:c r="V978" s="73"/>
      <x:c r="W978" s="73"/>
      <x:c r="X978" s="73"/>
      <x:c r="Y978" s="73"/>
      <x:c r="Z978" s="73"/>
      <x:c r="AA978" s="73"/>
      <x:c r="AB978" s="73"/>
      <x:c r="AC978" s="73"/>
      <x:c r="AD978" s="73"/>
      <x:c r="AE978" s="73"/>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3"/>
      <x:c r="B979" s="73"/>
      <x:c r="C979" s="73"/>
      <x:c r="D979" s="73"/>
      <x:c r="E979" s="73"/>
      <x:c r="F979" s="73"/>
      <x:c r="G979" s="73"/>
      <x:c r="H979" s="73"/>
      <x:c r="I979" s="73"/>
      <x:c r="J979" s="73"/>
      <x:c r="K979" s="73"/>
      <x:c r="L979" s="73"/>
      <x:c r="M979" s="73"/>
      <x:c r="N979" s="73"/>
      <x:c r="O979" s="73"/>
      <x:c r="P979" s="73"/>
      <x:c r="Q979" s="73"/>
      <x:c r="R979" s="73"/>
      <x:c r="S979" s="73"/>
      <x:c r="T979" s="73"/>
      <x:c r="U979" s="73"/>
      <x:c r="V979" s="73"/>
      <x:c r="W979" s="73"/>
      <x:c r="X979" s="73"/>
      <x:c r="Y979" s="73"/>
      <x:c r="Z979" s="73"/>
      <x:c r="AA979" s="73"/>
      <x:c r="AB979" s="73"/>
      <x:c r="AC979" s="73"/>
      <x:c r="AD979" s="73"/>
      <x:c r="AE979" s="73"/>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3"/>
      <x:c r="B980" s="73"/>
      <x:c r="C980" s="73"/>
      <x:c r="D980" s="73"/>
      <x:c r="E980" s="73"/>
      <x:c r="F980" s="73"/>
      <x:c r="G980" s="73"/>
      <x:c r="H980" s="73"/>
      <x:c r="I980" s="73"/>
      <x:c r="J980" s="73"/>
      <x:c r="K980" s="73"/>
      <x:c r="L980" s="73"/>
      <x:c r="M980" s="73"/>
      <x:c r="N980" s="73"/>
      <x:c r="O980" s="73"/>
      <x:c r="P980" s="73"/>
      <x:c r="Q980" s="73"/>
      <x:c r="R980" s="73"/>
      <x:c r="S980" s="73"/>
      <x:c r="T980" s="73"/>
      <x:c r="U980" s="73"/>
      <x:c r="V980" s="73"/>
      <x:c r="W980" s="73"/>
      <x:c r="X980" s="73"/>
      <x:c r="Y980" s="73"/>
      <x:c r="Z980" s="73"/>
      <x:c r="AA980" s="73"/>
      <x:c r="AB980" s="73"/>
      <x:c r="AC980" s="73"/>
      <x:c r="AD980" s="73"/>
      <x:c r="AE980" s="73"/>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3"/>
      <x:c r="B981" s="73"/>
      <x:c r="C981" s="73"/>
      <x:c r="D981" s="73"/>
      <x:c r="E981" s="73"/>
      <x:c r="F981" s="73"/>
      <x:c r="G981" s="73"/>
      <x:c r="H981" s="73"/>
      <x:c r="I981" s="73"/>
      <x:c r="J981" s="73"/>
      <x:c r="K981" s="73"/>
      <x:c r="L981" s="73"/>
      <x:c r="M981" s="73"/>
      <x:c r="N981" s="73"/>
      <x:c r="O981" s="73"/>
      <x:c r="P981" s="73"/>
      <x:c r="Q981" s="73"/>
      <x:c r="R981" s="73"/>
      <x:c r="S981" s="73"/>
      <x:c r="T981" s="73"/>
      <x:c r="U981" s="73"/>
      <x:c r="V981" s="73"/>
      <x:c r="W981" s="73"/>
      <x:c r="X981" s="73"/>
      <x:c r="Y981" s="73"/>
      <x:c r="Z981" s="73"/>
      <x:c r="AA981" s="73"/>
      <x:c r="AB981" s="73"/>
      <x:c r="AC981" s="73"/>
      <x:c r="AD981" s="73"/>
      <x:c r="AE981" s="73"/>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3"/>
      <x:c r="B982" s="73"/>
      <x:c r="C982" s="73"/>
      <x:c r="D982" s="73"/>
      <x:c r="E982" s="73"/>
      <x:c r="F982" s="73"/>
      <x:c r="G982" s="73"/>
      <x:c r="H982" s="73"/>
      <x:c r="I982" s="73"/>
      <x:c r="J982" s="73"/>
      <x:c r="K982" s="73"/>
      <x:c r="L982" s="73"/>
      <x:c r="M982" s="73"/>
      <x:c r="N982" s="73"/>
      <x:c r="O982" s="73"/>
      <x:c r="P982" s="73"/>
      <x:c r="Q982" s="73"/>
      <x:c r="R982" s="73"/>
      <x:c r="S982" s="73"/>
      <x:c r="T982" s="73"/>
      <x:c r="U982" s="73"/>
      <x:c r="V982" s="73"/>
      <x:c r="W982" s="73"/>
      <x:c r="X982" s="73"/>
      <x:c r="Y982" s="73"/>
      <x:c r="Z982" s="73"/>
      <x:c r="AA982" s="73"/>
      <x:c r="AB982" s="73"/>
      <x:c r="AC982" s="73"/>
      <x:c r="AD982" s="73"/>
      <x:c r="AE982" s="73"/>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3"/>
      <x:c r="B983" s="73"/>
      <x:c r="C983" s="73"/>
      <x:c r="D983" s="73"/>
      <x:c r="E983" s="73"/>
      <x:c r="F983" s="73"/>
      <x:c r="G983" s="73"/>
      <x:c r="H983" s="73"/>
      <x:c r="I983" s="73"/>
      <x:c r="J983" s="73"/>
      <x:c r="K983" s="73"/>
      <x:c r="L983" s="73"/>
      <x:c r="M983" s="73"/>
      <x:c r="N983" s="73"/>
      <x:c r="O983" s="73"/>
      <x:c r="P983" s="73"/>
      <x:c r="Q983" s="73"/>
      <x:c r="R983" s="73"/>
      <x:c r="S983" s="73"/>
      <x:c r="T983" s="73"/>
      <x:c r="U983" s="73"/>
      <x:c r="V983" s="73"/>
      <x:c r="W983" s="73"/>
      <x:c r="X983" s="73"/>
      <x:c r="Y983" s="73"/>
      <x:c r="Z983" s="73"/>
      <x:c r="AA983" s="73"/>
      <x:c r="AB983" s="73"/>
      <x:c r="AC983" s="73"/>
      <x:c r="AD983" s="73"/>
      <x:c r="AE983" s="7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3"/>
      <x:c r="B984" s="73"/>
      <x:c r="C984" s="73"/>
      <x:c r="D984" s="73"/>
      <x:c r="E984" s="73"/>
      <x:c r="F984" s="73"/>
      <x:c r="G984" s="73"/>
      <x:c r="H984" s="73"/>
      <x:c r="I984" s="73"/>
      <x:c r="J984" s="73"/>
      <x:c r="K984" s="73"/>
      <x:c r="L984" s="73"/>
      <x:c r="M984" s="73"/>
      <x:c r="N984" s="73"/>
      <x:c r="O984" s="73"/>
      <x:c r="P984" s="73"/>
      <x:c r="Q984" s="73"/>
      <x:c r="R984" s="73"/>
      <x:c r="S984" s="73"/>
      <x:c r="T984" s="73"/>
      <x:c r="U984" s="73"/>
      <x:c r="V984" s="73"/>
      <x:c r="W984" s="73"/>
      <x:c r="X984" s="73"/>
      <x:c r="Y984" s="73"/>
      <x:c r="Z984" s="73"/>
      <x:c r="AA984" s="73"/>
      <x:c r="AB984" s="73"/>
      <x:c r="AC984" s="73"/>
      <x:c r="AD984" s="73"/>
      <x:c r="AE984" s="73"/>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3"/>
      <x:c r="B985" s="73"/>
      <x:c r="C985" s="73"/>
      <x:c r="D985" s="73"/>
      <x:c r="E985" s="73"/>
      <x:c r="F985" s="73"/>
      <x:c r="G985" s="73"/>
      <x:c r="H985" s="73"/>
      <x:c r="I985" s="73"/>
      <x:c r="J985" s="73"/>
      <x:c r="K985" s="73"/>
      <x:c r="L985" s="73"/>
      <x:c r="M985" s="73"/>
      <x:c r="N985" s="73"/>
      <x:c r="O985" s="73"/>
      <x:c r="P985" s="73"/>
      <x:c r="Q985" s="73"/>
      <x:c r="R985" s="73"/>
      <x:c r="S985" s="73"/>
      <x:c r="T985" s="73"/>
      <x:c r="U985" s="73"/>
      <x:c r="V985" s="73"/>
      <x:c r="W985" s="73"/>
      <x:c r="X985" s="73"/>
      <x:c r="Y985" s="73"/>
      <x:c r="Z985" s="73"/>
      <x:c r="AA985" s="73"/>
      <x:c r="AB985" s="73"/>
      <x:c r="AC985" s="73"/>
      <x:c r="AD985" s="73"/>
      <x:c r="AE985" s="73"/>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3"/>
      <x:c r="B986" s="73"/>
      <x:c r="C986" s="73"/>
      <x:c r="D986" s="73"/>
      <x:c r="E986" s="73"/>
      <x:c r="F986" s="73"/>
      <x:c r="G986" s="73"/>
      <x:c r="H986" s="73"/>
      <x:c r="I986" s="73"/>
      <x:c r="J986" s="73"/>
      <x:c r="K986" s="73"/>
      <x:c r="L986" s="73"/>
      <x:c r="M986" s="73"/>
      <x:c r="N986" s="73"/>
      <x:c r="O986" s="73"/>
      <x:c r="P986" s="73"/>
      <x:c r="Q986" s="73"/>
      <x:c r="R986" s="73"/>
      <x:c r="S986" s="73"/>
      <x:c r="T986" s="73"/>
      <x:c r="U986" s="73"/>
      <x:c r="V986" s="73"/>
      <x:c r="W986" s="73"/>
      <x:c r="X986" s="73"/>
      <x:c r="Y986" s="73"/>
      <x:c r="Z986" s="73"/>
      <x:c r="AA986" s="73"/>
      <x:c r="AB986" s="73"/>
      <x:c r="AC986" s="73"/>
      <x:c r="AD986" s="73"/>
      <x:c r="AE986" s="73"/>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3"/>
      <x:c r="B987" s="73"/>
      <x:c r="C987" s="73"/>
      <x:c r="D987" s="73"/>
      <x:c r="E987" s="73"/>
      <x:c r="F987" s="73"/>
      <x:c r="G987" s="73"/>
      <x:c r="H987" s="73"/>
      <x:c r="I987" s="73"/>
      <x:c r="J987" s="73"/>
      <x:c r="K987" s="73"/>
      <x:c r="L987" s="73"/>
      <x:c r="M987" s="73"/>
      <x:c r="N987" s="73"/>
      <x:c r="O987" s="73"/>
      <x:c r="P987" s="73"/>
      <x:c r="Q987" s="73"/>
      <x:c r="R987" s="73"/>
      <x:c r="S987" s="73"/>
      <x:c r="T987" s="73"/>
      <x:c r="U987" s="73"/>
      <x:c r="V987" s="73"/>
      <x:c r="W987" s="73"/>
      <x:c r="X987" s="73"/>
      <x:c r="Y987" s="73"/>
      <x:c r="Z987" s="73"/>
      <x:c r="AA987" s="73"/>
      <x:c r="AB987" s="73"/>
      <x:c r="AC987" s="73"/>
      <x:c r="AD987" s="73"/>
      <x:c r="AE987" s="73"/>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3"/>
      <x:c r="B988" s="73"/>
      <x:c r="C988" s="73"/>
      <x:c r="D988" s="73"/>
      <x:c r="E988" s="73"/>
      <x:c r="F988" s="73"/>
      <x:c r="G988" s="73"/>
      <x:c r="H988" s="73"/>
      <x:c r="I988" s="73"/>
      <x:c r="J988" s="73"/>
      <x:c r="K988" s="73"/>
      <x:c r="L988" s="73"/>
      <x:c r="M988" s="73"/>
      <x:c r="N988" s="73"/>
      <x:c r="O988" s="73"/>
      <x:c r="P988" s="73"/>
      <x:c r="Q988" s="73"/>
      <x:c r="R988" s="73"/>
      <x:c r="S988" s="73"/>
      <x:c r="T988" s="73"/>
      <x:c r="U988" s="73"/>
      <x:c r="V988" s="73"/>
      <x:c r="W988" s="73"/>
      <x:c r="X988" s="73"/>
      <x:c r="Y988" s="73"/>
      <x:c r="Z988" s="73"/>
      <x:c r="AA988" s="73"/>
      <x:c r="AB988" s="73"/>
      <x:c r="AC988" s="73"/>
      <x:c r="AD988" s="73"/>
      <x:c r="AE988" s="73"/>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3"/>
      <x:c r="B989" s="73"/>
      <x:c r="C989" s="73"/>
      <x:c r="D989" s="73"/>
      <x:c r="E989" s="73"/>
      <x:c r="F989" s="73"/>
      <x:c r="G989" s="73"/>
      <x:c r="H989" s="73"/>
      <x:c r="I989" s="73"/>
      <x:c r="J989" s="73"/>
      <x:c r="K989" s="73"/>
      <x:c r="L989" s="73"/>
      <x:c r="M989" s="73"/>
      <x:c r="N989" s="73"/>
      <x:c r="O989" s="73"/>
      <x:c r="P989" s="73"/>
      <x:c r="Q989" s="73"/>
      <x:c r="R989" s="73"/>
      <x:c r="S989" s="73"/>
      <x:c r="T989" s="73"/>
      <x:c r="U989" s="73"/>
      <x:c r="V989" s="73"/>
      <x:c r="W989" s="73"/>
      <x:c r="X989" s="73"/>
      <x:c r="Y989" s="73"/>
      <x:c r="Z989" s="73"/>
      <x:c r="AA989" s="73"/>
      <x:c r="AB989" s="73"/>
      <x:c r="AC989" s="73"/>
      <x:c r="AD989" s="73"/>
      <x:c r="AE989" s="73"/>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3"/>
      <x:c r="B990" s="73"/>
      <x:c r="C990" s="73"/>
      <x:c r="D990" s="73"/>
      <x:c r="E990" s="73"/>
      <x:c r="F990" s="73"/>
      <x:c r="G990" s="73"/>
      <x:c r="H990" s="73"/>
      <x:c r="I990" s="73"/>
      <x:c r="J990" s="73"/>
      <x:c r="K990" s="73"/>
      <x:c r="L990" s="73"/>
      <x:c r="M990" s="73"/>
      <x:c r="N990" s="73"/>
      <x:c r="O990" s="73"/>
      <x:c r="P990" s="73"/>
      <x:c r="Q990" s="73"/>
      <x:c r="R990" s="73"/>
      <x:c r="S990" s="73"/>
      <x:c r="T990" s="73"/>
      <x:c r="U990" s="73"/>
      <x:c r="V990" s="73"/>
      <x:c r="W990" s="73"/>
      <x:c r="X990" s="73"/>
      <x:c r="Y990" s="73"/>
      <x:c r="Z990" s="73"/>
      <x:c r="AA990" s="73"/>
      <x:c r="AB990" s="73"/>
      <x:c r="AC990" s="73"/>
      <x:c r="AD990" s="73"/>
      <x:c r="AE990" s="73"/>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3"/>
      <x:c r="B991" s="73"/>
      <x:c r="C991" s="73"/>
      <x:c r="D991" s="73"/>
      <x:c r="E991" s="73"/>
      <x:c r="F991" s="73"/>
      <x:c r="G991" s="73"/>
      <x:c r="H991" s="73"/>
      <x:c r="I991" s="73"/>
      <x:c r="J991" s="73"/>
      <x:c r="K991" s="73"/>
      <x:c r="L991" s="73"/>
      <x:c r="M991" s="73"/>
      <x:c r="N991" s="73"/>
      <x:c r="O991" s="73"/>
      <x:c r="P991" s="73"/>
      <x:c r="Q991" s="73"/>
      <x:c r="R991" s="73"/>
      <x:c r="S991" s="73"/>
      <x:c r="T991" s="73"/>
      <x:c r="U991" s="73"/>
      <x:c r="V991" s="73"/>
      <x:c r="W991" s="73"/>
      <x:c r="X991" s="73"/>
      <x:c r="Y991" s="73"/>
      <x:c r="Z991" s="73"/>
      <x:c r="AA991" s="73"/>
      <x:c r="AB991" s="73"/>
      <x:c r="AC991" s="73"/>
      <x:c r="AD991" s="73"/>
      <x:c r="AE991" s="73"/>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3"/>
      <x:c r="B992" s="73"/>
      <x:c r="C992" s="73"/>
      <x:c r="D992" s="73"/>
      <x:c r="E992" s="73"/>
      <x:c r="F992" s="73"/>
      <x:c r="G992" s="73"/>
      <x:c r="H992" s="73"/>
      <x:c r="I992" s="73"/>
      <x:c r="J992" s="73"/>
      <x:c r="K992" s="73"/>
      <x:c r="L992" s="73"/>
      <x:c r="M992" s="73"/>
      <x:c r="N992" s="73"/>
      <x:c r="O992" s="73"/>
      <x:c r="P992" s="73"/>
      <x:c r="Q992" s="73"/>
      <x:c r="R992" s="73"/>
      <x:c r="S992" s="73"/>
      <x:c r="T992" s="73"/>
      <x:c r="U992" s="73"/>
      <x:c r="V992" s="73"/>
      <x:c r="W992" s="73"/>
      <x:c r="X992" s="73"/>
      <x:c r="Y992" s="73"/>
      <x:c r="Z992" s="73"/>
      <x:c r="AA992" s="73"/>
      <x:c r="AB992" s="73"/>
      <x:c r="AC992" s="73"/>
      <x:c r="AD992" s="73"/>
      <x:c r="AE992" s="73"/>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3"/>
      <x:c r="B993" s="73"/>
      <x:c r="C993" s="73"/>
      <x:c r="D993" s="73"/>
      <x:c r="E993" s="73"/>
      <x:c r="F993" s="73"/>
      <x:c r="G993" s="73"/>
      <x:c r="H993" s="73"/>
      <x:c r="I993" s="73"/>
      <x:c r="J993" s="73"/>
      <x:c r="K993" s="73"/>
      <x:c r="L993" s="73"/>
      <x:c r="M993" s="73"/>
      <x:c r="N993" s="73"/>
      <x:c r="O993" s="73"/>
      <x:c r="P993" s="73"/>
      <x:c r="Q993" s="73"/>
      <x:c r="R993" s="73"/>
      <x:c r="S993" s="73"/>
      <x:c r="T993" s="73"/>
      <x:c r="U993" s="73"/>
      <x:c r="V993" s="73"/>
      <x:c r="W993" s="73"/>
      <x:c r="X993" s="73"/>
      <x:c r="Y993" s="73"/>
      <x:c r="Z993" s="73"/>
      <x:c r="AA993" s="73"/>
      <x:c r="AB993" s="73"/>
      <x:c r="AC993" s="73"/>
      <x:c r="AD993" s="73"/>
      <x:c r="AE993" s="7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3"/>
      <x:c r="B994" s="73"/>
      <x:c r="C994" s="73"/>
      <x:c r="D994" s="73"/>
      <x:c r="E994" s="73"/>
      <x:c r="F994" s="73"/>
      <x:c r="G994" s="73"/>
      <x:c r="H994" s="73"/>
      <x:c r="I994" s="73"/>
      <x:c r="J994" s="73"/>
      <x:c r="K994" s="73"/>
      <x:c r="L994" s="73"/>
      <x:c r="M994" s="73"/>
      <x:c r="N994" s="73"/>
      <x:c r="O994" s="73"/>
      <x:c r="P994" s="73"/>
      <x:c r="Q994" s="73"/>
      <x:c r="R994" s="73"/>
      <x:c r="S994" s="73"/>
      <x:c r="T994" s="73"/>
      <x:c r="U994" s="73"/>
      <x:c r="V994" s="73"/>
      <x:c r="W994" s="73"/>
      <x:c r="X994" s="73"/>
      <x:c r="Y994" s="73"/>
      <x:c r="Z994" s="73"/>
      <x:c r="AA994" s="73"/>
      <x:c r="AB994" s="73"/>
      <x:c r="AC994" s="73"/>
      <x:c r="AD994" s="73"/>
      <x:c r="AE994" s="73"/>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3"/>
      <x:c r="B995" s="73"/>
      <x:c r="C995" s="73"/>
      <x:c r="D995" s="73"/>
      <x:c r="E995" s="73"/>
      <x:c r="F995" s="73"/>
      <x:c r="G995" s="73"/>
      <x:c r="H995" s="73"/>
      <x:c r="I995" s="73"/>
      <x:c r="J995" s="73"/>
      <x:c r="K995" s="73"/>
      <x:c r="L995" s="73"/>
      <x:c r="M995" s="73"/>
      <x:c r="N995" s="73"/>
      <x:c r="O995" s="73"/>
      <x:c r="P995" s="73"/>
      <x:c r="Q995" s="73"/>
      <x:c r="R995" s="73"/>
      <x:c r="S995" s="73"/>
      <x:c r="T995" s="73"/>
      <x:c r="U995" s="73"/>
      <x:c r="V995" s="73"/>
      <x:c r="W995" s="73"/>
      <x:c r="X995" s="73"/>
      <x:c r="Y995" s="73"/>
      <x:c r="Z995" s="73"/>
      <x:c r="AA995" s="73"/>
      <x:c r="AB995" s="73"/>
      <x:c r="AC995" s="73"/>
      <x:c r="AD995" s="73"/>
      <x:c r="AE995" s="73"/>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3"/>
      <x:c r="B996" s="73"/>
      <x:c r="C996" s="73"/>
      <x:c r="D996" s="73"/>
      <x:c r="E996" s="73"/>
      <x:c r="F996" s="73"/>
      <x:c r="G996" s="73"/>
      <x:c r="H996" s="73"/>
      <x:c r="I996" s="73"/>
      <x:c r="J996" s="73"/>
      <x:c r="K996" s="73"/>
      <x:c r="L996" s="73"/>
      <x:c r="M996" s="73"/>
      <x:c r="N996" s="73"/>
      <x:c r="O996" s="73"/>
      <x:c r="P996" s="73"/>
      <x:c r="Q996" s="73"/>
      <x:c r="R996" s="73"/>
      <x:c r="S996" s="73"/>
      <x:c r="T996" s="73"/>
      <x:c r="U996" s="73"/>
      <x:c r="V996" s="73"/>
      <x:c r="W996" s="73"/>
      <x:c r="X996" s="73"/>
      <x:c r="Y996" s="73"/>
      <x:c r="Z996" s="73"/>
      <x:c r="AA996" s="73"/>
      <x:c r="AB996" s="73"/>
      <x:c r="AC996" s="73"/>
      <x:c r="AD996" s="73"/>
      <x:c r="AE996" s="73"/>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3"/>
      <x:c r="B997" s="73"/>
      <x:c r="C997" s="73"/>
      <x:c r="D997" s="73"/>
      <x:c r="E997" s="73"/>
      <x:c r="F997" s="73"/>
      <x:c r="G997" s="73"/>
      <x:c r="H997" s="73"/>
      <x:c r="I997" s="73"/>
      <x:c r="J997" s="73"/>
      <x:c r="K997" s="73"/>
      <x:c r="L997" s="73"/>
      <x:c r="M997" s="73"/>
      <x:c r="N997" s="73"/>
      <x:c r="O997" s="73"/>
      <x:c r="P997" s="73"/>
      <x:c r="Q997" s="73"/>
      <x:c r="R997" s="73"/>
      <x:c r="S997" s="73"/>
      <x:c r="T997" s="73"/>
      <x:c r="U997" s="73"/>
      <x:c r="V997" s="73"/>
      <x:c r="W997" s="73"/>
      <x:c r="X997" s="73"/>
      <x:c r="Y997" s="73"/>
      <x:c r="Z997" s="73"/>
      <x:c r="AA997" s="73"/>
      <x:c r="AB997" s="73"/>
      <x:c r="AC997" s="73"/>
      <x:c r="AD997" s="73"/>
      <x:c r="AE997" s="73"/>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3"/>
      <x:c r="B998" s="73"/>
      <x:c r="C998" s="73"/>
      <x:c r="D998" s="73"/>
      <x:c r="E998" s="73"/>
      <x:c r="F998" s="73"/>
      <x:c r="G998" s="73"/>
      <x:c r="H998" s="73"/>
      <x:c r="I998" s="73"/>
      <x:c r="J998" s="73"/>
      <x:c r="K998" s="73"/>
      <x:c r="L998" s="73"/>
      <x:c r="M998" s="73"/>
      <x:c r="N998" s="73"/>
      <x:c r="O998" s="73"/>
      <x:c r="P998" s="73"/>
      <x:c r="Q998" s="73"/>
      <x:c r="R998" s="73"/>
      <x:c r="S998" s="73"/>
      <x:c r="T998" s="73"/>
      <x:c r="U998" s="73"/>
      <x:c r="V998" s="73"/>
      <x:c r="W998" s="73"/>
      <x:c r="X998" s="73"/>
      <x:c r="Y998" s="73"/>
      <x:c r="Z998" s="73"/>
      <x:c r="AA998" s="73"/>
      <x:c r="AB998" s="73"/>
      <x:c r="AC998" s="73"/>
      <x:c r="AD998" s="73"/>
      <x:c r="AE998" s="73"/>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3"/>
      <x:c r="B999" s="73"/>
      <x:c r="C999" s="73"/>
      <x:c r="D999" s="73"/>
      <x:c r="E999" s="73"/>
      <x:c r="F999" s="73"/>
      <x:c r="G999" s="73"/>
      <x:c r="H999" s="73"/>
      <x:c r="I999" s="73"/>
      <x:c r="J999" s="73"/>
      <x:c r="K999" s="73"/>
      <x:c r="L999" s="73"/>
      <x:c r="M999" s="73"/>
      <x:c r="N999" s="73"/>
      <x:c r="O999" s="73"/>
      <x:c r="P999" s="73"/>
      <x:c r="Q999" s="73"/>
      <x:c r="R999" s="73"/>
      <x:c r="S999" s="73"/>
      <x:c r="T999" s="73"/>
      <x:c r="U999" s="73"/>
      <x:c r="V999" s="73"/>
      <x:c r="W999" s="73"/>
      <x:c r="X999" s="73"/>
      <x:c r="Y999" s="73"/>
      <x:c r="Z999" s="73"/>
      <x:c r="AA999" s="73"/>
      <x:c r="AB999" s="73"/>
      <x:c r="AC999" s="73"/>
      <x:c r="AD999" s="73"/>
      <x:c r="AE999" s="73"/>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3"/>
      <x:c r="B1000" s="73"/>
      <x:c r="C1000" s="73"/>
      <x:c r="D1000" s="73"/>
      <x:c r="E1000" s="73"/>
      <x:c r="F1000" s="73"/>
      <x:c r="G1000" s="73"/>
      <x:c r="H1000" s="73"/>
      <x:c r="I1000" s="73"/>
      <x:c r="J1000" s="73"/>
      <x:c r="K1000" s="73"/>
      <x:c r="L1000" s="73"/>
      <x:c r="M1000" s="73"/>
      <x:c r="N1000" s="73"/>
      <x:c r="O1000" s="73"/>
      <x:c r="P1000" s="73"/>
      <x:c r="Q1000" s="73"/>
      <x:c r="R1000" s="73"/>
      <x:c r="S1000" s="73"/>
      <x:c r="T1000" s="73"/>
      <x:c r="U1000" s="73"/>
      <x:c r="V1000" s="73"/>
      <x:c r="W1000" s="73"/>
      <x:c r="X1000" s="73"/>
      <x:c r="Y1000" s="73"/>
      <x:c r="Z1000" s="73"/>
      <x:c r="AA1000" s="73"/>
      <x:c r="AB1000" s="73"/>
      <x:c r="AC1000" s="73"/>
      <x:c r="AD1000" s="73"/>
      <x:c r="AE1000" s="73"/>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3"/>
      <x:c r="B1001" s="73"/>
      <x:c r="C1001" s="73"/>
      <x:c r="D1001" s="73"/>
      <x:c r="E1001" s="73"/>
      <x:c r="F1001" s="73"/>
      <x:c r="G1001" s="73"/>
      <x:c r="H1001" s="73"/>
      <x:c r="I1001" s="73"/>
      <x:c r="J1001" s="73"/>
      <x:c r="K1001" s="73"/>
      <x:c r="L1001" s="73"/>
      <x:c r="M1001" s="73"/>
      <x:c r="N1001" s="73"/>
      <x:c r="O1001" s="73"/>
      <x:c r="P1001" s="73"/>
      <x:c r="Q1001" s="73"/>
      <x:c r="R1001" s="73"/>
      <x:c r="S1001" s="73"/>
      <x:c r="T1001" s="73"/>
      <x:c r="U1001" s="73"/>
      <x:c r="V1001" s="73"/>
      <x:c r="W1001" s="73"/>
      <x:c r="X1001" s="73"/>
      <x:c r="Y1001" s="73"/>
      <x:c r="Z1001" s="73"/>
      <x:c r="AA1001" s="73"/>
      <x:c r="AB1001" s="73"/>
      <x:c r="AC1001" s="73"/>
      <x:c r="AD1001" s="73"/>
      <x:c r="AE1001" s="73"/>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3"/>
      <x:c r="B1002" s="73"/>
      <x:c r="C1002" s="73"/>
      <x:c r="D1002" s="73"/>
      <x:c r="E1002" s="73"/>
      <x:c r="F1002" s="73"/>
      <x:c r="G1002" s="73"/>
      <x:c r="H1002" s="73"/>
      <x:c r="I1002" s="73"/>
      <x:c r="J1002" s="73"/>
      <x:c r="K1002" s="73"/>
      <x:c r="L1002" s="73"/>
      <x:c r="M1002" s="73"/>
      <x:c r="N1002" s="73"/>
      <x:c r="O1002" s="73"/>
      <x:c r="P1002" s="73"/>
      <x:c r="Q1002" s="73"/>
      <x:c r="R1002" s="73"/>
      <x:c r="S1002" s="73"/>
      <x:c r="T1002" s="73"/>
      <x:c r="U1002" s="73"/>
      <x:c r="V1002" s="73"/>
      <x:c r="W1002" s="73"/>
      <x:c r="X1002" s="73"/>
      <x:c r="Y1002" s="73"/>
      <x:c r="Z1002" s="73"/>
      <x:c r="AA1002" s="73"/>
      <x:c r="AB1002" s="73"/>
      <x:c r="AC1002" s="73"/>
      <x:c r="AD1002" s="73"/>
      <x:c r="AE1002" s="73"/>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3"/>
      <x:c r="B1003" s="73"/>
      <x:c r="C1003" s="73"/>
      <x:c r="D1003" s="73"/>
      <x:c r="E1003" s="73"/>
      <x:c r="F1003" s="73"/>
      <x:c r="G1003" s="73"/>
      <x:c r="H1003" s="73"/>
      <x:c r="I1003" s="73"/>
      <x:c r="J1003" s="73"/>
      <x:c r="K1003" s="73"/>
      <x:c r="L1003" s="73"/>
      <x:c r="M1003" s="73"/>
      <x:c r="N1003" s="73"/>
      <x:c r="O1003" s="73"/>
      <x:c r="P1003" s="73"/>
      <x:c r="Q1003" s="73"/>
      <x:c r="R1003" s="73"/>
      <x:c r="S1003" s="73"/>
      <x:c r="T1003" s="73"/>
      <x:c r="U1003" s="73"/>
      <x:c r="V1003" s="73"/>
      <x:c r="W1003" s="73"/>
      <x:c r="X1003" s="73"/>
      <x:c r="Y1003" s="73"/>
      <x:c r="Z1003" s="73"/>
      <x:c r="AA1003" s="73"/>
      <x:c r="AB1003" s="73"/>
      <x:c r="AC1003" s="73"/>
      <x:c r="AD1003" s="73"/>
      <x:c r="AE1003" s="7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3"/>
      <x:c r="B1004" s="73"/>
      <x:c r="C1004" s="73"/>
      <x:c r="D1004" s="73"/>
      <x:c r="E1004" s="73"/>
      <x:c r="F1004" s="73"/>
      <x:c r="G1004" s="73"/>
      <x:c r="H1004" s="73"/>
      <x:c r="I1004" s="73"/>
      <x:c r="J1004" s="73"/>
      <x:c r="K1004" s="73"/>
      <x:c r="L1004" s="73"/>
      <x:c r="M1004" s="73"/>
      <x:c r="N1004" s="73"/>
      <x:c r="O1004" s="73"/>
      <x:c r="P1004" s="73"/>
      <x:c r="Q1004" s="73"/>
      <x:c r="R1004" s="73"/>
      <x:c r="S1004" s="73"/>
      <x:c r="T1004" s="73"/>
      <x:c r="U1004" s="73"/>
      <x:c r="V1004" s="73"/>
      <x:c r="W1004" s="73"/>
      <x:c r="X1004" s="73"/>
      <x:c r="Y1004" s="73"/>
      <x:c r="Z1004" s="73"/>
      <x:c r="AA1004" s="73"/>
      <x:c r="AB1004" s="73"/>
      <x:c r="AC1004" s="73"/>
      <x:c r="AD1004" s="73"/>
      <x:c r="AE1004" s="73"/>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3"/>
      <x:c r="B1005" s="73"/>
      <x:c r="C1005" s="73"/>
      <x:c r="D1005" s="73"/>
      <x:c r="E1005" s="73"/>
      <x:c r="F1005" s="73"/>
      <x:c r="G1005" s="73"/>
      <x:c r="H1005" s="73"/>
      <x:c r="I1005" s="73"/>
      <x:c r="J1005" s="73"/>
      <x:c r="K1005" s="73"/>
      <x:c r="L1005" s="73"/>
      <x:c r="M1005" s="73"/>
      <x:c r="N1005" s="73"/>
      <x:c r="O1005" s="73"/>
      <x:c r="P1005" s="73"/>
      <x:c r="Q1005" s="73"/>
      <x:c r="R1005" s="73"/>
      <x:c r="S1005" s="73"/>
      <x:c r="T1005" s="73"/>
      <x:c r="U1005" s="73"/>
      <x:c r="V1005" s="73"/>
      <x:c r="W1005" s="73"/>
      <x:c r="X1005" s="73"/>
      <x:c r="Y1005" s="73"/>
      <x:c r="Z1005" s="73"/>
      <x:c r="AA1005" s="73"/>
      <x:c r="AB1005" s="73"/>
      <x:c r="AC1005" s="73"/>
      <x:c r="AD1005" s="73"/>
      <x:c r="AE1005" s="73"/>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3"/>
      <x:c r="B1006" s="73"/>
      <x:c r="C1006" s="73"/>
      <x:c r="D1006" s="73"/>
      <x:c r="E1006" s="73"/>
      <x:c r="F1006" s="73"/>
      <x:c r="G1006" s="73"/>
      <x:c r="H1006" s="73"/>
      <x:c r="I1006" s="73"/>
      <x:c r="J1006" s="73"/>
      <x:c r="K1006" s="73"/>
      <x:c r="L1006" s="73"/>
      <x:c r="M1006" s="73"/>
      <x:c r="N1006" s="73"/>
      <x:c r="O1006" s="73"/>
      <x:c r="P1006" s="73"/>
      <x:c r="Q1006" s="73"/>
      <x:c r="R1006" s="73"/>
      <x:c r="S1006" s="73"/>
      <x:c r="T1006" s="73"/>
      <x:c r="U1006" s="73"/>
      <x:c r="V1006" s="73"/>
      <x:c r="W1006" s="73"/>
      <x:c r="X1006" s="73"/>
      <x:c r="Y1006" s="73"/>
      <x:c r="Z1006" s="73"/>
      <x:c r="AA1006" s="73"/>
      <x:c r="AB1006" s="73"/>
      <x:c r="AC1006" s="73"/>
      <x:c r="AD1006" s="73"/>
      <x:c r="AE1006" s="73"/>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3"/>
      <x:c r="B1007" s="73"/>
      <x:c r="C1007" s="73"/>
      <x:c r="D1007" s="73"/>
      <x:c r="E1007" s="73"/>
      <x:c r="F1007" s="73"/>
      <x:c r="G1007" s="73"/>
      <x:c r="H1007" s="73"/>
      <x:c r="I1007" s="73"/>
      <x:c r="J1007" s="73"/>
      <x:c r="K1007" s="73"/>
      <x:c r="L1007" s="73"/>
      <x:c r="M1007" s="73"/>
      <x:c r="N1007" s="73"/>
      <x:c r="O1007" s="73"/>
      <x:c r="P1007" s="73"/>
      <x:c r="Q1007" s="73"/>
      <x:c r="R1007" s="73"/>
      <x:c r="S1007" s="73"/>
      <x:c r="T1007" s="73"/>
      <x:c r="U1007" s="73"/>
      <x:c r="V1007" s="73"/>
      <x:c r="W1007" s="73"/>
      <x:c r="X1007" s="73"/>
      <x:c r="Y1007" s="73"/>
      <x:c r="Z1007" s="73"/>
      <x:c r="AA1007" s="73"/>
      <x:c r="AB1007" s="73"/>
      <x:c r="AC1007" s="73"/>
      <x:c r="AD1007" s="73"/>
      <x:c r="AE1007" s="73"/>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3"/>
      <x:c r="B1008" s="73"/>
      <x:c r="C1008" s="73"/>
      <x:c r="D1008" s="73"/>
      <x:c r="E1008" s="73"/>
      <x:c r="F1008" s="73"/>
      <x:c r="G1008" s="73"/>
      <x:c r="H1008" s="73"/>
      <x:c r="I1008" s="73"/>
      <x:c r="J1008" s="73"/>
      <x:c r="K1008" s="73"/>
      <x:c r="L1008" s="73"/>
      <x:c r="M1008" s="73"/>
      <x:c r="N1008" s="73"/>
      <x:c r="O1008" s="73"/>
      <x:c r="P1008" s="73"/>
      <x:c r="Q1008" s="73"/>
      <x:c r="R1008" s="73"/>
      <x:c r="S1008" s="73"/>
      <x:c r="T1008" s="73"/>
      <x:c r="U1008" s="73"/>
      <x:c r="V1008" s="73"/>
      <x:c r="W1008" s="73"/>
      <x:c r="X1008" s="73"/>
      <x:c r="Y1008" s="73"/>
      <x:c r="Z1008" s="73"/>
      <x:c r="AA1008" s="73"/>
      <x:c r="AB1008" s="73"/>
      <x:c r="AC1008" s="73"/>
      <x:c r="AD1008" s="73"/>
      <x:c r="AE1008" s="73"/>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3"/>
      <x:c r="B1009" s="73"/>
      <x:c r="C1009" s="73"/>
      <x:c r="D1009" s="73"/>
      <x:c r="E1009" s="73"/>
      <x:c r="F1009" s="73"/>
      <x:c r="G1009" s="73"/>
      <x:c r="H1009" s="73"/>
      <x:c r="I1009" s="73"/>
      <x:c r="J1009" s="73"/>
      <x:c r="K1009" s="73"/>
      <x:c r="L1009" s="73"/>
      <x:c r="M1009" s="73"/>
      <x:c r="N1009" s="73"/>
      <x:c r="O1009" s="73"/>
      <x:c r="P1009" s="73"/>
      <x:c r="Q1009" s="73"/>
      <x:c r="R1009" s="73"/>
      <x:c r="S1009" s="73"/>
      <x:c r="T1009" s="73"/>
      <x:c r="U1009" s="73"/>
      <x:c r="V1009" s="73"/>
      <x:c r="W1009" s="73"/>
      <x:c r="X1009" s="73"/>
      <x:c r="Y1009" s="73"/>
      <x:c r="Z1009" s="73"/>
      <x:c r="AA1009" s="73"/>
      <x:c r="AB1009" s="73"/>
      <x:c r="AC1009" s="73"/>
      <x:c r="AD1009" s="73"/>
      <x:c r="AE1009" s="73"/>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3"/>
      <x:c r="B1010" s="73"/>
      <x:c r="C1010" s="73"/>
      <x:c r="D1010" s="73"/>
      <x:c r="E1010" s="73"/>
      <x:c r="F1010" s="73"/>
      <x:c r="G1010" s="73"/>
      <x:c r="H1010" s="73"/>
      <x:c r="I1010" s="73"/>
      <x:c r="J1010" s="73"/>
      <x:c r="K1010" s="73"/>
      <x:c r="L1010" s="73"/>
      <x:c r="M1010" s="73"/>
      <x:c r="N1010" s="73"/>
      <x:c r="O1010" s="73"/>
      <x:c r="P1010" s="73"/>
      <x:c r="Q1010" s="73"/>
      <x:c r="R1010" s="73"/>
      <x:c r="S1010" s="73"/>
      <x:c r="T1010" s="73"/>
      <x:c r="U1010" s="73"/>
      <x:c r="V1010" s="73"/>
      <x:c r="W1010" s="73"/>
      <x:c r="X1010" s="73"/>
      <x:c r="Y1010" s="73"/>
      <x:c r="Z1010" s="73"/>
      <x:c r="AA1010" s="73"/>
      <x:c r="AB1010" s="73"/>
      <x:c r="AC1010" s="73"/>
      <x:c r="AD1010" s="73"/>
      <x:c r="AE1010" s="73"/>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3"/>
      <x:c r="B1011" s="73"/>
      <x:c r="C1011" s="73"/>
      <x:c r="D1011" s="73"/>
      <x:c r="E1011" s="73"/>
      <x:c r="F1011" s="73"/>
      <x:c r="G1011" s="73"/>
      <x:c r="H1011" s="73"/>
      <x:c r="I1011" s="73"/>
      <x:c r="J1011" s="73"/>
      <x:c r="K1011" s="73"/>
      <x:c r="L1011" s="73"/>
      <x:c r="M1011" s="73"/>
      <x:c r="N1011" s="73"/>
      <x:c r="O1011" s="73"/>
      <x:c r="P1011" s="73"/>
      <x:c r="Q1011" s="73"/>
      <x:c r="R1011" s="73"/>
      <x:c r="S1011" s="73"/>
      <x:c r="T1011" s="73"/>
      <x:c r="U1011" s="73"/>
      <x:c r="V1011" s="73"/>
      <x:c r="W1011" s="73"/>
      <x:c r="X1011" s="73"/>
      <x:c r="Y1011" s="73"/>
      <x:c r="Z1011" s="73"/>
      <x:c r="AA1011" s="73"/>
      <x:c r="AB1011" s="73"/>
      <x:c r="AC1011" s="73"/>
      <x:c r="AD1011" s="73"/>
      <x:c r="AE1011" s="73"/>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3"/>
      <x:c r="B1012" s="73"/>
      <x:c r="C1012" s="73"/>
      <x:c r="D1012" s="73"/>
      <x:c r="E1012" s="73"/>
      <x:c r="F1012" s="73"/>
      <x:c r="G1012" s="73"/>
      <x:c r="H1012" s="73"/>
      <x:c r="I1012" s="73"/>
      <x:c r="J1012" s="73"/>
      <x:c r="K1012" s="73"/>
      <x:c r="L1012" s="73"/>
      <x:c r="M1012" s="73"/>
      <x:c r="N1012" s="73"/>
      <x:c r="O1012" s="73"/>
      <x:c r="P1012" s="73"/>
      <x:c r="Q1012" s="73"/>
      <x:c r="R1012" s="73"/>
      <x:c r="S1012" s="73"/>
      <x:c r="T1012" s="73"/>
      <x:c r="U1012" s="73"/>
      <x:c r="V1012" s="73"/>
      <x:c r="W1012" s="73"/>
      <x:c r="X1012" s="73"/>
      <x:c r="Y1012" s="73"/>
      <x:c r="Z1012" s="73"/>
      <x:c r="AA1012" s="73"/>
      <x:c r="AB1012" s="73"/>
      <x:c r="AC1012" s="73"/>
      <x:c r="AD1012" s="73"/>
      <x:c r="AE1012" s="73"/>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H6"/>
    <x:mergeCell ref="J6:S6"/>
    <x:mergeCell ref="B7:H7"/>
    <x:mergeCell ref="J7:S7"/>
    <x:mergeCell ref="B9:AC9"/>
    <x:mergeCell ref="B12:H12"/>
    <x:mergeCell ref="B13:H15"/>
    <x:mergeCell ref="J12:P12"/>
    <x:mergeCell ref="J13:P15"/>
    <x:mergeCell ref="R12:W12"/>
    <x:mergeCell ref="R13:W15"/>
    <x:mergeCell ref="Y12:AC12"/>
    <x:mergeCell ref="Y13:AC15"/>
    <x:mergeCell ref="B17:AC17"/>
    <x:mergeCell ref="B40:AC40"/>
    <x:mergeCell ref="R20:AB21"/>
    <x:mergeCell ref="R22:AB23"/>
    <x:mergeCell ref="R24:S25"/>
    <x:mergeCell ref="T24:U25"/>
    <x:mergeCell ref="V24:W25"/>
    <x:mergeCell ref="X24:Y25"/>
    <x:mergeCell ref="Z24:AB25"/>
    <x:mergeCell ref="R26:S27"/>
    <x:mergeCell ref="T26:U27"/>
    <x:mergeCell ref="V26:W27"/>
    <x:mergeCell ref="X26:Y27"/>
    <x:mergeCell ref="Z26:AB27"/>
    <x:mergeCell ref="R28:S29"/>
    <x:mergeCell ref="T28:U29"/>
    <x:mergeCell ref="V28:W29"/>
    <x:mergeCell ref="X28:Y29"/>
    <x:mergeCell ref="Z28:AB29"/>
    <x:mergeCell ref="R30:S31"/>
    <x:mergeCell ref="T30:U31"/>
    <x:mergeCell ref="V30:W31"/>
    <x:mergeCell ref="X30:Y31"/>
    <x:mergeCell ref="Z30:AB31"/>
    <x:mergeCell ref="R32:S33"/>
    <x:mergeCell ref="T32:U33"/>
    <x:mergeCell ref="V32:W33"/>
    <x:mergeCell ref="X32:Y33"/>
    <x:mergeCell ref="Z32:AB33"/>
    <x:mergeCell ref="R34:AB35"/>
    <x:mergeCell ref="R36:AB37"/>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U6:AC6"/>
    <x:mergeCell ref="U7:AC7"/>
  </x:mergeCells>
  <x:conditionalFormatting sqref="Z26:AB27">
    <x:cfRule type="expression" dxfId="0" priority="1">
      <x:formula>AND(ISNUMBER($Z26),$Z26&gt;0)</x:formula>
    </x:cfRule>
  </x:conditionalFormatting>
  <x:conditionalFormatting sqref="Z28:AB29">
    <x:cfRule type="expression" dxfId="1" priority="2">
      <x:formula>AND(ISNUMBER($Z28),$Z28&gt;0)</x:formula>
    </x:cfRule>
  </x:conditionalFormatting>
  <x:conditionalFormatting sqref="Z30:AB31">
    <x:cfRule type="expression" dxfId="2" priority="3">
      <x:formula>AND(ISNUMBER($Z30),$Z30&gt;0)</x:formula>
    </x:cfRule>
  </x:conditionalFormatting>
  <x:conditionalFormatting sqref="Z32:AB33">
    <x:cfRule type="expression" dxfId="3" priority="4">
      <x:formula>AND(ISNUMBER($Z32),$Z32&gt;0)</x:formula>
    </x:cfRule>
  </x:conditionalFormatting>
  <x:conditionalFormatting sqref="U155:AC166">
    <x:cfRule type="expression" dxfId="4" priority="5">
      <x:formula>$X155="Above threshold"</x:formula>
    </x:cfRule>
    <x:cfRule type="expression" dxfId="5" priority="6">
      <x:formula>$X155="Within threshold"</x:formula>
    </x:cfRule>
  </x:conditionalFormatting>
  <x:dataValidations count="72">
    <x:dataValidation type="list" sqref="B7:H7" showDropDown="0">
      <x:formula1>OFFSET(INDIRECT("'Calculations'!$DA$11"),0,0,MAX(INDIRECT("'Calculations'!$HI$13:$HI$512"))+1,1)</x:formula1>
    </x:dataValidation>
    <x:dataValidation type="list" sqref="J7:S7" showDropDown="0">
      <x:formula1>OFFSET(INDIRECT("'Calculations'!$DB$11"),0,0,MAX(INDIRECT("'Calculations'!$HH$13:$HH$512"))+1,1)</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U7:AC7" showDropDown="0">
      <x:formula1>OFFSET(INDIRECT("'Calculations'!$DD$11"),0,0,MAX(INDIRECT("'Calculations'!$IK$13:$IK$512"))+1,1)</x:formula1>
    </x:dataValidation>
  </x:dataValidations>
  <x:hyperlinks>
    <x:hyperlink ref="B5" location="'Dashboard'!B2" display="Overview"/>
    <x:hyperlink ref="H5" location="'Dashboard'!B40" display="Distributions"/>
    <x:hyperlink ref="N5" location="'Dashboard'!Q19"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1877e77e1f9f420b"/>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6" t="str">
        <x:v>Wealth Calibration Hub · calculation summaries</x:v>
      </x:c>
      <x:c r="B1" s="76"/>
      <x:c r="C1" s="76"/>
      <x:c r="D1" s="76"/>
      <x:c r="E1" s="76"/>
      <x:c r="F1" s="76"/>
      <x:c r="G1" s="76"/>
      <x:c r="H1" s="76"/>
      <x:c r="I1" s="76"/>
      <x:c r="J1" s="76"/>
      <x:c r="K1" s="76"/>
      <x:c r="L1" s="76"/>
      <x:c r="M1" s="76"/>
      <x:c r="N1" s="73"/>
      <x:c r="O1" s="73"/>
      <x:c r="P1" s="73"/>
      <x:c r="Q1" s="73"/>
      <x:c r="R1" s="73"/>
      <x:c r="S1" s="73"/>
      <x:c r="T1" s="73"/>
      <x:c r="U1" s="73"/>
      <x:c r="V1" s="73"/>
      <x:c r="W1" s="73"/>
      <x:c r="X1" s="73"/>
      <x:c r="Y1" s="73"/>
      <x:c r="Z1" s="73"/>
      <x:c r="AA1" s="73"/>
      <x:c r="AB1" s="73"/>
      <x:c r="AC1" s="73"/>
      <x:c r="AD1" s="73"/>
      <x:c r="AF1" s="4" t="str">
        <x:v>WCH_NATIVE_CALCULATIONS_V27</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2"/>
      <x:c r="GB1" s="72"/>
      <x:c r="GC1" s="72"/>
      <x:c r="GD1" s="72"/>
      <x:c r="GE1" s="72"/>
      <x:c r="GF1" s="72"/>
      <x:c r="GG1" s="72"/>
      <x:c r="GH1" s="72"/>
      <x:c r="GI1" s="72"/>
      <x:c r="GJ1" s="72"/>
      <x:c r="GK1" s="72"/>
      <x:c r="GL1" s="72"/>
      <x:c r="GM1" s="72"/>
      <x:c r="GN1" s="72"/>
      <x:c r="GO1" s="72"/>
      <x:c r="GP1" s="72"/>
      <x:c r="GQ1" s="72"/>
      <x:c r="GR1" s="72"/>
      <x:c r="GS1" s="72"/>
      <x:c r="GT1" s="72"/>
      <x:c r="GU1" s="72"/>
      <x:c r="GV1" s="72"/>
      <x:c r="GW1" s="72"/>
      <x:c r="GX1" s="72"/>
      <x:c r="GY1" s="72"/>
      <x:c r="GZ1" s="72"/>
      <x:c r="HA1" s="72"/>
      <x:c r="HB1" s="72"/>
      <x:c r="HC1" s="72"/>
      <x:c r="HD1" s="72"/>
    </x:row>
    <x:row r="2" ht="21" customHeight="1">
      <x:c r="A2" s="79" t="str">
        <x:v>Raw input: WCM Calibration Final, row 12 onward. Keep this Calculations tab. No macros.</x:v>
      </x:c>
      <x:c r="B2" s="76"/>
      <x:c r="C2" s="76"/>
      <x:c r="D2" s="76"/>
      <x:c r="E2" s="76"/>
      <x:c r="F2" s="76"/>
      <x:c r="G2" s="76"/>
      <x:c r="H2" s="76"/>
      <x:c r="I2" s="76"/>
      <x:c r="J2" s="76"/>
      <x:c r="K2" s="76"/>
      <x:c r="L2" s="76"/>
      <x:c r="M2" s="76"/>
      <x:c r="N2" s="73"/>
      <x:c r="O2" s="73"/>
      <x:c r="P2" s="73"/>
      <x:c r="Q2" s="73"/>
      <x:c r="R2" s="73"/>
      <x:c r="S2" s="73"/>
      <x:c r="T2" s="73"/>
      <x:c r="U2" s="73"/>
      <x:c r="V2" s="73"/>
      <x:c r="W2" s="73"/>
      <x:c r="X2" s="73"/>
      <x:c r="Y2" s="73"/>
      <x:c r="Z2" s="73"/>
      <x:c r="AA2" s="73"/>
      <x:c r="AB2" s="73"/>
      <x:c r="AC2" s="73"/>
      <x:c r="AD2" s="73"/>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IF('Dashboard'!J7="All","All",IFERROR(INDEX('Calculations'!$DQ$11:$DQ$512,MATCH('Dashboard'!J7,'Calculations'!$DB$11:$DB$512,0)),""))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2"/>
      <x:c r="GB2" s="72"/>
      <x:c r="GC2" s="72"/>
      <x:c r="GD2" s="72"/>
      <x:c r="GE2" s="72"/>
      <x:c r="GF2" s="72"/>
      <x:c r="GG2" s="72"/>
      <x:c r="GH2" s="72"/>
      <x:c r="GI2" s="72"/>
      <x:c r="GJ2" s="72"/>
      <x:c r="GK2" s="72"/>
      <x:c r="GL2" s="72"/>
      <x:c r="GM2" s="72"/>
      <x:c r="GN2" s="72"/>
      <x:c r="GO2" s="72"/>
      <x:c r="GP2" s="72"/>
      <x:c r="GQ2" s="72"/>
      <x:c r="GR2" s="72"/>
      <x:c r="GS2" s="72"/>
      <x:c r="GT2" s="72"/>
      <x:c r="GU2" s="72"/>
      <x:c r="GV2" s="72"/>
      <x:c r="GW2" s="72"/>
      <x:c r="GX2" s="72"/>
      <x:c r="GY2" s="72"/>
      <x:c r="GZ2" s="72"/>
      <x:c r="HA2" s="72"/>
      <x:c r="HB2" s="72"/>
      <x:c r="HC2" s="72"/>
      <x:c r="HD2" s="72"/>
      <x:c r="JJ2" t="str">
        <x:f>IF('Calculations'!$AG$8&gt;0,"",IF('Calculations'!$EF$3&lt;&gt;"All",'Calculations'!$EF$3,'Calculations'!$EF$2))</x:f>
        <x:v>All</x:v>
      </x:c>
    </x:row>
    <x:row r="3" ht="21" customHeight="1">
      <x:c r="A3" s="76"/>
      <x:c r="B3" s="76"/>
      <x:c r="C3" s="76"/>
      <x:c r="D3" s="76"/>
      <x:c r="E3" s="76"/>
      <x:c r="F3" s="76"/>
      <x:c r="G3" s="76"/>
      <x:c r="H3" s="76"/>
      <x:c r="I3" s="76"/>
      <x:c r="J3" s="76"/>
      <x:c r="K3" s="76"/>
      <x:c r="L3" s="76"/>
      <x:c r="M3" s="76"/>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IF('Dashboard'!U7="All","All",IFERROR(INDEX('Calculations'!$DR$11:$DR$512,MATCH('Dashboard'!U7,'Calculations'!$DD$11:$DD$512,0)),""))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2"/>
      <x:c r="GB3" s="72"/>
      <x:c r="GC3" s="72"/>
      <x:c r="GD3" s="72"/>
      <x:c r="GE3" s="72"/>
      <x:c r="GF3" s="72"/>
      <x:c r="GG3" s="72"/>
      <x:c r="GH3" s="72"/>
      <x:c r="GI3" s="72"/>
      <x:c r="GJ3" s="72"/>
      <x:c r="GK3" s="72"/>
      <x:c r="GL3" s="72"/>
      <x:c r="GM3" s="72"/>
      <x:c r="GN3" s="72"/>
      <x:c r="GO3" s="72"/>
      <x:c r="GP3" s="72"/>
      <x:c r="GQ3" s="72"/>
      <x:c r="GR3" s="72"/>
      <x:c r="GS3" s="72"/>
      <x:c r="GT3" s="72"/>
      <x:c r="GU3" s="72"/>
      <x:c r="GV3" s="72"/>
      <x:c r="GW3" s="72"/>
      <x:c r="GX3" s="72"/>
      <x:c r="GY3" s="72"/>
      <x:c r="GZ3" s="72"/>
      <x:c r="HA3" s="72"/>
      <x:c r="HB3" s="72"/>
      <x:c r="HC3" s="72"/>
      <x:c r="HD3" s="72"/>
      <x:c r="JJ3" t="n">
        <x:f>MAX('Calculations'!$JE$13:$JE$512)</x:f>
        <x:v>0</x:v>
      </x:c>
    </x:row>
    <x:row r="4" ht="21" customHeight="1">
      <x:c r="A4" s="76" t="str">
        <x:v>Source status</x:v>
      </x:c>
      <x:c r="B4" s="76"/>
      <x:c r="C4" s="76"/>
      <x:c r="D4" s="76" t="str">
        <x:f>EL2</x:f>
        <x:v>Copy WCM Calibration Final into this workbook</x:v>
      </x:c>
      <x:c r="E4" s="76"/>
      <x:c r="F4" s="76"/>
      <x:c r="G4" s="76"/>
      <x:c r="H4" s="76"/>
      <x:c r="I4" s="76"/>
      <x:c r="J4" s="76"/>
      <x:c r="K4" s="76"/>
      <x:c r="L4" s="76"/>
      <x:c r="M4" s="76"/>
      <x:c r="AF4" s="4"/>
      <x:c r="AG4" s="4" t="n">
        <x:f>SUM('Calculations'!$BN$13:$BN$512)</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2"/>
      <x:c r="GB4" s="72"/>
      <x:c r="GC4" s="72"/>
      <x:c r="GD4" s="72"/>
      <x:c r="GE4" s="72"/>
      <x:c r="GF4" s="72"/>
      <x:c r="GG4" s="72"/>
      <x:c r="GH4" s="72"/>
      <x:c r="GI4" s="72"/>
      <x:c r="GJ4" s="72"/>
      <x:c r="GK4" s="72"/>
      <x:c r="GL4" s="72"/>
      <x:c r="GM4" s="72"/>
      <x:c r="GN4" s="72"/>
      <x:c r="GO4" s="72"/>
      <x:c r="GP4" s="72"/>
      <x:c r="GQ4" s="72"/>
      <x:c r="GR4" s="72"/>
      <x:c r="GS4" s="72"/>
      <x:c r="GT4" s="72"/>
      <x:c r="GU4" s="72"/>
      <x:c r="GV4" s="72"/>
      <x:c r="GW4" s="72"/>
      <x:c r="GX4" s="72"/>
      <x:c r="GY4" s="72"/>
      <x:c r="GZ4" s="72"/>
      <x:c r="HA4" s="72"/>
      <x:c r="HB4" s="72"/>
      <x:c r="HC4" s="72"/>
      <x:c r="HD4" s="72"/>
      <x:c r="JJ4" t="n">
        <x:f>MIN(MAX(1,INT('Dashboard'!AS11)),MAX(1,ROUNDUP('Calculations'!JJ3/6,0)))</x:f>
        <x:v>1</x:v>
      </x:c>
    </x:row>
    <x:row r="5" ht="21" customHeight="1">
      <x:c r="A5" s="76"/>
      <x:c r="B5" s="76"/>
      <x:c r="C5" s="76"/>
      <x:c r="D5" s="76"/>
      <x:c r="E5" s="76"/>
      <x:c r="F5" s="76"/>
      <x:c r="G5" s="76"/>
      <x:c r="H5" s="76"/>
      <x:c r="I5" s="76"/>
      <x:c r="J5" s="76"/>
      <x:c r="K5" s="76"/>
      <x:c r="L5" s="76"/>
      <x:c r="M5" s="76"/>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2"/>
      <x:c r="GB5" s="72"/>
      <x:c r="GC5" s="72"/>
      <x:c r="GD5" s="72"/>
      <x:c r="GE5" s="72"/>
      <x:c r="GF5" s="72"/>
      <x:c r="GG5" s="72"/>
      <x:c r="GH5" s="72"/>
      <x:c r="GI5" s="72"/>
      <x:c r="GJ5" s="72"/>
      <x:c r="GK5" s="72"/>
      <x:c r="GL5" s="72"/>
      <x:c r="GM5" s="72"/>
      <x:c r="GN5" s="72"/>
      <x:c r="GO5" s="72"/>
      <x:c r="GP5" s="72"/>
      <x:c r="GQ5" s="72"/>
      <x:c r="GR5" s="72"/>
      <x:c r="GS5" s="72"/>
      <x:c r="GT5" s="72"/>
      <x:c r="GU5" s="72"/>
      <x:c r="GV5" s="72"/>
      <x:c r="GW5" s="72"/>
      <x:c r="GX5" s="72"/>
      <x:c r="GY5" s="72"/>
      <x:c r="GZ5" s="72"/>
      <x:c r="HA5" s="72"/>
      <x:c r="HB5" s="72"/>
      <x:c r="HC5" s="72"/>
      <x:c r="HD5" s="72"/>
    </x:row>
    <x:row r="6" ht="21" customHeight="1">
      <x:c r="A6" s="76" t="str">
        <x:v>All occupied employees</x:v>
      </x:c>
      <x:c r="B6" s="76"/>
      <x:c r="C6" s="76"/>
      <x:c r="D6" s="76" t="str">
        <x:f>IF(EL2="Ready",AG9,"—")</x:f>
        <x:v>—</x:v>
      </x:c>
      <x:c r="E6" s="76"/>
      <x:c r="F6" s="76"/>
      <x:c r="G6" s="76"/>
      <x:c r="H6" s="76"/>
      <x:c r="I6" s="76"/>
      <x:c r="J6" s="76"/>
      <x:c r="K6" s="76"/>
      <x:c r="L6" s="76"/>
      <x:c r="M6" s="76"/>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2"/>
      <x:c r="GB6" s="72"/>
      <x:c r="GC6" s="72"/>
      <x:c r="GD6" s="72"/>
      <x:c r="GE6" s="72"/>
      <x:c r="GF6" s="72"/>
      <x:c r="GG6" s="72"/>
      <x:c r="GH6" s="72"/>
      <x:c r="GI6" s="72"/>
      <x:c r="GJ6" s="72"/>
      <x:c r="GK6" s="72"/>
      <x:c r="GL6" s="72"/>
      <x:c r="GM6" s="72"/>
      <x:c r="GN6" s="72"/>
      <x:c r="GO6" s="72"/>
      <x:c r="GP6" s="72"/>
      <x:c r="GQ6" s="72"/>
      <x:c r="GR6" s="72"/>
      <x:c r="GS6" s="72"/>
      <x:c r="GT6" s="72"/>
      <x:c r="GU6" s="72"/>
      <x:c r="GV6" s="72"/>
      <x:c r="GW6" s="72"/>
      <x:c r="GX6" s="72"/>
      <x:c r="GY6" s="72"/>
      <x:c r="GZ6" s="72"/>
      <x:c r="HA6" s="72"/>
      <x:c r="HB6" s="72"/>
      <x:c r="HC6" s="72"/>
      <x:c r="HD6" s="72"/>
    </x:row>
    <x:row r="7" ht="21" customHeight="1">
      <x:c r="A7" s="76"/>
      <x:c r="B7" s="76"/>
      <x:c r="C7" s="76"/>
      <x:c r="D7" s="76"/>
      <x:c r="E7" s="76"/>
      <x:c r="F7" s="76"/>
      <x:c r="G7" s="76"/>
      <x:c r="H7" s="76"/>
      <x:c r="I7" s="76"/>
      <x:c r="J7" s="76"/>
      <x:c r="K7" s="76"/>
      <x:c r="L7" s="76"/>
      <x:c r="M7" s="76"/>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2"/>
      <x:c r="GB7" s="72"/>
      <x:c r="GC7" s="72"/>
      <x:c r="GD7" s="72"/>
      <x:c r="GE7" s="72"/>
      <x:c r="GF7" s="72"/>
      <x:c r="GG7" s="72"/>
      <x:c r="GH7" s="72"/>
      <x:c r="GI7" s="72"/>
      <x:c r="GJ7" s="72"/>
      <x:c r="GK7" s="72"/>
      <x:c r="GL7" s="72"/>
      <x:c r="GM7" s="72"/>
      <x:c r="GN7" s="72"/>
      <x:c r="GO7" s="72"/>
      <x:c r="GP7" s="72"/>
      <x:c r="GQ7" s="72"/>
      <x:c r="GR7" s="72"/>
      <x:c r="GS7" s="72"/>
      <x:c r="GT7" s="72"/>
      <x:c r="GU7" s="72"/>
      <x:c r="GV7" s="72"/>
      <x:c r="GW7" s="72"/>
      <x:c r="GX7" s="72"/>
      <x:c r="GY7" s="72"/>
      <x:c r="GZ7" s="72"/>
      <x:c r="HA7" s="72"/>
      <x:c r="HB7" s="72"/>
      <x:c r="HC7" s="72"/>
      <x:c r="HD7" s="72"/>
    </x:row>
    <x:row r="8" ht="21" customHeight="1">
      <x:c r="A8" s="79" t="str">
        <x:v>These are summaries, not a second roster. The full formula area begins at AF and is hidden for readability. All raw input references resolve to WCM Calibration Final. Unhide columns to inspect calculations.</x:v>
      </x:c>
      <x:c r="B8" s="76"/>
      <x:c r="C8" s="76"/>
      <x:c r="D8" s="76"/>
      <x:c r="E8" s="76"/>
      <x:c r="F8" s="76"/>
      <x:c r="G8" s="76"/>
      <x:c r="H8" s="76"/>
      <x:c r="I8" s="76"/>
      <x:c r="J8" s="76"/>
      <x:c r="K8" s="76"/>
      <x:c r="L8" s="76"/>
      <x:c r="M8" s="76"/>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2"/>
      <x:c r="GB8" s="72"/>
      <x:c r="GC8" s="72"/>
      <x:c r="GD8" s="72"/>
      <x:c r="GE8" s="72"/>
      <x:c r="GF8" s="72"/>
      <x:c r="GG8" s="72"/>
      <x:c r="GH8" s="72"/>
      <x:c r="GI8" s="72"/>
      <x:c r="GJ8" s="72"/>
      <x:c r="GK8" s="72"/>
      <x:c r="GL8" s="72"/>
      <x:c r="GM8" s="72"/>
      <x:c r="GN8" s="72"/>
      <x:c r="GO8" s="72"/>
      <x:c r="GP8" s="72"/>
      <x:c r="GQ8" s="72"/>
      <x:c r="GR8" s="72"/>
      <x:c r="GS8" s="72"/>
      <x:c r="GT8" s="72"/>
      <x:c r="GU8" s="72"/>
      <x:c r="GV8" s="72"/>
      <x:c r="GW8" s="72"/>
      <x:c r="GX8" s="72"/>
      <x:c r="GY8" s="72"/>
      <x:c r="GZ8" s="72"/>
      <x:c r="HA8" s="72"/>
      <x:c r="HB8" s="72"/>
      <x:c r="HC8" s="72"/>
      <x:c r="HD8" s="72"/>
    </x:row>
    <x:row r="9" ht="21" customHeight="1">
      <x:c r="A9" s="76"/>
      <x:c r="B9" s="76"/>
      <x:c r="C9" s="76"/>
      <x:c r="D9" s="76"/>
      <x:c r="E9" s="76"/>
      <x:c r="F9" s="76"/>
      <x:c r="G9" s="76"/>
      <x:c r="H9" s="76"/>
      <x:c r="I9" s="76"/>
      <x:c r="J9" s="76"/>
      <x:c r="K9" s="76"/>
      <x:c r="L9" s="76"/>
      <x:c r="M9" s="76"/>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2"/>
      <x:c r="GB9" s="72"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2"/>
      <x:c r="GD9" s="72"/>
      <x:c r="GE9" s="72"/>
      <x:c r="GF9" s="72"/>
      <x:c r="GG9" s="72"/>
      <x:c r="GH9" s="72"/>
      <x:c r="GI9" s="72"/>
      <x:c r="GJ9" s="72"/>
      <x:c r="GK9" s="72"/>
      <x:c r="GL9" s="72"/>
      <x:c r="GM9" s="72"/>
      <x:c r="GN9" s="72"/>
      <x:c r="GO9" s="72"/>
      <x:c r="GP9" s="72"/>
      <x:c r="GQ9" s="72"/>
      <x:c r="GR9" s="72"/>
      <x:c r="GS9" s="72"/>
      <x:c r="GT9" s="72"/>
      <x:c r="GU9" s="72"/>
      <x:c r="GV9" s="72"/>
      <x:c r="GW9" s="72"/>
      <x:c r="GX9" s="72"/>
      <x:c r="GY9" s="72"/>
      <x:c r="GZ9" s="72"/>
      <x:c r="HA9" s="72"/>
      <x:c r="HB9" s="72"/>
      <x:c r="HC9" s="72"/>
      <x:c r="HD9" s="72"/>
    </x:row>
    <x:row r="10" ht="21" customHeight="1">
      <x:c r="A10" s="76"/>
      <x:c r="B10" s="76"/>
      <x:c r="C10" s="76"/>
      <x:c r="D10" s="76"/>
      <x:c r="E10" s="76"/>
      <x:c r="F10" s="76"/>
      <x:c r="G10" s="76"/>
      <x:c r="H10" s="76"/>
      <x:c r="I10" s="76"/>
      <x:c r="J10" s="76"/>
      <x:c r="K10" s="76"/>
      <x:c r="L10" s="76"/>
      <x:c r="M10" s="76"/>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2"/>
      <x:c r="GB10" s="72"/>
      <x:c r="GC10" s="72"/>
      <x:c r="GD10" s="72"/>
      <x:c r="GE10" s="72"/>
      <x:c r="GF10" s="72"/>
      <x:c r="GG10" s="72"/>
      <x:c r="GH10" s="72"/>
      <x:c r="GI10" s="72"/>
      <x:c r="GJ10" s="72"/>
      <x:c r="GK10" s="72"/>
      <x:c r="GL10" s="72"/>
      <x:c r="GM10" s="72"/>
      <x:c r="GN10" s="72"/>
      <x:c r="GO10" s="72"/>
      <x:c r="GP10" s="72"/>
      <x:c r="GQ10" s="72"/>
      <x:c r="GR10" s="72"/>
      <x:c r="GS10" s="72"/>
      <x:c r="GT10" s="72"/>
      <x:c r="GU10" s="72"/>
      <x:c r="GV10" s="72"/>
      <x:c r="GW10" s="72"/>
      <x:c r="GX10" s="72"/>
      <x:c r="GY10" s="72"/>
      <x:c r="GZ10" s="72"/>
      <x:c r="HA10" s="72"/>
      <x:c r="HB10" s="72"/>
      <x:c r="HC10" s="72"/>
      <x:c r="HD10" s="72"/>
    </x:row>
    <x:row r="11" ht="21" customHeight="1">
      <x:c r="A11" s="81" t="str">
        <x:v>What</x:v>
      </x:c>
      <x:c r="B11" s="81" t="str">
        <x:v>Count</x:v>
      </x:c>
      <x:c r="C11" s="81" t="str">
        <x:v>Share</x:v>
      </x:c>
      <x:c r="D11" s="76"/>
      <x:c r="E11" s="76"/>
      <x:c r="F11" s="81" t="str">
        <x:v>How</x:v>
      </x:c>
      <x:c r="G11" s="81" t="str">
        <x:v>Count</x:v>
      </x:c>
      <x:c r="H11" s="81" t="str">
        <x:v>Share</x:v>
      </x:c>
      <x:c r="I11" s="76"/>
      <x:c r="J11" s="76"/>
      <x:c r="K11" s="76"/>
      <x:c r="L11" s="76"/>
      <x:c r="M11" s="76"/>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2"/>
      <x:c r="GB11" s="72"/>
      <x:c r="GC11" s="72"/>
      <x:c r="GD11" s="72"/>
      <x:c r="GE11" s="72"/>
      <x:c r="GF11" s="72"/>
      <x:c r="GG11" s="72"/>
      <x:c r="GH11" s="72"/>
      <x:c r="GI11" s="72"/>
      <x:c r="GJ11" s="72"/>
      <x:c r="GK11" s="72"/>
      <x:c r="GL11" s="72"/>
      <x:c r="GM11" s="72"/>
      <x:c r="GN11" s="72"/>
      <x:c r="GO11" s="72"/>
      <x:c r="GP11" s="72"/>
      <x:c r="GQ11" s="72"/>
      <x:c r="GR11" s="72"/>
      <x:c r="GS11" s="72"/>
      <x:c r="GT11" s="72"/>
      <x:c r="GU11" s="72"/>
      <x:c r="GV11" s="72"/>
      <x:c r="GW11" s="72"/>
      <x:c r="GX11" s="72"/>
      <x:c r="GY11" s="72"/>
      <x:c r="GZ11" s="72"/>
      <x:c r="HA11" s="72"/>
      <x:c r="HB11" s="72"/>
      <x:c r="HC11" s="72"/>
      <x:c r="HD11" s="72"/>
    </x:row>
    <x:row r="12" ht="21" customHeight="1">
      <x:c r="A12" s="76" t="str">
        <x:f>AF211</x:f>
        <x:v>1 Exemplary</x:v>
      </x:c>
      <x:c r="B12" s="76" t="n">
        <x:f>AG211</x:f>
        <x:v>0</x:v>
      </x:c>
      <x:c r="C12" s="77" t="str">
        <x:f>IFERROR(AH211,"—")</x:f>
        <x:v>—</x:v>
      </x:c>
      <x:c r="D12" s="76"/>
      <x:c r="E12" s="76"/>
      <x:c r="F12" s="76" t="str">
        <x:f>AF261</x:f>
        <x:v>1 Exemplary</x:v>
      </x:c>
      <x:c r="G12" s="76" t="n">
        <x:f>AG261</x:f>
        <x:v>0</x:v>
      </x:c>
      <x:c r="H12" s="77" t="str">
        <x:f>IFERROR(AH261,"—")</x:f>
        <x:v>—</x:v>
      </x:c>
      <x:c r="I12" s="76"/>
      <x:c r="J12" s="76"/>
      <x:c r="K12" s="76"/>
      <x:c r="L12" s="76"/>
      <x:c r="M12" s="76"/>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2"/>
      <x:c r="GB12" s="72"/>
      <x:c r="GC12" s="72"/>
      <x:c r="GD12" s="72"/>
      <x:c r="GE12" s="72"/>
      <x:c r="GF12" s="72"/>
      <x:c r="GG12" s="72"/>
      <x:c r="GH12" s="72"/>
      <x:c r="GI12" s="72"/>
      <x:c r="GJ12" s="72"/>
      <x:c r="GK12" s="72"/>
      <x:c r="GL12" s="72"/>
      <x:c r="GM12" s="72"/>
      <x:c r="GN12" s="72"/>
      <x:c r="GO12" s="72"/>
      <x:c r="GP12" s="72"/>
      <x:c r="GQ12" s="72"/>
      <x:c r="GR12" s="72"/>
      <x:c r="GS12" s="72"/>
      <x:c r="GT12" s="72"/>
      <x:c r="GU12" s="72"/>
      <x:c r="GV12" s="72"/>
      <x:c r="GW12" s="72"/>
      <x:c r="GX12" s="72"/>
      <x:c r="GY12" s="72"/>
      <x:c r="GZ12" s="72"/>
      <x:c r="HA12" s="72"/>
      <x:c r="HB12" s="72"/>
      <x:c r="HC12" s="72"/>
      <x:c r="HD12" s="72"/>
      <x:c r="JA12" t="n">
        <x:f>IF(OR(IFERROR(INDIRECT("'WCM Calibration Final'!$A$12")&lt;&gt;"",FALSE),IFERROR(INDIRECT("'WCM Calibration Final'!$B$12")&lt;&gt;"",FALSE),IFERROR(INDIRECT("'WCM Calibration Final'!$C$12")&lt;&gt;"",FALSE)),12,0)</x:f>
        <x:v>0</x:v>
      </x:c>
      <x:c r="JB12" t="n">
        <x:f>0+IF('Calculations'!JA12&gt;0,1,0)</x:f>
        <x:v>0</x:v>
      </x:c>
    </x:row>
    <x:row r="13" ht="21" customHeight="1">
      <x:c r="A13" s="76" t="str">
        <x:f>AF212</x:f>
        <x:v>2 Exceeds</x:v>
      </x:c>
      <x:c r="B13" s="76" t="n">
        <x:f>AG212</x:f>
        <x:v>0</x:v>
      </x:c>
      <x:c r="C13" s="77" t="str">
        <x:f>IFERROR(AH212,"—")</x:f>
        <x:v>—</x:v>
      </x:c>
      <x:c r="D13" s="76"/>
      <x:c r="E13" s="76"/>
      <x:c r="F13" s="76" t="str">
        <x:f>AF262</x:f>
        <x:v>2 Exceeds</x:v>
      </x:c>
      <x:c r="G13" s="76" t="n">
        <x:f>AG262</x:f>
        <x:v>0</x:v>
      </x:c>
      <x:c r="H13" s="77" t="str">
        <x:f>IFERROR(AH262,"—")</x:f>
        <x:v>—</x:v>
      </x:c>
      <x:c r="I13" s="76"/>
      <x:c r="J13" s="76"/>
      <x:c r="K13" s="76"/>
      <x:c r="L13" s="76"/>
      <x:c r="M13" s="76"/>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IF('Dashboard'!$E$67="What",'Calculations'!BO13,'Calculations'!BP13)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AND('Calculations'!$EF$2&lt;&gt;"All",'Calculations'!HE13='Calculations'!$EF$2),AND('Calculations'!$EF$3&lt;&gt;"All",'Calculations'!HE13='Calculations'!$EF$3)),0,IF(OR('Dashboard'!$B$7="All",'Calculations'!HN13='Dashboard'!$B$7),IF('Calculations'!$EF$2="All",1,IF('Calculations'!HL13&gt;0,0,IF(COUNTIF('Calculations'!HO13:II13,"="&amp;SUBSTITUTE(SUBSTITUTE(SUBSTITUTE('Calculations'!$EF$2,"~","~~"),"*","~*"),"?","~?"))=0,0,IF('Calculations'!$EF$3="All",1,IF(COUNTIF('Calculations'!HO13:II13,"="&amp;SUBSTITUTE(SUBSTITUTE(SUBSTITUTE('Calculations'!$EF$3,"~","~~"),"*","~*"),"?","~?"))&gt;0,1,0)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2"/>
      <x:c r="GB13" s="72" t="str">
        <x:f>'Calculations'!AI4</x:f>
        <x:v>—</x:v>
      </x:c>
      <x:c r="GC13" s="72"/>
      <x:c r="GD13" s="72"/>
      <x:c r="GE13" s="72"/>
      <x:c r="GF13" s="72"/>
      <x:c r="GG13" s="72"/>
      <x:c r="GH13" s="72"/>
      <x:c r="GI13" s="72"/>
      <x:c r="GJ13" s="72" t="str">
        <x:f>'Calculations'!AI5</x:f>
        <x:v>—</x:v>
      </x:c>
      <x:c r="GK13" s="72"/>
      <x:c r="GL13" s="72"/>
      <x:c r="GM13" s="72"/>
      <x:c r="GN13" s="72"/>
      <x:c r="GO13" s="72"/>
      <x:c r="GP13" s="72"/>
      <x:c r="GQ13" s="72"/>
      <x:c r="GR13" s="72" t="str">
        <x:f>'Calculations'!AI6</x:f>
        <x:v>—</x:v>
      </x:c>
      <x:c r="GS13" s="72"/>
      <x:c r="GT13" s="72"/>
      <x:c r="GU13" s="72"/>
      <x:c r="GV13" s="72"/>
      <x:c r="GW13" s="72"/>
      <x:c r="GX13" s="72"/>
      <x:c r="GY13" s="72" t="str">
        <x:f>'Calculations'!AI7</x:f>
        <x:v>—</x:v>
      </x:c>
      <x:c r="GZ13" s="72"/>
      <x:c r="HA13" s="72"/>
      <x:c r="HB13" s="72"/>
      <x:c r="HC13" s="72"/>
      <x:c r="HD13" s="72"/>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'Calculations'!BN13</x:f>
        <x:v>0</x:v>
      </x:c>
    </x:row>
    <x:row r="14" ht="21" customHeight="1">
      <x:c r="A14" s="76" t="str">
        <x:f>AF213</x:f>
        <x:v>3 Valued</x:v>
      </x:c>
      <x:c r="B14" s="76" t="n">
        <x:f>AG213</x:f>
        <x:v>0</x:v>
      </x:c>
      <x:c r="C14" s="77" t="str">
        <x:f>IFERROR(AH213,"—")</x:f>
        <x:v>—</x:v>
      </x:c>
      <x:c r="D14" s="76"/>
      <x:c r="E14" s="76"/>
      <x:c r="F14" s="76" t="str">
        <x:f>AF263</x:f>
        <x:v>3 Valued</x:v>
      </x:c>
      <x:c r="G14" s="76" t="n">
        <x:f>AG263</x:f>
        <x:v>0</x:v>
      </x:c>
      <x:c r="H14" s="77" t="str">
        <x:f>IFERROR(AH263,"—")</x:f>
        <x:v>—</x:v>
      </x:c>
      <x:c r="I14" s="76"/>
      <x:c r="J14" s="76"/>
      <x:c r="K14" s="76"/>
      <x:c r="L14" s="76"/>
      <x:c r="M14" s="76"/>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IF('Dashboard'!$E$67="What",'Calculations'!BO14,'Calculations'!BP14)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AND('Calculations'!$EF$2&lt;&gt;"All",'Calculations'!HE14='Calculations'!$EF$2),AND('Calculations'!$EF$3&lt;&gt;"All",'Calculations'!HE14='Calculations'!$EF$3)),0,IF(OR('Dashboard'!$B$7="All",'Calculations'!HN14='Dashboard'!$B$7),IF('Calculations'!$EF$2="All",1,IF('Calculations'!HL14&gt;0,0,IF(COUNTIF('Calculations'!HO14:II14,"="&amp;SUBSTITUTE(SUBSTITUTE(SUBSTITUTE('Calculations'!$EF$2,"~","~~"),"*","~*"),"?","~?"))=0,0,IF('Calculations'!$EF$3="All",1,IF(COUNTIF('Calculations'!HO14:II14,"="&amp;SUBSTITUTE(SUBSTITUTE(SUBSTITUTE('Calculations'!$EF$3,"~","~~"),"*","~*"),"?","~?"))&gt;0,1,0)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2"/>
      <x:c r="GB14" s="72"/>
      <x:c r="GC14" s="72"/>
      <x:c r="GD14" s="72"/>
      <x:c r="GE14" s="72"/>
      <x:c r="GF14" s="72"/>
      <x:c r="GG14" s="72"/>
      <x:c r="GH14" s="72"/>
      <x:c r="GI14" s="72"/>
      <x:c r="GJ14" s="72"/>
      <x:c r="GK14" s="72"/>
      <x:c r="GL14" s="72"/>
      <x:c r="GM14" s="72"/>
      <x:c r="GN14" s="72"/>
      <x:c r="GO14" s="72"/>
      <x:c r="GP14" s="72"/>
      <x:c r="GQ14" s="72"/>
      <x:c r="GR14" s="72"/>
      <x:c r="GS14" s="72"/>
      <x:c r="GT14" s="72"/>
      <x:c r="GU14" s="72"/>
      <x:c r="GV14" s="72"/>
      <x:c r="GW14" s="72"/>
      <x:c r="GX14" s="72"/>
      <x:c r="GY14" s="72"/>
      <x:c r="GZ14" s="72"/>
      <x:c r="HA14" s="72"/>
      <x:c r="HB14" s="72"/>
      <x:c r="HC14" s="72"/>
      <x:c r="HD14" s="72"/>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'Calculations'!BN14</x:f>
        <x:v>0</x:v>
      </x:c>
    </x:row>
    <x:row r="15" ht="21" customHeight="1">
      <x:c r="A15" s="76" t="str">
        <x:f>AF214</x:f>
        <x:v>4 Needs impr.</x:v>
      </x:c>
      <x:c r="B15" s="76" t="n">
        <x:f>AG214</x:f>
        <x:v>0</x:v>
      </x:c>
      <x:c r="C15" s="77" t="str">
        <x:f>IFERROR(AH214,"—")</x:f>
        <x:v>—</x:v>
      </x:c>
      <x:c r="D15" s="76"/>
      <x:c r="E15" s="76"/>
      <x:c r="F15" s="76" t="str">
        <x:f>AF264</x:f>
        <x:v>4 Needs impr.</x:v>
      </x:c>
      <x:c r="G15" s="76" t="n">
        <x:f>AG264</x:f>
        <x:v>0</x:v>
      </x:c>
      <x:c r="H15" s="77" t="str">
        <x:f>IFERROR(AH264,"—")</x:f>
        <x:v>—</x:v>
      </x:c>
      <x:c r="I15" s="76"/>
      <x:c r="J15" s="76"/>
      <x:c r="K15" s="76"/>
      <x:c r="L15" s="76"/>
      <x:c r="M15" s="76"/>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IF('Dashboard'!$E$67="What",'Calculations'!BO15,'Calculations'!BP15)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AND('Calculations'!$EF$2&lt;&gt;"All",'Calculations'!HE15='Calculations'!$EF$2),AND('Calculations'!$EF$3&lt;&gt;"All",'Calculations'!HE15='Calculations'!$EF$3)),0,IF(OR('Dashboard'!$B$7="All",'Calculations'!HN15='Dashboard'!$B$7),IF('Calculations'!$EF$2="All",1,IF('Calculations'!HL15&gt;0,0,IF(COUNTIF('Calculations'!HO15:II15,"="&amp;SUBSTITUTE(SUBSTITUTE(SUBSTITUTE('Calculations'!$EF$2,"~","~~"),"*","~*"),"?","~?"))=0,0,IF('Calculations'!$EF$3="All",1,IF(COUNTIF('Calculations'!HO15:II15,"="&amp;SUBSTITUTE(SUBSTITUTE(SUBSTITUTE('Calculations'!$EF$3,"~","~~"),"*","~*"),"?","~?"))&gt;0,1,0)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2"/>
      <x:c r="GB15" s="72"/>
      <x:c r="GC15" s="72"/>
      <x:c r="GD15" s="72"/>
      <x:c r="GE15" s="72"/>
      <x:c r="GF15" s="72"/>
      <x:c r="GG15" s="72"/>
      <x:c r="GH15" s="72"/>
      <x:c r="GI15" s="72"/>
      <x:c r="GJ15" s="72"/>
      <x:c r="GK15" s="72"/>
      <x:c r="GL15" s="72"/>
      <x:c r="GM15" s="72"/>
      <x:c r="GN15" s="72"/>
      <x:c r="GO15" s="72"/>
      <x:c r="GP15" s="72"/>
      <x:c r="GQ15" s="72"/>
      <x:c r="GR15" s="72"/>
      <x:c r="GS15" s="72"/>
      <x:c r="GT15" s="72"/>
      <x:c r="GU15" s="72"/>
      <x:c r="GV15" s="72"/>
      <x:c r="GW15" s="72"/>
      <x:c r="GX15" s="72"/>
      <x:c r="GY15" s="72"/>
      <x:c r="GZ15" s="72"/>
      <x:c r="HA15" s="72"/>
      <x:c r="HB15" s="72"/>
      <x:c r="HC15" s="72"/>
      <x:c r="HD15" s="72"/>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'Calculations'!BN15</x:f>
        <x:v>0</x:v>
      </x:c>
    </x:row>
    <x:row r="16" ht="21" customHeight="1">
      <x:c r="A16" s="76"/>
      <x:c r="B16" s="76"/>
      <x:c r="C16" s="76"/>
      <x:c r="D16" s="76"/>
      <x:c r="E16" s="76"/>
      <x:c r="F16" s="76"/>
      <x:c r="G16" s="76"/>
      <x:c r="H16" s="76"/>
      <x:c r="I16" s="76"/>
      <x:c r="J16" s="76"/>
      <x:c r="K16" s="76"/>
      <x:c r="L16" s="76"/>
      <x:c r="M16" s="76"/>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IF('Dashboard'!$E$67="What",'Calculations'!BO16,'Calculations'!BP16)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AND('Calculations'!$EF$2&lt;&gt;"All",'Calculations'!HE16='Calculations'!$EF$2),AND('Calculations'!$EF$3&lt;&gt;"All",'Calculations'!HE16='Calculations'!$EF$3)),0,IF(OR('Dashboard'!$B$7="All",'Calculations'!HN16='Dashboard'!$B$7),IF('Calculations'!$EF$2="All",1,IF('Calculations'!HL16&gt;0,0,IF(COUNTIF('Calculations'!HO16:II16,"="&amp;SUBSTITUTE(SUBSTITUTE(SUBSTITUTE('Calculations'!$EF$2,"~","~~"),"*","~*"),"?","~?"))=0,0,IF('Calculations'!$EF$3="All",1,IF(COUNTIF('Calculations'!HO16:II16,"="&amp;SUBSTITUTE(SUBSTITUTE(SUBSTITUTE('Calculations'!$EF$3,"~","~~"),"*","~*"),"?","~?"))&gt;0,1,0)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2"/>
      <x:c r="GB16" s="72"/>
      <x:c r="GC16" s="72"/>
      <x:c r="GD16" s="72"/>
      <x:c r="GE16" s="72"/>
      <x:c r="GF16" s="72"/>
      <x:c r="GG16" s="72"/>
      <x:c r="GH16" s="72"/>
      <x:c r="GI16" s="72"/>
      <x:c r="GJ16" s="72"/>
      <x:c r="GK16" s="72"/>
      <x:c r="GL16" s="72"/>
      <x:c r="GM16" s="72"/>
      <x:c r="GN16" s="72"/>
      <x:c r="GO16" s="72"/>
      <x:c r="GP16" s="72"/>
      <x:c r="GQ16" s="72"/>
      <x:c r="GR16" s="72"/>
      <x:c r="GS16" s="72"/>
      <x:c r="GT16" s="72"/>
      <x:c r="GU16" s="72"/>
      <x:c r="GV16" s="72"/>
      <x:c r="GW16" s="72"/>
      <x:c r="GX16" s="72"/>
      <x:c r="GY16" s="72"/>
      <x:c r="GZ16" s="72"/>
      <x:c r="HA16" s="72"/>
      <x:c r="HB16" s="72"/>
      <x:c r="HC16" s="72"/>
      <x:c r="HD16" s="72"/>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'Calculations'!BN16</x:f>
        <x:v>0</x:v>
      </x:c>
    </x:row>
    <x:row r="17" ht="21" customHeight="1">
      <x:c r="A17" s="76"/>
      <x:c r="B17" s="76"/>
      <x:c r="C17" s="76"/>
      <x:c r="D17" s="76"/>
      <x:c r="E17" s="76"/>
      <x:c r="F17" s="76"/>
      <x:c r="G17" s="76"/>
      <x:c r="H17" s="76"/>
      <x:c r="I17" s="76"/>
      <x:c r="J17" s="76"/>
      <x:c r="K17" s="76"/>
      <x:c r="L17" s="76"/>
      <x:c r="M17" s="76"/>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IF('Dashboard'!$E$67="What",'Calculations'!BO17,'Calculations'!BP17)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AND('Calculations'!$EF$2&lt;&gt;"All",'Calculations'!HE17='Calculations'!$EF$2),AND('Calculations'!$EF$3&lt;&gt;"All",'Calculations'!HE17='Calculations'!$EF$3)),0,IF(OR('Dashboard'!$B$7="All",'Calculations'!HN17='Dashboard'!$B$7),IF('Calculations'!$EF$2="All",1,IF('Calculations'!HL17&gt;0,0,IF(COUNTIF('Calculations'!HO17:II17,"="&amp;SUBSTITUTE(SUBSTITUTE(SUBSTITUTE('Calculations'!$EF$2,"~","~~"),"*","~*"),"?","~?"))=0,0,IF('Calculations'!$EF$3="All",1,IF(COUNTIF('Calculations'!HO17:II17,"="&amp;SUBSTITUTE(SUBSTITUTE(SUBSTITUTE('Calculations'!$EF$3,"~","~~"),"*","~*"),"?","~?"))&gt;0,1,0)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2"/>
      <x:c r="GB17" s="72" t="str">
        <x:f>"What = K (already rounded); How = L. K is used as supplied; M:N:O are not calibrated separately."</x:f>
        <x:v>What = K (already rounded); How = L. K is used as supplied; M:N:O are not calibrated separately.</x:v>
      </x:c>
      <x:c r="GC17" s="72"/>
      <x:c r="GD17" s="72"/>
      <x:c r="GE17" s="72"/>
      <x:c r="GF17" s="72"/>
      <x:c r="GG17" s="72"/>
      <x:c r="GH17" s="72"/>
      <x:c r="GI17" s="72"/>
      <x:c r="GJ17" s="72"/>
      <x:c r="GK17" s="72"/>
      <x:c r="GL17" s="72"/>
      <x:c r="GM17" s="72"/>
      <x:c r="GN17" s="72"/>
      <x:c r="GO17" s="72"/>
      <x:c r="GP17" s="72"/>
      <x:c r="GQ17" s="72"/>
      <x:c r="GR17" s="72"/>
      <x:c r="GS17" s="72"/>
      <x:c r="GT17" s="72"/>
      <x:c r="GU17" s="72"/>
      <x:c r="GV17" s="72"/>
      <x:c r="GW17" s="72"/>
      <x:c r="GX17" s="72"/>
      <x:c r="GY17" s="72"/>
      <x:c r="GZ17" s="72"/>
      <x:c r="HA17" s="72"/>
      <x:c r="HB17" s="72"/>
      <x:c r="HC17" s="72"/>
      <x:c r="HD17" s="72"/>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'Calculations'!BN17</x:f>
        <x:v>0</x:v>
      </x:c>
    </x:row>
    <x:row r="18" ht="21" customHeight="1">
      <x:c r="A18" s="76"/>
      <x:c r="B18" s="76"/>
      <x:c r="C18" s="76"/>
      <x:c r="D18" s="76"/>
      <x:c r="E18" s="76"/>
      <x:c r="F18" s="76"/>
      <x:c r="G18" s="76"/>
      <x:c r="H18" s="76"/>
      <x:c r="I18" s="76"/>
      <x:c r="J18" s="76"/>
      <x:c r="K18" s="76"/>
      <x:c r="L18" s="76"/>
      <x:c r="M18" s="76"/>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IF('Dashboard'!$E$67="What",'Calculations'!BO18,'Calculations'!BP18)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AND('Calculations'!$EF$2&lt;&gt;"All",'Calculations'!HE18='Calculations'!$EF$2),AND('Calculations'!$EF$3&lt;&gt;"All",'Calculations'!HE18='Calculations'!$EF$3)),0,IF(OR('Dashboard'!$B$7="All",'Calculations'!HN18='Dashboard'!$B$7),IF('Calculations'!$EF$2="All",1,IF('Calculations'!HL18&gt;0,0,IF(COUNTIF('Calculations'!HO18:II18,"="&amp;SUBSTITUTE(SUBSTITUTE(SUBSTITUTE('Calculations'!$EF$2,"~","~~"),"*","~*"),"?","~?"))=0,0,IF('Calculations'!$EF$3="All",1,IF(COUNTIF('Calculations'!HO18:II18,"="&amp;SUBSTITUTE(SUBSTITUTE(SUBSTITUTE('Calculations'!$EF$3,"~","~~"),"*","~*"),"?","~?"))&gt;0,1,0)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2"/>
      <x:c r="GB18" s="72"/>
      <x:c r="GC18" s="72"/>
      <x:c r="GD18" s="72"/>
      <x:c r="GE18" s="72"/>
      <x:c r="GF18" s="72"/>
      <x:c r="GG18" s="72"/>
      <x:c r="GH18" s="72"/>
      <x:c r="GI18" s="72"/>
      <x:c r="GJ18" s="72"/>
      <x:c r="GK18" s="72"/>
      <x:c r="GL18" s="72"/>
      <x:c r="GM18" s="72"/>
      <x:c r="GN18" s="72"/>
      <x:c r="GO18" s="72"/>
      <x:c r="GP18" s="72"/>
      <x:c r="GQ18" s="72"/>
      <x:c r="GR18" s="72"/>
      <x:c r="GS18" s="72"/>
      <x:c r="GT18" s="72"/>
      <x:c r="GU18" s="72"/>
      <x:c r="GV18" s="72"/>
      <x:c r="GW18" s="72"/>
      <x:c r="GX18" s="72"/>
      <x:c r="GY18" s="72"/>
      <x:c r="GZ18" s="72"/>
      <x:c r="HA18" s="72"/>
      <x:c r="HB18" s="72"/>
      <x:c r="HC18" s="72"/>
      <x:c r="HD18" s="72"/>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'Calculations'!BN18</x:f>
        <x:v>0</x:v>
      </x:c>
    </x:row>
    <x:row r="19" ht="21" customHeight="1">
      <x:c r="A19" s="79" t="str">
        <x:v>Filters and threshold inputs are on Dashboard. The native workbook supports 500 occupied employees within rows 12–2000 and reporting paths up to 20 levels. It flags overflow and unresolved hierarchy rather than silently dropping employees.</x:v>
      </x:c>
      <x:c r="B19" s="76"/>
      <x:c r="C19" s="76"/>
      <x:c r="D19" s="76"/>
      <x:c r="E19" s="76"/>
      <x:c r="F19" s="76"/>
      <x:c r="G19" s="76"/>
      <x:c r="H19" s="76"/>
      <x:c r="I19" s="76"/>
      <x:c r="J19" s="76"/>
      <x:c r="K19" s="76"/>
      <x:c r="L19" s="76"/>
      <x:c r="M19" s="76"/>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IF('Dashboard'!$E$67="What",'Calculations'!BO19,'Calculations'!BP19)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AND('Calculations'!$EF$2&lt;&gt;"All",'Calculations'!HE19='Calculations'!$EF$2),AND('Calculations'!$EF$3&lt;&gt;"All",'Calculations'!HE19='Calculations'!$EF$3)),0,IF(OR('Dashboard'!$B$7="All",'Calculations'!HN19='Dashboard'!$B$7),IF('Calculations'!$EF$2="All",1,IF('Calculations'!HL19&gt;0,0,IF(COUNTIF('Calculations'!HO19:II19,"="&amp;SUBSTITUTE(SUBSTITUTE(SUBSTITUTE('Calculations'!$EF$2,"~","~~"),"*","~*"),"?","~?"))=0,0,IF('Calculations'!$EF$3="All",1,IF(COUNTIF('Calculations'!HO19:II19,"="&amp;SUBSTITUTE(SUBSTITUTE(SUBSTITUTE('Calculations'!$EF$3,"~","~~"),"*","~*"),"?","~?"))&gt;0,1,0)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2"/>
      <x:c r="GB19" s="72"/>
      <x:c r="GC19" s="72"/>
      <x:c r="GD19" s="72"/>
      <x:c r="GE19" s="72"/>
      <x:c r="GF19" s="72"/>
      <x:c r="GG19" s="72"/>
      <x:c r="GH19" s="72"/>
      <x:c r="GI19" s="72"/>
      <x:c r="GJ19" s="72"/>
      <x:c r="GK19" s="72"/>
      <x:c r="GL19" s="72"/>
      <x:c r="GM19" s="72"/>
      <x:c r="GN19" s="72"/>
      <x:c r="GO19" s="72"/>
      <x:c r="GP19" s="72"/>
      <x:c r="GQ19" s="72"/>
      <x:c r="GR19" s="72"/>
      <x:c r="GS19" s="72"/>
      <x:c r="GT19" s="72"/>
      <x:c r="GU19" s="72"/>
      <x:c r="GV19" s="72"/>
      <x:c r="GW19" s="72"/>
      <x:c r="GX19" s="72"/>
      <x:c r="GY19" s="72"/>
      <x:c r="GZ19" s="72"/>
      <x:c r="HA19" s="72"/>
      <x:c r="HB19" s="72"/>
      <x:c r="HC19" s="72"/>
      <x:c r="HD19" s="72"/>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'Calculations'!BN19</x:f>
        <x:v>0</x:v>
      </x:c>
    </x:row>
    <x:row r="20" ht="21" customHeight="1">
      <x:c r="A20" s="76"/>
      <x:c r="B20" s="76"/>
      <x:c r="C20" s="76"/>
      <x:c r="D20" s="76"/>
      <x:c r="E20" s="76"/>
      <x:c r="F20" s="76"/>
      <x:c r="G20" s="76"/>
      <x:c r="H20" s="76"/>
      <x:c r="I20" s="76"/>
      <x:c r="J20" s="76"/>
      <x:c r="K20" s="76"/>
      <x:c r="L20" s="76"/>
      <x:c r="M20" s="76"/>
      <x:c r="AF20" s="4" t="str">
        <x:v>Category</x:v>
      </x:c>
      <x:c r="AG20" s="4" t="str">
        <x:v>Count</x:v>
      </x:c>
      <x:c r="AH20" s="4" t="str">
        <x:v>Actual</x:v>
      </x:c>
      <x:c r="AI20" s="4" t="str">
        <x:v>Threshold</x:v>
      </x:c>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IF('Dashboard'!$E$67="What",'Calculations'!BO20,'Calculations'!BP20)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AND('Calculations'!$EF$2&lt;&gt;"All",'Calculations'!HE20='Calculations'!$EF$2),AND('Calculations'!$EF$3&lt;&gt;"All",'Calculations'!HE20='Calculations'!$EF$3)),0,IF(OR('Dashboard'!$B$7="All",'Calculations'!HN20='Dashboard'!$B$7),IF('Calculations'!$EF$2="All",1,IF('Calculations'!HL20&gt;0,0,IF(COUNTIF('Calculations'!HO20:II20,"="&amp;SUBSTITUTE(SUBSTITUTE(SUBSTITUTE('Calculations'!$EF$2,"~","~~"),"*","~*"),"?","~?"))=0,0,IF('Calculations'!$EF$3="All",1,IF(COUNTIF('Calculations'!HO20:II20,"="&amp;SUBSTITUTE(SUBSTITUTE(SUBSTITUTE('Calculations'!$EF$3,"~","~~"),"*","~*"),"?","~?"))&gt;0,1,0)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2"/>
      <x:c r="GB20" s="72"/>
      <x:c r="GC20" s="72"/>
      <x:c r="GD20" s="72"/>
      <x:c r="GE20" s="72"/>
      <x:c r="GF20" s="72"/>
      <x:c r="GG20" s="72"/>
      <x:c r="GH20" s="72"/>
      <x:c r="GI20" s="72"/>
      <x:c r="GJ20" s="72"/>
      <x:c r="GK20" s="72"/>
      <x:c r="GL20" s="72"/>
      <x:c r="GM20" s="72"/>
      <x:c r="GN20" s="72"/>
      <x:c r="GO20" s="72"/>
      <x:c r="GP20" s="72"/>
      <x:c r="GQ20" s="72"/>
      <x:c r="GR20" s="72"/>
      <x:c r="GS20" s="72"/>
      <x:c r="GT20" s="72"/>
      <x:c r="GU20" s="72"/>
      <x:c r="GV20" s="72"/>
      <x:c r="GW20" s="72"/>
      <x:c r="GX20" s="72"/>
      <x:c r="GY20" s="72"/>
      <x:c r="GZ20" s="72"/>
      <x:c r="HA20" s="72"/>
      <x:c r="HB20" s="72"/>
      <x:c r="HC20" s="72"/>
      <x:c r="HD20" s="72"/>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'Calculations'!BN20</x:f>
        <x:v>0</x:v>
      </x:c>
    </x:row>
    <x:row r="21" ht="21" customHeight="1">
      <x:c r="A21" s="76"/>
      <x:c r="B21" s="76"/>
      <x:c r="C21" s="76"/>
      <x:c r="D21" s="76"/>
      <x:c r="E21" s="76"/>
      <x:c r="F21" s="76"/>
      <x:c r="G21" s="76"/>
      <x:c r="H21" s="76"/>
      <x:c r="I21" s="76"/>
      <x:c r="J21" s="76"/>
      <x:c r="K21" s="76"/>
      <x:c r="L21" s="76"/>
      <x:c r="M21" s="76"/>
      <x:c r="AF21" s="4" t="str">
        <x:v>High</x:v>
      </x:c>
      <x:c r="AG21" s="4" t="n">
        <x:f>COUNTIFS('Calculations'!$BN$13:$BN$512,1,'Calculations'!$BT$13:$BT$512,1,'Calculations'!$EE$13:$EE$512,'Calculations'!AF21)</x:f>
        <x:v>0</x:v>
      </x:c>
      <x:c r="AH21" s="4" t="e">
        <x:f>IF('Calculations'!$AG$5=0,NA(),'Calculations'!AG21/'Calculations'!$AG$5)</x:f>
        <x:v>#N/A</x:v>
      </x:c>
      <x:c r="AI21" s="4" t="n">
        <x:f>IF(COUNT('Dashboard'!N147)=0,NA(),IF(AND('Dashboard'!N147&gt;=0,'Dashboard'!N147&lt;=1),'Dashboard'!N147,NA()))</x:f>
        <x:v>0.1</x:v>
      </x:c>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IF('Dashboard'!$E$67="What",'Calculations'!BO21,'Calculations'!BP21)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AND('Calculations'!$EF$2&lt;&gt;"All",'Calculations'!HE21='Calculations'!$EF$2),AND('Calculations'!$EF$3&lt;&gt;"All",'Calculations'!HE21='Calculations'!$EF$3)),0,IF(OR('Dashboard'!$B$7="All",'Calculations'!HN21='Dashboard'!$B$7),IF('Calculations'!$EF$2="All",1,IF('Calculations'!HL21&gt;0,0,IF(COUNTIF('Calculations'!HO21:II21,"="&amp;SUBSTITUTE(SUBSTITUTE(SUBSTITUTE('Calculations'!$EF$2,"~","~~"),"*","~*"),"?","~?"))=0,0,IF('Calculations'!$EF$3="All",1,IF(COUNTIF('Calculations'!HO21:II21,"="&amp;SUBSTITUTE(SUBSTITUTE(SUBSTITUTE('Calculations'!$EF$3,"~","~~"),"*","~*"),"?","~?"))&gt;0,1,0)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2"/>
      <x:c r="GB21" s="72"/>
      <x:c r="GC21" s="72"/>
      <x:c r="GD21" s="72"/>
      <x:c r="GE21" s="72"/>
      <x:c r="GF21" s="72"/>
      <x:c r="GG21" s="72"/>
      <x:c r="GH21" s="72"/>
      <x:c r="GI21" s="72"/>
      <x:c r="GJ21" s="72"/>
      <x:c r="GK21" s="72"/>
      <x:c r="GL21" s="72"/>
      <x:c r="GM21" s="72"/>
      <x:c r="GN21" s="72"/>
      <x:c r="GO21" s="72"/>
      <x:c r="GP21" s="72"/>
      <x:c r="GQ21" s="72"/>
      <x:c r="GR21" s="72"/>
      <x:c r="GS21" s="72"/>
      <x:c r="GT21" s="72"/>
      <x:c r="GU21" s="72"/>
      <x:c r="GV21" s="72"/>
      <x:c r="GW21" s="72"/>
      <x:c r="GX21" s="72"/>
      <x:c r="GY21" s="72"/>
      <x:c r="GZ21" s="72"/>
      <x:c r="HA21" s="72"/>
      <x:c r="HB21" s="72"/>
      <x:c r="HC21" s="72"/>
      <x:c r="HD21" s="72"/>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'Calculations'!BN21</x:f>
        <x:v>0</x:v>
      </x:c>
    </x:row>
    <x:row r="22" ht="21" customHeight="1">
      <x:c r="A22" s="76"/>
      <x:c r="B22" s="76"/>
      <x:c r="C22" s="76"/>
      <x:c r="D22" s="76"/>
      <x:c r="E22" s="76"/>
      <x:c r="F22" s="76"/>
      <x:c r="G22" s="76"/>
      <x:c r="H22" s="76"/>
      <x:c r="I22" s="76"/>
      <x:c r="J22" s="76"/>
      <x:c r="K22" s="76"/>
      <x:c r="L22" s="76"/>
      <x:c r="M22" s="76"/>
      <x:c r="AF22" s="4" t="str">
        <x:v>Strong</x:v>
      </x:c>
      <x:c r="AG22" s="4" t="n">
        <x:f>COUNTIFS('Calculations'!$BN$13:$BN$512,1,'Calculations'!$BT$13:$BT$512,1,'Calculations'!$EE$13:$EE$512,'Calculations'!AF22)</x:f>
        <x:v>0</x:v>
      </x:c>
      <x:c r="AH22" s="4" t="e">
        <x:f>IF('Calculations'!$AG$5=0,NA(),'Calculations'!AG22/'Calculations'!$AG$5)</x:f>
        <x:v>#N/A</x:v>
      </x:c>
      <x:c r="AI22" s="4" t="n">
        <x:f>IF(COUNT('Dashboard'!P147)=0,NA(),IF(AND('Dashboard'!P147&gt;=0,'Dashboard'!P147&lt;=1),'Dashboard'!P147,NA()))</x:f>
        <x:v>0.3</x:v>
      </x:c>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IF('Dashboard'!$E$67="What",'Calculations'!BO22,'Calculations'!BP22)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AND('Calculations'!$EF$2&lt;&gt;"All",'Calculations'!HE22='Calculations'!$EF$2),AND('Calculations'!$EF$3&lt;&gt;"All",'Calculations'!HE22='Calculations'!$EF$3)),0,IF(OR('Dashboard'!$B$7="All",'Calculations'!HN22='Dashboard'!$B$7),IF('Calculations'!$EF$2="All",1,IF('Calculations'!HL22&gt;0,0,IF(COUNTIF('Calculations'!HO22:II22,"="&amp;SUBSTITUTE(SUBSTITUTE(SUBSTITUTE('Calculations'!$EF$2,"~","~~"),"*","~*"),"?","~?"))=0,0,IF('Calculations'!$EF$3="All",1,IF(COUNTIF('Calculations'!HO22:II22,"="&amp;SUBSTITUTE(SUBSTITUTE(SUBSTITUTE('Calculations'!$EF$3,"~","~~"),"*","~*"),"?","~?"))&gt;0,1,0)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2"/>
      <x:c r="GB22" s="72"/>
      <x:c r="GC22" s="72"/>
      <x:c r="GD22" s="72"/>
      <x:c r="GE22" s="72"/>
      <x:c r="GF22" s="72"/>
      <x:c r="GG22" s="72"/>
      <x:c r="GH22" s="72"/>
      <x:c r="GI22" s="72"/>
      <x:c r="GJ22" s="72"/>
      <x:c r="GK22" s="72"/>
      <x:c r="GL22" s="72"/>
      <x:c r="GM22" s="72"/>
      <x:c r="GN22" s="72"/>
      <x:c r="GO22" s="72"/>
      <x:c r="GP22" s="72"/>
      <x:c r="GQ22" s="72"/>
      <x:c r="GR22" s="72"/>
      <x:c r="GS22" s="72"/>
      <x:c r="GT22" s="72"/>
      <x:c r="GU22" s="72"/>
      <x:c r="GV22" s="72"/>
      <x:c r="GW22" s="72"/>
      <x:c r="GX22" s="72"/>
      <x:c r="GY22" s="72"/>
      <x:c r="GZ22" s="72"/>
      <x:c r="HA22" s="72"/>
      <x:c r="HB22" s="72"/>
      <x:c r="HC22" s="72"/>
      <x:c r="HD22" s="72"/>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'Calculations'!BN22</x:f>
        <x:v>0</x:v>
      </x:c>
    </x:row>
    <x:row r="23" ht="21" customHeight="1">
      <x:c r="A23" s="76"/>
      <x:c r="B23" s="76"/>
      <x:c r="C23" s="76"/>
      <x:c r="D23" s="76"/>
      <x:c r="E23" s="76"/>
      <x:c r="F23" s="76"/>
      <x:c r="G23" s="76"/>
      <x:c r="H23" s="76"/>
      <x:c r="I23" s="76"/>
      <x:c r="J23" s="76"/>
      <x:c r="K23" s="76"/>
      <x:c r="L23" s="76"/>
      <x:c r="M23" s="76"/>
      <x:c r="AF23" s="4" t="str">
        <x:v>Solid</x:v>
      </x:c>
      <x:c r="AG23" s="4" t="n">
        <x:f>COUNTIFS('Calculations'!$BN$13:$BN$512,1,'Calculations'!$BT$13:$BT$512,1,'Calculations'!$EE$13:$EE$512,'Calculations'!AF23)</x:f>
        <x:v>0</x:v>
      </x:c>
      <x:c r="AH23" s="4" t="e">
        <x:f>IF('Calculations'!$AG$5=0,NA(),'Calculations'!AG23/'Calculations'!$AG$5)</x:f>
        <x:v>#N/A</x:v>
      </x:c>
      <x:c r="AI23" s="4" t="n">
        <x:f>IF(COUNT('Dashboard'!R147)=0,NA(),IF(AND('Dashboard'!R147&gt;=0,'Dashboard'!R147&lt;=1),'Dashboard'!R147,NA()))</x:f>
        <x:v>0.65</x:v>
      </x:c>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IF('Dashboard'!$E$67="What",'Calculations'!BO23,'Calculations'!BP23)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AND('Calculations'!$EF$2&lt;&gt;"All",'Calculations'!HE23='Calculations'!$EF$2),AND('Calculations'!$EF$3&lt;&gt;"All",'Calculations'!HE23='Calculations'!$EF$3)),0,IF(OR('Dashboard'!$B$7="All",'Calculations'!HN23='Dashboard'!$B$7),IF('Calculations'!$EF$2="All",1,IF('Calculations'!HL23&gt;0,0,IF(COUNTIF('Calculations'!HO23:II23,"="&amp;SUBSTITUTE(SUBSTITUTE(SUBSTITUTE('Calculations'!$EF$2,"~","~~"),"*","~*"),"?","~?"))=0,0,IF('Calculations'!$EF$3="All",1,IF(COUNTIF('Calculations'!HO23:II23,"="&amp;SUBSTITUTE(SUBSTITUTE(SUBSTITUTE('Calculations'!$EF$3,"~","~~"),"*","~*"),"?","~?"))&gt;0,1,0)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2"/>
      <x:c r="GB23" s="72"/>
      <x:c r="GC23" s="72"/>
      <x:c r="GD23" s="72"/>
      <x:c r="GE23" s="72"/>
      <x:c r="GF23" s="72"/>
      <x:c r="GG23" s="72"/>
      <x:c r="GH23" s="72"/>
      <x:c r="GI23" s="72"/>
      <x:c r="GJ23" s="72"/>
      <x:c r="GK23" s="72"/>
      <x:c r="GL23" s="72"/>
      <x:c r="GM23" s="72"/>
      <x:c r="GN23" s="72"/>
      <x:c r="GO23" s="72"/>
      <x:c r="GP23" s="72"/>
      <x:c r="GQ23" s="72"/>
      <x:c r="GR23" s="72"/>
      <x:c r="GS23" s="72"/>
      <x:c r="GT23" s="72"/>
      <x:c r="GU23" s="72"/>
      <x:c r="GV23" s="72"/>
      <x:c r="GW23" s="72"/>
      <x:c r="GX23" s="72"/>
      <x:c r="GY23" s="72"/>
      <x:c r="GZ23" s="72"/>
      <x:c r="HA23" s="72"/>
      <x:c r="HB23" s="72"/>
      <x:c r="HC23" s="72"/>
      <x:c r="HD23" s="72"/>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'Calculations'!BN23</x:f>
        <x:v>0</x:v>
      </x:c>
    </x:row>
    <x:row r="24" ht="21" customHeight="1">
      <x:c r="A24" s="76"/>
      <x:c r="B24" s="76"/>
      <x:c r="C24" s="76"/>
      <x:c r="D24" s="76"/>
      <x:c r="E24" s="76"/>
      <x:c r="F24" s="76"/>
      <x:c r="G24" s="76"/>
      <x:c r="H24" s="76"/>
      <x:c r="I24" s="76"/>
      <x:c r="J24" s="76"/>
      <x:c r="K24" s="76"/>
      <x:c r="L24" s="76"/>
      <x:c r="M24" s="76"/>
      <x:c r="AF24" s="4" t="str">
        <x:v>Low</x:v>
      </x:c>
      <x:c r="AG24" s="4" t="n">
        <x:f>COUNTIFS('Calculations'!$BN$13:$BN$512,1,'Calculations'!$BT$13:$BT$512,1,'Calculations'!$EE$13:$EE$512,'Calculations'!AF24)</x:f>
        <x:v>0</x:v>
      </x:c>
      <x:c r="AH24" s="4" t="e">
        <x:f>IF('Calculations'!$AG$5=0,NA(),'Calculations'!AG24/'Calculations'!$AG$5)</x:f>
        <x:v>#N/A</x:v>
      </x:c>
      <x:c r="AI24" s="4" t="n">
        <x:f>IF(COUNT('Dashboard'!T147)=0,NA(),IF(AND('Dashboard'!T147&gt;=0,'Dashboard'!T147&lt;=1),'Dashboard'!T147,NA()))</x:f>
        <x:v>0.07</x:v>
      </x:c>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IF('Dashboard'!$E$67="What",'Calculations'!BO24,'Calculations'!BP24)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AND('Calculations'!$EF$2&lt;&gt;"All",'Calculations'!HE24='Calculations'!$EF$2),AND('Calculations'!$EF$3&lt;&gt;"All",'Calculations'!HE24='Calculations'!$EF$3)),0,IF(OR('Dashboard'!$B$7="All",'Calculations'!HN24='Dashboard'!$B$7),IF('Calculations'!$EF$2="All",1,IF('Calculations'!HL24&gt;0,0,IF(COUNTIF('Calculations'!HO24:II24,"="&amp;SUBSTITUTE(SUBSTITUTE(SUBSTITUTE('Calculations'!$EF$2,"~","~~"),"*","~*"),"?","~?"))=0,0,IF('Calculations'!$EF$3="All",1,IF(COUNTIF('Calculations'!HO24:II24,"="&amp;SUBSTITUTE(SUBSTITUTE(SUBSTITUTE('Calculations'!$EF$3,"~","~~"),"*","~*"),"?","~?"))&gt;0,1,0)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2"/>
      <x:c r="GB24" s="72"/>
      <x:c r="GC24" s="72"/>
      <x:c r="GD24" s="72"/>
      <x:c r="GE24" s="72"/>
      <x:c r="GF24" s="72"/>
      <x:c r="GG24" s="72"/>
      <x:c r="GH24" s="72"/>
      <x:c r="GI24" s="72"/>
      <x:c r="GJ24" s="72"/>
      <x:c r="GK24" s="72"/>
      <x:c r="GL24" s="72"/>
      <x:c r="GM24" s="72"/>
      <x:c r="GN24" s="72"/>
      <x:c r="GO24" s="72"/>
      <x:c r="GP24" s="72"/>
      <x:c r="GQ24" s="72"/>
      <x:c r="GR24" s="72"/>
      <x:c r="GS24" s="72"/>
      <x:c r="GT24" s="72"/>
      <x:c r="GU24" s="72"/>
      <x:c r="GV24" s="72"/>
      <x:c r="GW24" s="72"/>
      <x:c r="GX24" s="72"/>
      <x:c r="GY24" s="72"/>
      <x:c r="GZ24" s="72"/>
      <x:c r="HA24" s="72"/>
      <x:c r="HB24" s="72"/>
      <x:c r="HC24" s="72"/>
      <x:c r="HD24" s="72"/>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'Calculations'!BN24</x:f>
        <x:v>0</x:v>
      </x:c>
    </x:row>
    <x:row r="25" ht="21" customHeight="1">
      <x:c r="A25" s="76"/>
      <x:c r="B25" s="76"/>
      <x:c r="C25" s="76"/>
      <x:c r="D25" s="76"/>
      <x:c r="E25" s="76"/>
      <x:c r="F25" s="76"/>
      <x:c r="G25" s="76"/>
      <x:c r="H25" s="76"/>
      <x:c r="I25" s="76"/>
      <x:c r="J25" s="76"/>
      <x:c r="K25" s="76"/>
      <x:c r="L25" s="76"/>
      <x:c r="M25" s="76"/>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IF('Dashboard'!$E$67="What",'Calculations'!BO25,'Calculations'!BP25)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AND('Calculations'!$EF$2&lt;&gt;"All",'Calculations'!HE25='Calculations'!$EF$2),AND('Calculations'!$EF$3&lt;&gt;"All",'Calculations'!HE25='Calculations'!$EF$3)),0,IF(OR('Dashboard'!$B$7="All",'Calculations'!HN25='Dashboard'!$B$7),IF('Calculations'!$EF$2="All",1,IF('Calculations'!HL25&gt;0,0,IF(COUNTIF('Calculations'!HO25:II25,"="&amp;SUBSTITUTE(SUBSTITUTE(SUBSTITUTE('Calculations'!$EF$2,"~","~~"),"*","~*"),"?","~?"))=0,0,IF('Calculations'!$EF$3="All",1,IF(COUNTIF('Calculations'!HO25:II25,"="&amp;SUBSTITUTE(SUBSTITUTE(SUBSTITUTE('Calculations'!$EF$3,"~","~~"),"*","~*"),"?","~?"))&gt;0,1,0)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2"/>
      <x:c r="GB25" s="72"/>
      <x:c r="GC25" s="72"/>
      <x:c r="GD25" s="72"/>
      <x:c r="GE25" s="72"/>
      <x:c r="GF25" s="72"/>
      <x:c r="GG25" s="72"/>
      <x:c r="GH25" s="72"/>
      <x:c r="GI25" s="72"/>
      <x:c r="GJ25" s="72"/>
      <x:c r="GK25" s="72"/>
      <x:c r="GL25" s="72"/>
      <x:c r="GM25" s="72"/>
      <x:c r="GN25" s="72"/>
      <x:c r="GO25" s="72"/>
      <x:c r="GP25" s="72"/>
      <x:c r="GQ25" s="72"/>
      <x:c r="GR25" s="72"/>
      <x:c r="GS25" s="72"/>
      <x:c r="GT25" s="72"/>
      <x:c r="GU25" s="72"/>
      <x:c r="GV25" s="72"/>
      <x:c r="GW25" s="72"/>
      <x:c r="GX25" s="72"/>
      <x:c r="GY25" s="72"/>
      <x:c r="GZ25" s="72"/>
      <x:c r="HA25" s="72"/>
      <x:c r="HB25" s="72"/>
      <x:c r="HC25" s="72"/>
      <x:c r="HD25" s="72"/>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'Calculations'!BN25</x:f>
        <x:v>0</x:v>
      </x:c>
    </x:row>
    <x:row r="26" ht="21" customHeight="1">
      <x:c r="A26" s="76"/>
      <x:c r="B26" s="76"/>
      <x:c r="C26" s="76"/>
      <x:c r="D26" s="76"/>
      <x:c r="E26" s="76"/>
      <x:c r="F26" s="76"/>
      <x:c r="G26" s="76"/>
      <x:c r="H26" s="76"/>
      <x:c r="I26" s="76"/>
      <x:c r="J26" s="76"/>
      <x:c r="K26" s="76"/>
      <x:c r="L26" s="76"/>
      <x:c r="M26" s="76"/>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IF('Dashboard'!$E$67="What",'Calculations'!BO26,'Calculations'!BP26)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AND('Calculations'!$EF$2&lt;&gt;"All",'Calculations'!HE26='Calculations'!$EF$2),AND('Calculations'!$EF$3&lt;&gt;"All",'Calculations'!HE26='Calculations'!$EF$3)),0,IF(OR('Dashboard'!$B$7="All",'Calculations'!HN26='Dashboard'!$B$7),IF('Calculations'!$EF$2="All",1,IF('Calculations'!HL26&gt;0,0,IF(COUNTIF('Calculations'!HO26:II26,"="&amp;SUBSTITUTE(SUBSTITUTE(SUBSTITUTE('Calculations'!$EF$2,"~","~~"),"*","~*"),"?","~?"))=0,0,IF('Calculations'!$EF$3="All",1,IF(COUNTIF('Calculations'!HO26:II26,"="&amp;SUBSTITUTE(SUBSTITUTE(SUBSTITUTE('Calculations'!$EF$3,"~","~~"),"*","~*"),"?","~?"))&gt;0,1,0)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2"/>
      <x:c r="GB26" s="72"/>
      <x:c r="GC26" s="72"/>
      <x:c r="GD26" s="72"/>
      <x:c r="GE26" s="72"/>
      <x:c r="GF26" s="72"/>
      <x:c r="GG26" s="72"/>
      <x:c r="GH26" s="72"/>
      <x:c r="GI26" s="72"/>
      <x:c r="GJ26" s="72"/>
      <x:c r="GK26" s="72"/>
      <x:c r="GL26" s="72"/>
      <x:c r="GM26" s="72"/>
      <x:c r="GN26" s="72"/>
      <x:c r="GO26" s="72"/>
      <x:c r="GP26" s="72"/>
      <x:c r="GQ26" s="72"/>
      <x:c r="GR26" s="72"/>
      <x:c r="GS26" s="72"/>
      <x:c r="GT26" s="72" t="n">
        <x:f>'Calculations'!AG21</x:f>
        <x:v>0</x:v>
      </x:c>
      <x:c r="GU26" s="72"/>
      <x:c r="GV26" s="72" t="str">
        <x:f>IFERROR('Calculations'!AH21,"n.a.")</x:f>
        <x:v>n.a.</x:v>
      </x:c>
      <x:c r="GW26" s="72"/>
      <x:c r="GX26" s="72" t="n">
        <x:f>IFERROR('Calculations'!AI21,"—")</x:f>
        <x:v>0.1</x:v>
      </x:c>
      <x:c r="GY26" s="72"/>
      <x:c r="GZ26" s="72" t="str">
        <x:f>IFERROR(('Calculations'!AH21-'Calculations'!AI21)*100,"—")</x:f>
        <x:v>—</x:v>
      </x:c>
      <x:c r="HA26" s="72"/>
      <x:c r="HB26" s="72"/>
      <x:c r="HC26" s="72"/>
      <x:c r="HD26" s="72"/>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'Calculations'!BN26</x:f>
        <x:v>0</x:v>
      </x:c>
    </x:row>
    <x:row r="27" ht="21" customHeight="1">
      <x:c r="A27" s="76"/>
      <x:c r="B27" s="76"/>
      <x:c r="C27" s="76"/>
      <x:c r="D27" s="76"/>
      <x:c r="E27" s="76"/>
      <x:c r="F27" s="76"/>
      <x:c r="G27" s="76"/>
      <x:c r="H27" s="76"/>
      <x:c r="I27" s="76"/>
      <x:c r="J27" s="76"/>
      <x:c r="K27" s="76"/>
      <x:c r="L27" s="76"/>
      <x:c r="M27" s="76"/>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IF('Dashboard'!$E$67="What",'Calculations'!BO27,'Calculations'!BP27)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AND('Calculations'!$EF$2&lt;&gt;"All",'Calculations'!HE27='Calculations'!$EF$2),AND('Calculations'!$EF$3&lt;&gt;"All",'Calculations'!HE27='Calculations'!$EF$3)),0,IF(OR('Dashboard'!$B$7="All",'Calculations'!HN27='Dashboard'!$B$7),IF('Calculations'!$EF$2="All",1,IF('Calculations'!HL27&gt;0,0,IF(COUNTIF('Calculations'!HO27:II27,"="&amp;SUBSTITUTE(SUBSTITUTE(SUBSTITUTE('Calculations'!$EF$2,"~","~~"),"*","~*"),"?","~?"))=0,0,IF('Calculations'!$EF$3="All",1,IF(COUNTIF('Calculations'!HO27:II27,"="&amp;SUBSTITUTE(SUBSTITUTE(SUBSTITUTE('Calculations'!$EF$3,"~","~~"),"*","~*"),"?","~?"))&gt;0,1,0)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2"/>
      <x:c r="GB27" s="72"/>
      <x:c r="GC27" s="72"/>
      <x:c r="GD27" s="72"/>
      <x:c r="GE27" s="72"/>
      <x:c r="GF27" s="72"/>
      <x:c r="GG27" s="72"/>
      <x:c r="GH27" s="72"/>
      <x:c r="GI27" s="72"/>
      <x:c r="GJ27" s="72"/>
      <x:c r="GK27" s="72"/>
      <x:c r="GL27" s="72"/>
      <x:c r="GM27" s="72"/>
      <x:c r="GN27" s="72"/>
      <x:c r="GO27" s="72"/>
      <x:c r="GP27" s="72"/>
      <x:c r="GQ27" s="72"/>
      <x:c r="GR27" s="72"/>
      <x:c r="GS27" s="72"/>
      <x:c r="GT27" s="72"/>
      <x:c r="GU27" s="72"/>
      <x:c r="GV27" s="72"/>
      <x:c r="GW27" s="72"/>
      <x:c r="GX27" s="72"/>
      <x:c r="GY27" s="72"/>
      <x:c r="GZ27" s="72"/>
      <x:c r="HA27" s="72"/>
      <x:c r="HB27" s="72"/>
      <x:c r="HC27" s="72"/>
      <x:c r="HD27" s="72"/>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'Calculations'!BN27</x:f>
        <x:v>0</x:v>
      </x:c>
    </x:row>
    <x:row r="28" ht="21" customHeight="1">
      <x:c r="A28" s="76"/>
      <x:c r="B28" s="76"/>
      <x:c r="C28" s="76"/>
      <x:c r="D28" s="76"/>
      <x:c r="E28" s="76"/>
      <x:c r="F28" s="76"/>
      <x:c r="G28" s="76"/>
      <x:c r="H28" s="76"/>
      <x:c r="I28" s="76"/>
      <x:c r="J28" s="76"/>
      <x:c r="K28" s="76"/>
      <x:c r="L28" s="76"/>
      <x:c r="M28" s="76"/>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IF('Dashboard'!$E$67="What",'Calculations'!BO28,'Calculations'!BP28)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AND('Calculations'!$EF$2&lt;&gt;"All",'Calculations'!HE28='Calculations'!$EF$2),AND('Calculations'!$EF$3&lt;&gt;"All",'Calculations'!HE28='Calculations'!$EF$3)),0,IF(OR('Dashboard'!$B$7="All",'Calculations'!HN28='Dashboard'!$B$7),IF('Calculations'!$EF$2="All",1,IF('Calculations'!HL28&gt;0,0,IF(COUNTIF('Calculations'!HO28:II28,"="&amp;SUBSTITUTE(SUBSTITUTE(SUBSTITUTE('Calculations'!$EF$2,"~","~~"),"*","~*"),"?","~?"))=0,0,IF('Calculations'!$EF$3="All",1,IF(COUNTIF('Calculations'!HO28:II28,"="&amp;SUBSTITUTE(SUBSTITUTE(SUBSTITUTE('Calculations'!$EF$3,"~","~~"),"*","~*"),"?","~?"))&gt;0,1,0)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2"/>
      <x:c r="GB28" s="72"/>
      <x:c r="GC28" s="72"/>
      <x:c r="GD28" s="72"/>
      <x:c r="GE28" s="72"/>
      <x:c r="GF28" s="72"/>
      <x:c r="GG28" s="72"/>
      <x:c r="GH28" s="72"/>
      <x:c r="GI28" s="72"/>
      <x:c r="GJ28" s="72"/>
      <x:c r="GK28" s="72"/>
      <x:c r="GL28" s="72"/>
      <x:c r="GM28" s="72"/>
      <x:c r="GN28" s="72"/>
      <x:c r="GO28" s="72"/>
      <x:c r="GP28" s="72"/>
      <x:c r="GQ28" s="72"/>
      <x:c r="GR28" s="72"/>
      <x:c r="GS28" s="72"/>
      <x:c r="GT28" s="72" t="n">
        <x:f>'Calculations'!AG22</x:f>
        <x:v>0</x:v>
      </x:c>
      <x:c r="GU28" s="72"/>
      <x:c r="GV28" s="72" t="str">
        <x:f>IFERROR('Calculations'!AH22,"n.a.")</x:f>
        <x:v>n.a.</x:v>
      </x:c>
      <x:c r="GW28" s="72"/>
      <x:c r="GX28" s="72" t="n">
        <x:f>IFERROR('Calculations'!AI22,"—")</x:f>
        <x:v>0.3</x:v>
      </x:c>
      <x:c r="GY28" s="72"/>
      <x:c r="GZ28" s="72" t="str">
        <x:f>IFERROR(('Calculations'!AH22-'Calculations'!AI22)*100,"—")</x:f>
        <x:v>—</x:v>
      </x:c>
      <x:c r="HA28" s="72"/>
      <x:c r="HB28" s="72"/>
      <x:c r="HC28" s="72"/>
      <x:c r="HD28" s="72"/>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'Calculations'!BN28</x:f>
        <x:v>0</x:v>
      </x:c>
    </x:row>
    <x:row r="29" ht="21" customHeight="1">
      <x:c r="A29" s="76"/>
      <x:c r="B29" s="76"/>
      <x:c r="C29" s="76"/>
      <x:c r="D29" s="76"/>
      <x:c r="E29" s="76"/>
      <x:c r="F29" s="76"/>
      <x:c r="G29" s="76"/>
      <x:c r="H29" s="76"/>
      <x:c r="I29" s="76"/>
      <x:c r="J29" s="76"/>
      <x:c r="K29" s="76"/>
      <x:c r="L29" s="76"/>
      <x:c r="M29" s="76"/>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IF('Dashboard'!$E$67="What",'Calculations'!BO29,'Calculations'!BP29)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AND('Calculations'!$EF$2&lt;&gt;"All",'Calculations'!HE29='Calculations'!$EF$2),AND('Calculations'!$EF$3&lt;&gt;"All",'Calculations'!HE29='Calculations'!$EF$3)),0,IF(OR('Dashboard'!$B$7="All",'Calculations'!HN29='Dashboard'!$B$7),IF('Calculations'!$EF$2="All",1,IF('Calculations'!HL29&gt;0,0,IF(COUNTIF('Calculations'!HO29:II29,"="&amp;SUBSTITUTE(SUBSTITUTE(SUBSTITUTE('Calculations'!$EF$2,"~","~~"),"*","~*"),"?","~?"))=0,0,IF('Calculations'!$EF$3="All",1,IF(COUNTIF('Calculations'!HO29:II29,"="&amp;SUBSTITUTE(SUBSTITUTE(SUBSTITUTE('Calculations'!$EF$3,"~","~~"),"*","~*"),"?","~?"))&gt;0,1,0)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2"/>
      <x:c r="GB29" s="72"/>
      <x:c r="GC29" s="72"/>
      <x:c r="GD29" s="72"/>
      <x:c r="GE29" s="72"/>
      <x:c r="GF29" s="72"/>
      <x:c r="GG29" s="72"/>
      <x:c r="GH29" s="72"/>
      <x:c r="GI29" s="72"/>
      <x:c r="GJ29" s="72"/>
      <x:c r="GK29" s="72"/>
      <x:c r="GL29" s="72"/>
      <x:c r="GM29" s="72"/>
      <x:c r="GN29" s="72"/>
      <x:c r="GO29" s="72"/>
      <x:c r="GP29" s="72"/>
      <x:c r="GQ29" s="72"/>
      <x:c r="GR29" s="72"/>
      <x:c r="GS29" s="72"/>
      <x:c r="GT29" s="72"/>
      <x:c r="GU29" s="72"/>
      <x:c r="GV29" s="72"/>
      <x:c r="GW29" s="72"/>
      <x:c r="GX29" s="72"/>
      <x:c r="GY29" s="72"/>
      <x:c r="GZ29" s="72"/>
      <x:c r="HA29" s="72"/>
      <x:c r="HB29" s="72"/>
      <x:c r="HC29" s="72"/>
      <x:c r="HD29" s="72"/>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'Calculations'!BN29</x:f>
        <x:v>0</x:v>
      </x:c>
    </x:row>
    <x:row r="30" ht="21" customHeight="1">
      <x:c r="A30" s="76"/>
      <x:c r="B30" s="76"/>
      <x:c r="C30" s="76"/>
      <x:c r="D30" s="76"/>
      <x:c r="E30" s="76"/>
      <x:c r="F30" s="76"/>
      <x:c r="G30" s="76"/>
      <x:c r="H30" s="76"/>
      <x:c r="I30" s="76"/>
      <x:c r="J30" s="76"/>
      <x:c r="K30" s="76"/>
      <x:c r="L30" s="76"/>
      <x:c r="M30" s="76"/>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IF('Dashboard'!$E$67="What",'Calculations'!BO30,'Calculations'!BP30)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AND('Calculations'!$EF$2&lt;&gt;"All",'Calculations'!HE30='Calculations'!$EF$2),AND('Calculations'!$EF$3&lt;&gt;"All",'Calculations'!HE30='Calculations'!$EF$3)),0,IF(OR('Dashboard'!$B$7="All",'Calculations'!HN30='Dashboard'!$B$7),IF('Calculations'!$EF$2="All",1,IF('Calculations'!HL30&gt;0,0,IF(COUNTIF('Calculations'!HO30:II30,"="&amp;SUBSTITUTE(SUBSTITUTE(SUBSTITUTE('Calculations'!$EF$2,"~","~~"),"*","~*"),"?","~?"))=0,0,IF('Calculations'!$EF$3="All",1,IF(COUNTIF('Calculations'!HO30:II30,"="&amp;SUBSTITUTE(SUBSTITUTE(SUBSTITUTE('Calculations'!$EF$3,"~","~~"),"*","~*"),"?","~?"))&gt;0,1,0)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2"/>
      <x:c r="GB30" s="72"/>
      <x:c r="GC30" s="72"/>
      <x:c r="GD30" s="72"/>
      <x:c r="GE30" s="72"/>
      <x:c r="GF30" s="72"/>
      <x:c r="GG30" s="72"/>
      <x:c r="GH30" s="72"/>
      <x:c r="GI30" s="72"/>
      <x:c r="GJ30" s="72"/>
      <x:c r="GK30" s="72"/>
      <x:c r="GL30" s="72"/>
      <x:c r="GM30" s="72"/>
      <x:c r="GN30" s="72"/>
      <x:c r="GO30" s="72"/>
      <x:c r="GP30" s="72"/>
      <x:c r="GQ30" s="72"/>
      <x:c r="GR30" s="72"/>
      <x:c r="GS30" s="72"/>
      <x:c r="GT30" s="72" t="n">
        <x:f>'Calculations'!AG23</x:f>
        <x:v>0</x:v>
      </x:c>
      <x:c r="GU30" s="72"/>
      <x:c r="GV30" s="72" t="str">
        <x:f>IFERROR('Calculations'!AH23,"n.a.")</x:f>
        <x:v>n.a.</x:v>
      </x:c>
      <x:c r="GW30" s="72"/>
      <x:c r="GX30" s="72" t="n">
        <x:f>IFERROR('Calculations'!AI23,"—")</x:f>
        <x:v>0.65</x:v>
      </x:c>
      <x:c r="GY30" s="72"/>
      <x:c r="GZ30" s="72" t="str">
        <x:f>IFERROR(('Calculations'!AH23-'Calculations'!AI23)*100,"—")</x:f>
        <x:v>—</x:v>
      </x:c>
      <x:c r="HA30" s="72"/>
      <x:c r="HB30" s="72"/>
      <x:c r="HC30" s="72"/>
      <x:c r="HD30" s="72"/>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'Calculations'!BN30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IF('Dashboard'!$E$67="What",'Calculations'!BO31,'Calculations'!BP31)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AND('Calculations'!$EF$2&lt;&gt;"All",'Calculations'!HE31='Calculations'!$EF$2),AND('Calculations'!$EF$3&lt;&gt;"All",'Calculations'!HE31='Calculations'!$EF$3)),0,IF(OR('Dashboard'!$B$7="All",'Calculations'!HN31='Dashboard'!$B$7),IF('Calculations'!$EF$2="All",1,IF('Calculations'!HL31&gt;0,0,IF(COUNTIF('Calculations'!HO31:II31,"="&amp;SUBSTITUTE(SUBSTITUTE(SUBSTITUTE('Calculations'!$EF$2,"~","~~"),"*","~*"),"?","~?"))=0,0,IF('Calculations'!$EF$3="All",1,IF(COUNTIF('Calculations'!HO31:II31,"="&amp;SUBSTITUTE(SUBSTITUTE(SUBSTITUTE('Calculations'!$EF$3,"~","~~"),"*","~*"),"?","~?"))&gt;0,1,0)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2"/>
      <x:c r="GB31" s="72"/>
      <x:c r="GC31" s="72"/>
      <x:c r="GD31" s="72"/>
      <x:c r="GE31" s="72"/>
      <x:c r="GF31" s="72"/>
      <x:c r="GG31" s="72"/>
      <x:c r="GH31" s="72"/>
      <x:c r="GI31" s="72"/>
      <x:c r="GJ31" s="72"/>
      <x:c r="GK31" s="72"/>
      <x:c r="GL31" s="72"/>
      <x:c r="GM31" s="72"/>
      <x:c r="GN31" s="72"/>
      <x:c r="GO31" s="72"/>
      <x:c r="GP31" s="72"/>
      <x:c r="GQ31" s="72"/>
      <x:c r="GR31" s="72"/>
      <x:c r="GS31" s="72"/>
      <x:c r="GT31" s="72"/>
      <x:c r="GU31" s="72"/>
      <x:c r="GV31" s="72"/>
      <x:c r="GW31" s="72"/>
      <x:c r="GX31" s="72"/>
      <x:c r="GY31" s="72"/>
      <x:c r="GZ31" s="72"/>
      <x:c r="HA31" s="72"/>
      <x:c r="HB31" s="72"/>
      <x:c r="HC31" s="72"/>
      <x:c r="HD31" s="72"/>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'Calculations'!BN31</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IF('Dashboard'!$E$67="What",'Calculations'!BO32,'Calculations'!BP32)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AND('Calculations'!$EF$2&lt;&gt;"All",'Calculations'!HE32='Calculations'!$EF$2),AND('Calculations'!$EF$3&lt;&gt;"All",'Calculations'!HE32='Calculations'!$EF$3)),0,IF(OR('Dashboard'!$B$7="All",'Calculations'!HN32='Dashboard'!$B$7),IF('Calculations'!$EF$2="All",1,IF('Calculations'!HL32&gt;0,0,IF(COUNTIF('Calculations'!HO32:II32,"="&amp;SUBSTITUTE(SUBSTITUTE(SUBSTITUTE('Calculations'!$EF$2,"~","~~"),"*","~*"),"?","~?"))=0,0,IF('Calculations'!$EF$3="All",1,IF(COUNTIF('Calculations'!HO32:II32,"="&amp;SUBSTITUTE(SUBSTITUTE(SUBSTITUTE('Calculations'!$EF$3,"~","~~"),"*","~*"),"?","~?"))&gt;0,1,0)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2"/>
      <x:c r="GB32" s="72"/>
      <x:c r="GC32" s="72"/>
      <x:c r="GD32" s="72"/>
      <x:c r="GE32" s="72"/>
      <x:c r="GF32" s="72"/>
      <x:c r="GG32" s="72"/>
      <x:c r="GH32" s="72"/>
      <x:c r="GI32" s="72"/>
      <x:c r="GJ32" s="72"/>
      <x:c r="GK32" s="72"/>
      <x:c r="GL32" s="72"/>
      <x:c r="GM32" s="72"/>
      <x:c r="GN32" s="72"/>
      <x:c r="GO32" s="72"/>
      <x:c r="GP32" s="72"/>
      <x:c r="GQ32" s="72"/>
      <x:c r="GR32" s="72"/>
      <x:c r="GS32" s="72"/>
      <x:c r="GT32" s="72" t="n">
        <x:f>'Calculations'!AG24</x:f>
        <x:v>0</x:v>
      </x:c>
      <x:c r="GU32" s="72"/>
      <x:c r="GV32" s="72" t="str">
        <x:f>IFERROR('Calculations'!AH24,"n.a.")</x:f>
        <x:v>n.a.</x:v>
      </x:c>
      <x:c r="GW32" s="72"/>
      <x:c r="GX32" s="72" t="n">
        <x:f>IFERROR('Calculations'!AI24,"—")</x:f>
        <x:v>0.07</x:v>
      </x:c>
      <x:c r="GY32" s="72"/>
      <x:c r="GZ32" s="72" t="str">
        <x:f>IFERROR(('Calculations'!AH24-'Calculations'!AI24)*100,"—")</x:f>
        <x:v>—</x:v>
      </x:c>
      <x:c r="HA32" s="72"/>
      <x:c r="HB32" s="72"/>
      <x:c r="HC32" s="72"/>
      <x:c r="HD32" s="72"/>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'Calculations'!BN32</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IF('Dashboard'!$E$67="What",'Calculations'!BO33,'Calculations'!BP33)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AND('Calculations'!$EF$2&lt;&gt;"All",'Calculations'!HE33='Calculations'!$EF$2),AND('Calculations'!$EF$3&lt;&gt;"All",'Calculations'!HE33='Calculations'!$EF$3)),0,IF(OR('Dashboard'!$B$7="All",'Calculations'!HN33='Dashboard'!$B$7),IF('Calculations'!$EF$2="All",1,IF('Calculations'!HL33&gt;0,0,IF(COUNTIF('Calculations'!HO33:II33,"="&amp;SUBSTITUTE(SUBSTITUTE(SUBSTITUTE('Calculations'!$EF$2,"~","~~"),"*","~*"),"?","~?"))=0,0,IF('Calculations'!$EF$3="All",1,IF(COUNTIF('Calculations'!HO33:II33,"="&amp;SUBSTITUTE(SUBSTITUTE(SUBSTITUTE('Calculations'!$EF$3,"~","~~"),"*","~*"),"?","~?"))&gt;0,1,0)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2"/>
      <x:c r="GB33" s="72"/>
      <x:c r="GC33" s="72"/>
      <x:c r="GD33" s="72"/>
      <x:c r="GE33" s="72"/>
      <x:c r="GF33" s="72"/>
      <x:c r="GG33" s="72"/>
      <x:c r="GH33" s="72"/>
      <x:c r="GI33" s="72"/>
      <x:c r="GJ33" s="72"/>
      <x:c r="GK33" s="72"/>
      <x:c r="GL33" s="72"/>
      <x:c r="GM33" s="72"/>
      <x:c r="GN33" s="72"/>
      <x:c r="GO33" s="72"/>
      <x:c r="GP33" s="72"/>
      <x:c r="GQ33" s="72"/>
      <x:c r="GR33" s="72"/>
      <x:c r="GS33" s="72"/>
      <x:c r="GT33" s="72"/>
      <x:c r="GU33" s="72"/>
      <x:c r="GV33" s="72"/>
      <x:c r="GW33" s="72"/>
      <x:c r="GX33" s="72"/>
      <x:c r="GY33" s="72"/>
      <x:c r="GZ33" s="72"/>
      <x:c r="HA33" s="72"/>
      <x:c r="HB33" s="72"/>
      <x:c r="HC33" s="72"/>
      <x:c r="HD33" s="72"/>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'Calculations'!BN33</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IF('Dashboard'!$E$67="What",'Calculations'!BO34,'Calculations'!BP34)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AND('Calculations'!$EF$2&lt;&gt;"All",'Calculations'!HE34='Calculations'!$EF$2),AND('Calculations'!$EF$3&lt;&gt;"All",'Calculations'!HE34='Calculations'!$EF$3)),0,IF(OR('Dashboard'!$B$7="All",'Calculations'!HN34='Dashboard'!$B$7),IF('Calculations'!$EF$2="All",1,IF('Calculations'!HL34&gt;0,0,IF(COUNTIF('Calculations'!HO34:II34,"="&amp;SUBSTITUTE(SUBSTITUTE(SUBSTITUTE('Calculations'!$EF$2,"~","~~"),"*","~*"),"?","~?"))=0,0,IF('Calculations'!$EF$3="All",1,IF(COUNTIF('Calculations'!HO34:II34,"="&amp;SUBSTITUTE(SUBSTITUTE(SUBSTITUTE('Calculations'!$EF$3,"~","~~"),"*","~*"),"?","~?"))&gt;0,1,0)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2"/>
      <x:c r="GB34" s="72"/>
      <x:c r="GC34" s="72"/>
      <x:c r="GD34" s="72"/>
      <x:c r="GE34" s="72"/>
      <x:c r="GF34" s="72"/>
      <x:c r="GG34" s="72"/>
      <x:c r="GH34" s="72"/>
      <x:c r="GI34" s="72"/>
      <x:c r="GJ34" s="72"/>
      <x:c r="GK34" s="72"/>
      <x:c r="GL34" s="72"/>
      <x:c r="GM34" s="72"/>
      <x:c r="GN34" s="72"/>
      <x:c r="GO34" s="72"/>
      <x:c r="GP34" s="72"/>
      <x:c r="GQ34" s="72"/>
      <x:c r="GR34" s="72" t="str">
        <x:f>TEXT('Calculations'!$AG$4,"0")&amp;" employees · "&amp;TEXT('Calculations'!$AG$5,"0")&amp;" fully rated · "&amp;TEXT('Calculations'!$AG$7,"0")&amp;" pending"</x:f>
        <x:v>0 employees · 0 fully rated · 0 pending</x:v>
      </x:c>
      <x:c r="GS34" s="72"/>
      <x:c r="GT34" s="72"/>
      <x:c r="GU34" s="72"/>
      <x:c r="GV34" s="72"/>
      <x:c r="GW34" s="72"/>
      <x:c r="GX34" s="72"/>
      <x:c r="GY34" s="72"/>
      <x:c r="GZ34" s="72"/>
      <x:c r="HA34" s="72"/>
      <x:c r="HB34" s="72"/>
      <x:c r="HC34" s="72"/>
      <x:c r="HD34" s="72"/>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'Calculations'!BN34</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IF('Dashboard'!$E$67="What",'Calculations'!BO35,'Calculations'!BP35)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AND('Calculations'!$EF$2&lt;&gt;"All",'Calculations'!HE35='Calculations'!$EF$2),AND('Calculations'!$EF$3&lt;&gt;"All",'Calculations'!HE35='Calculations'!$EF$3)),0,IF(OR('Dashboard'!$B$7="All",'Calculations'!HN35='Dashboard'!$B$7),IF('Calculations'!$EF$2="All",1,IF('Calculations'!HL35&gt;0,0,IF(COUNTIF('Calculations'!HO35:II35,"="&amp;SUBSTITUTE(SUBSTITUTE(SUBSTITUTE('Calculations'!$EF$2,"~","~~"),"*","~*"),"?","~?"))=0,0,IF('Calculations'!$EF$3="All",1,IF(COUNTIF('Calculations'!HO35:II35,"="&amp;SUBSTITUTE(SUBSTITUTE(SUBSTITUTE('Calculations'!$EF$3,"~","~~"),"*","~*"),"?","~?"))&gt;0,1,0)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2"/>
      <x:c r="GB35" s="72"/>
      <x:c r="GC35" s="72"/>
      <x:c r="GD35" s="72"/>
      <x:c r="GE35" s="72"/>
      <x:c r="GF35" s="72"/>
      <x:c r="GG35" s="72"/>
      <x:c r="GH35" s="72"/>
      <x:c r="GI35" s="72"/>
      <x:c r="GJ35" s="72"/>
      <x:c r="GK35" s="72"/>
      <x:c r="GL35" s="72"/>
      <x:c r="GM35" s="72"/>
      <x:c r="GN35" s="72"/>
      <x:c r="GO35" s="72"/>
      <x:c r="GP35" s="72"/>
      <x:c r="GQ35" s="72"/>
      <x:c r="GR35" s="72"/>
      <x:c r="GS35" s="72"/>
      <x:c r="GT35" s="72"/>
      <x:c r="GU35" s="72"/>
      <x:c r="GV35" s="72"/>
      <x:c r="GW35" s="72"/>
      <x:c r="GX35" s="72"/>
      <x:c r="GY35" s="72"/>
      <x:c r="GZ35" s="72"/>
      <x:c r="HA35" s="72"/>
      <x:c r="HB35" s="72"/>
      <x:c r="HC35" s="72"/>
      <x:c r="HD35" s="72"/>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'Calculations'!BN35</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IF('Dashboard'!$E$67="What",'Calculations'!BO36,'Calculations'!BP36)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AND('Calculations'!$EF$2&lt;&gt;"All",'Calculations'!HE36='Calculations'!$EF$2),AND('Calculations'!$EF$3&lt;&gt;"All",'Calculations'!HE36='Calculations'!$EF$3)),0,IF(OR('Dashboard'!$B$7="All",'Calculations'!HN36='Dashboard'!$B$7),IF('Calculations'!$EF$2="All",1,IF('Calculations'!HL36&gt;0,0,IF(COUNTIF('Calculations'!HO36:II36,"="&amp;SUBSTITUTE(SUBSTITUTE(SUBSTITUTE('Calculations'!$EF$2,"~","~~"),"*","~*"),"?","~?"))=0,0,IF('Calculations'!$EF$3="All",1,IF(COUNTIF('Calculations'!HO36:II36,"="&amp;SUBSTITUTE(SUBSTITUTE(SUBSTITUTE('Calculations'!$EF$3,"~","~~"),"*","~*"),"?","~?"))&gt;0,1,0)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2"/>
      <x:c r="GB36" s="72"/>
      <x:c r="GC36" s="72"/>
      <x:c r="GD36" s="72"/>
      <x:c r="GE36" s="72"/>
      <x:c r="GF36" s="72"/>
      <x:c r="GG36" s="72"/>
      <x:c r="GH36" s="72"/>
      <x:c r="GI36" s="72"/>
      <x:c r="GJ36" s="72"/>
      <x:c r="GK36" s="72"/>
      <x:c r="GL36" s="72"/>
      <x:c r="GM36" s="72"/>
      <x:c r="GN36" s="72"/>
      <x:c r="GO36" s="72"/>
      <x:c r="GP36" s="72"/>
      <x:c r="GQ36" s="72"/>
      <x:c r="GR36" s="72"/>
      <x:c r="GS36" s="72"/>
      <x:c r="GT36" s="72"/>
      <x:c r="GU36" s="72"/>
      <x:c r="GV36" s="72"/>
      <x:c r="GW36" s="72"/>
      <x:c r="GX36" s="72"/>
      <x:c r="GY36" s="72"/>
      <x:c r="GZ36" s="72"/>
      <x:c r="HA36" s="72"/>
      <x:c r="HB36" s="72"/>
      <x:c r="HC36" s="72"/>
      <x:c r="HD36" s="72"/>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'Calculations'!BN36</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IF('Dashboard'!$E$67="What",'Calculations'!BO37,'Calculations'!BP37)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AND('Calculations'!$EF$2&lt;&gt;"All",'Calculations'!HE37='Calculations'!$EF$2),AND('Calculations'!$EF$3&lt;&gt;"All",'Calculations'!HE37='Calculations'!$EF$3)),0,IF(OR('Dashboard'!$B$7="All",'Calculations'!HN37='Dashboard'!$B$7),IF('Calculations'!$EF$2="All",1,IF('Calculations'!HL37&gt;0,0,IF(COUNTIF('Calculations'!HO37:II37,"="&amp;SUBSTITUTE(SUBSTITUTE(SUBSTITUTE('Calculations'!$EF$2,"~","~~"),"*","~*"),"?","~?"))=0,0,IF('Calculations'!$EF$3="All",1,IF(COUNTIF('Calculations'!HO37:II37,"="&amp;SUBSTITUTE(SUBSTITUTE(SUBSTITUTE('Calculations'!$EF$3,"~","~~"),"*","~*"),"?","~?"))&gt;0,1,0)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2"/>
      <x:c r="GB37" s="72"/>
      <x:c r="GC37" s="72"/>
      <x:c r="GD37" s="72"/>
      <x:c r="GE37" s="72"/>
      <x:c r="GF37" s="72"/>
      <x:c r="GG37" s="72"/>
      <x:c r="GH37" s="72"/>
      <x:c r="GI37" s="72"/>
      <x:c r="GJ37" s="72"/>
      <x:c r="GK37" s="72"/>
      <x:c r="GL37" s="72"/>
      <x:c r="GM37" s="72"/>
      <x:c r="GN37" s="72"/>
      <x:c r="GO37" s="72"/>
      <x:c r="GP37" s="72"/>
      <x:c r="GQ37" s="72"/>
      <x:c r="GR37" s="72"/>
      <x:c r="GS37" s="72"/>
      <x:c r="GT37" s="72"/>
      <x:c r="GU37" s="72"/>
      <x:c r="GV37" s="72"/>
      <x:c r="GW37" s="72"/>
      <x:c r="GX37" s="72"/>
      <x:c r="GY37" s="72"/>
      <x:c r="GZ37" s="72"/>
      <x:c r="HA37" s="72"/>
      <x:c r="HB37" s="72"/>
      <x:c r="HC37" s="72"/>
      <x:c r="HD37" s="72"/>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'Calculations'!BN37</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IF('Dashboard'!$E$67="What",'Calculations'!BO38,'Calculations'!BP38)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AND('Calculations'!$EF$2&lt;&gt;"All",'Calculations'!HE38='Calculations'!$EF$2),AND('Calculations'!$EF$3&lt;&gt;"All",'Calculations'!HE38='Calculations'!$EF$3)),0,IF(OR('Dashboard'!$B$7="All",'Calculations'!HN38='Dashboard'!$B$7),IF('Calculations'!$EF$2="All",1,IF('Calculations'!HL38&gt;0,0,IF(COUNTIF('Calculations'!HO38:II38,"="&amp;SUBSTITUTE(SUBSTITUTE(SUBSTITUTE('Calculations'!$EF$2,"~","~~"),"*","~*"),"?","~?"))=0,0,IF('Calculations'!$EF$3="All",1,IF(COUNTIF('Calculations'!HO38:II38,"="&amp;SUBSTITUTE(SUBSTITUTE(SUBSTITUTE('Calculations'!$EF$3,"~","~~"),"*","~*"),"?","~?"))&gt;0,1,0)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2"/>
      <x:c r="GB38" s="72"/>
      <x:c r="GC38" s="72"/>
      <x:c r="GD38" s="72"/>
      <x:c r="GE38" s="72"/>
      <x:c r="GF38" s="72"/>
      <x:c r="GG38" s="72"/>
      <x:c r="GH38" s="72"/>
      <x:c r="GI38" s="72"/>
      <x:c r="GJ38" s="72"/>
      <x:c r="GK38" s="72"/>
      <x:c r="GL38" s="72"/>
      <x:c r="GM38" s="72"/>
      <x:c r="GN38" s="72"/>
      <x:c r="GO38" s="72"/>
      <x:c r="GP38" s="72"/>
      <x:c r="GQ38" s="72"/>
      <x:c r="GR38" s="72"/>
      <x:c r="GS38" s="72"/>
      <x:c r="GT38" s="72"/>
      <x:c r="GU38" s="72"/>
      <x:c r="GV38" s="72"/>
      <x:c r="GW38" s="72"/>
      <x:c r="GX38" s="72"/>
      <x:c r="GY38" s="72"/>
      <x:c r="GZ38" s="72"/>
      <x:c r="HA38" s="72"/>
      <x:c r="HB38" s="72"/>
      <x:c r="HC38" s="72"/>
      <x:c r="HD38" s="72"/>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'Calculations'!BN38</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IF('Dashboard'!$E$67="What",'Calculations'!BO39,'Calculations'!BP39)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AND('Calculations'!$EF$2&lt;&gt;"All",'Calculations'!HE39='Calculations'!$EF$2),AND('Calculations'!$EF$3&lt;&gt;"All",'Calculations'!HE39='Calculations'!$EF$3)),0,IF(OR('Dashboard'!$B$7="All",'Calculations'!HN39='Dashboard'!$B$7),IF('Calculations'!$EF$2="All",1,IF('Calculations'!HL39&gt;0,0,IF(COUNTIF('Calculations'!HO39:II39,"="&amp;SUBSTITUTE(SUBSTITUTE(SUBSTITUTE('Calculations'!$EF$2,"~","~~"),"*","~*"),"?","~?"))=0,0,IF('Calculations'!$EF$3="All",1,IF(COUNTIF('Calculations'!HO39:II39,"="&amp;SUBSTITUTE(SUBSTITUTE(SUBSTITUTE('Calculations'!$EF$3,"~","~~"),"*","~*"),"?","~?"))&gt;0,1,0)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2"/>
      <x:c r="GB39" s="72"/>
      <x:c r="GC39" s="72"/>
      <x:c r="GD39" s="72"/>
      <x:c r="GE39" s="72"/>
      <x:c r="GF39" s="72"/>
      <x:c r="GG39" s="72"/>
      <x:c r="GH39" s="72"/>
      <x:c r="GI39" s="72"/>
      <x:c r="GJ39" s="72"/>
      <x:c r="GK39" s="72"/>
      <x:c r="GL39" s="72"/>
      <x:c r="GM39" s="72"/>
      <x:c r="GN39" s="72"/>
      <x:c r="GO39" s="72"/>
      <x:c r="GP39" s="72"/>
      <x:c r="GQ39" s="72"/>
      <x:c r="GR39" s="72"/>
      <x:c r="GS39" s="72"/>
      <x:c r="GT39" s="72"/>
      <x:c r="GU39" s="72"/>
      <x:c r="GV39" s="72"/>
      <x:c r="GW39" s="72"/>
      <x:c r="GX39" s="72"/>
      <x:c r="GY39" s="72"/>
      <x:c r="GZ39" s="72"/>
      <x:c r="HA39" s="72"/>
      <x:c r="HB39" s="72"/>
      <x:c r="HC39" s="72"/>
      <x:c r="HD39" s="72"/>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'Calculations'!BN39</x:f>
        <x:v>0</x:v>
      </x:c>
    </x:row>
    <x:row r="40">
      <x:c r="AF40" s="4"/>
      <x:c r="AG40" s="4" t="n">
        <x:f>MATCH('Dashboard'!E67,{"What","How"},0)</x:f>
        <x:v>1</x:v>
      </x:c>
      <x:c r="AH40" s="4"/>
      <x:c r="AI40" s="4"/>
      <x:c r="AJ40" s="4"/>
      <x:c r="AK40" s="4"/>
      <x:c r="AL40" s="4"/>
      <x:c r="AM40" s="4"/>
      <x:c r="AN40" s="4"/>
      <x:c r="AO40" s="4"/>
      <x:c r="AP40" s="4"/>
      <x:c r="AQ40" s="4"/>
      <x:c r="AR40" s="4"/>
      <x:c r="AS40" s="4"/>
      <x:c r="AT40" s="4" t="str">
        <x:f>'Dashboard'!E67&amp;"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IF('Dashboard'!$E$67="What",'Calculations'!BO40,'Calculations'!BP40)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'Dashboard'!E67&amp;"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AND('Calculations'!$EF$2&lt;&gt;"All",'Calculations'!HE40='Calculations'!$EF$2),AND('Calculations'!$EF$3&lt;&gt;"All",'Calculations'!HE40='Calculations'!$EF$3)),0,IF(OR('Dashboard'!$B$7="All",'Calculations'!HN40='Dashboard'!$B$7),IF('Calculations'!$EF$2="All",1,IF('Calculations'!HL40&gt;0,0,IF(COUNTIF('Calculations'!HO40:II40,"="&amp;SUBSTITUTE(SUBSTITUTE(SUBSTITUTE('Calculations'!$EF$2,"~","~~"),"*","~*"),"?","~?"))=0,0,IF('Calculations'!$EF$3="All",1,IF(COUNTIF('Calculations'!HO40:II40,"="&amp;SUBSTITUTE(SUBSTITUTE(SUBSTITUTE('Calculations'!$EF$3,"~","~~"),"*","~*"),"?","~?"))&gt;0,1,0)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2"/>
      <x:c r="GB40" s="72"/>
      <x:c r="GC40" s="72"/>
      <x:c r="GD40" s="72"/>
      <x:c r="GE40" s="72"/>
      <x:c r="GF40" s="72"/>
      <x:c r="GG40" s="72"/>
      <x:c r="GH40" s="72"/>
      <x:c r="GI40" s="72"/>
      <x:c r="GJ40" s="72"/>
      <x:c r="GK40" s="72"/>
      <x:c r="GL40" s="72"/>
      <x:c r="GM40" s="72"/>
      <x:c r="GN40" s="72"/>
      <x:c r="GO40" s="72"/>
      <x:c r="GP40" s="72"/>
      <x:c r="GQ40" s="72"/>
      <x:c r="GR40" s="72"/>
      <x:c r="GS40" s="72"/>
      <x:c r="GT40" s="72"/>
      <x:c r="GU40" s="72"/>
      <x:c r="GV40" s="72"/>
      <x:c r="GW40" s="72"/>
      <x:c r="GX40" s="72"/>
      <x:c r="GY40" s="72"/>
      <x:c r="GZ40" s="72"/>
      <x:c r="HA40" s="72"/>
      <x:c r="HB40" s="72"/>
      <x:c r="HC40" s="72"/>
      <x:c r="HD40" s="72"/>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'Calculations'!BN40</x:f>
        <x:v>0</x:v>
      </x:c>
    </x:row>
    <x:row r="41">
      <x:c r="AF41" s="4" t="str">
        <x:f>'Dashboard'!E67&amp;"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IF('Dashboard'!$E$67="What",'Calculations'!BO41,'Calculations'!BP41)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AND('Calculations'!$EF$2&lt;&gt;"All",'Calculations'!HE41='Calculations'!$EF$2),AND('Calculations'!$EF$3&lt;&gt;"All",'Calculations'!HE41='Calculations'!$EF$3)),0,IF(OR('Dashboard'!$B$7="All",'Calculations'!HN41='Dashboard'!$B$7),IF('Calculations'!$EF$2="All",1,IF('Calculations'!HL41&gt;0,0,IF(COUNTIF('Calculations'!HO41:II41,"="&amp;SUBSTITUTE(SUBSTITUTE(SUBSTITUTE('Calculations'!$EF$2,"~","~~"),"*","~*"),"?","~?"))=0,0,IF('Calculations'!$EF$3="All",1,IF(COUNTIF('Calculations'!HO41:II41,"="&amp;SUBSTITUTE(SUBSTITUTE(SUBSTITUTE('Calculations'!$EF$3,"~","~~"),"*","~*"),"?","~?"))&gt;0,1,0)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2"/>
      <x:c r="GB41" s="72"/>
      <x:c r="GC41" s="72"/>
      <x:c r="GD41" s="72"/>
      <x:c r="GE41" s="72"/>
      <x:c r="GF41" s="72"/>
      <x:c r="GG41" s="72"/>
      <x:c r="GH41" s="72"/>
      <x:c r="GI41" s="72"/>
      <x:c r="GJ41" s="72"/>
      <x:c r="GK41" s="72"/>
      <x:c r="GL41" s="72"/>
      <x:c r="GM41" s="72"/>
      <x:c r="GN41" s="72"/>
      <x:c r="GO41" s="72"/>
      <x:c r="GP41" s="72"/>
      <x:c r="GQ41" s="72"/>
      <x:c r="GR41" s="72"/>
      <x:c r="GS41" s="72"/>
      <x:c r="GT41" s="72"/>
      <x:c r="GU41" s="72"/>
      <x:c r="GV41" s="72"/>
      <x:c r="GW41" s="72"/>
      <x:c r="GX41" s="72"/>
      <x:c r="GY41" s="72"/>
      <x:c r="GZ41" s="72"/>
      <x:c r="HA41" s="72"/>
      <x:c r="HB41" s="72"/>
      <x:c r="HC41" s="72"/>
      <x:c r="HD41" s="72"/>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'Calculations'!BN41</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IF('Dashboard'!$E$67="What",'Calculations'!BO42,'Calculations'!BP42)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AND('Calculations'!$EF$2&lt;&gt;"All",'Calculations'!HE42='Calculations'!$EF$2),AND('Calculations'!$EF$3&lt;&gt;"All",'Calculations'!HE42='Calculations'!$EF$3)),0,IF(OR('Dashboard'!$B$7="All",'Calculations'!HN42='Dashboard'!$B$7),IF('Calculations'!$EF$2="All",1,IF('Calculations'!HL42&gt;0,0,IF(COUNTIF('Calculations'!HO42:II42,"="&amp;SUBSTITUTE(SUBSTITUTE(SUBSTITUTE('Calculations'!$EF$2,"~","~~"),"*","~*"),"?","~?"))=0,0,IF('Calculations'!$EF$3="All",1,IF(COUNTIF('Calculations'!HO42:II42,"="&amp;SUBSTITUTE(SUBSTITUTE(SUBSTITUTE('Calculations'!$EF$3,"~","~~"),"*","~*"),"?","~?"))&gt;0,1,0)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2"/>
      <x:c r="GB42" s="72"/>
      <x:c r="GC42" s="72"/>
      <x:c r="GD42" s="72"/>
      <x:c r="GE42" s="72"/>
      <x:c r="GF42" s="72"/>
      <x:c r="GG42" s="72"/>
      <x:c r="GH42" s="72"/>
      <x:c r="GI42" s="72"/>
      <x:c r="GJ42" s="72"/>
      <x:c r="GK42" s="72"/>
      <x:c r="GL42" s="72"/>
      <x:c r="GM42" s="72"/>
      <x:c r="GN42" s="72"/>
      <x:c r="GO42" s="72"/>
      <x:c r="GP42" s="72"/>
      <x:c r="GQ42" s="72"/>
      <x:c r="GR42" s="72"/>
      <x:c r="GS42" s="72"/>
      <x:c r="GT42" s="72"/>
      <x:c r="GU42" s="72"/>
      <x:c r="GV42" s="72"/>
      <x:c r="GW42" s="72"/>
      <x:c r="GX42" s="72"/>
      <x:c r="GY42" s="72"/>
      <x:c r="GZ42" s="72"/>
      <x:c r="HA42" s="72"/>
      <x:c r="HB42" s="72"/>
      <x:c r="HC42" s="72"/>
      <x:c r="HD42" s="72"/>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'Calculations'!BN42</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IF('Dashboard'!$E$67="What",'Calculations'!BO43,'Calculations'!BP43)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AND('Calculations'!$EF$2&lt;&gt;"All",'Calculations'!HE43='Calculations'!$EF$2),AND('Calculations'!$EF$3&lt;&gt;"All",'Calculations'!HE43='Calculations'!$EF$3)),0,IF(OR('Dashboard'!$B$7="All",'Calculations'!HN43='Dashboard'!$B$7),IF('Calculations'!$EF$2="All",1,IF('Calculations'!HL43&gt;0,0,IF(COUNTIF('Calculations'!HO43:II43,"="&amp;SUBSTITUTE(SUBSTITUTE(SUBSTITUTE('Calculations'!$EF$2,"~","~~"),"*","~*"),"?","~?"))=0,0,IF('Calculations'!$EF$3="All",1,IF(COUNTIF('Calculations'!HO43:II43,"="&amp;SUBSTITUTE(SUBSTITUTE(SUBSTITUTE('Calculations'!$EF$3,"~","~~"),"*","~*"),"?","~?"))&gt;0,1,0)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2"/>
      <x:c r="GB43" s="72"/>
      <x:c r="GC43" s="72"/>
      <x:c r="GD43" s="72"/>
      <x:c r="GE43" s="72"/>
      <x:c r="GF43" s="72"/>
      <x:c r="GG43" s="72"/>
      <x:c r="GH43" s="72"/>
      <x:c r="GI43" s="72"/>
      <x:c r="GJ43" s="72"/>
      <x:c r="GK43" s="72"/>
      <x:c r="GL43" s="72"/>
      <x:c r="GM43" s="72"/>
      <x:c r="GN43" s="72"/>
      <x:c r="GO43" s="72"/>
      <x:c r="GP43" s="72"/>
      <x:c r="GQ43" s="72"/>
      <x:c r="GR43" s="72"/>
      <x:c r="GS43" s="72"/>
      <x:c r="GT43" s="72"/>
      <x:c r="GU43" s="72"/>
      <x:c r="GV43" s="72"/>
      <x:c r="GW43" s="72"/>
      <x:c r="GX43" s="72"/>
      <x:c r="GY43" s="72"/>
      <x:c r="GZ43" s="72"/>
      <x:c r="HA43" s="72"/>
      <x:c r="HB43" s="72"/>
      <x:c r="HC43" s="72"/>
      <x:c r="HD43" s="72"/>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'Calculations'!BN43</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IF('Dashboard'!$E$67="What",'Calculations'!BO44,'Calculations'!BP44)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AND('Calculations'!$EF$2&lt;&gt;"All",'Calculations'!HE44='Calculations'!$EF$2),AND('Calculations'!$EF$3&lt;&gt;"All",'Calculations'!HE44='Calculations'!$EF$3)),0,IF(OR('Dashboard'!$B$7="All",'Calculations'!HN44='Dashboard'!$B$7),IF('Calculations'!$EF$2="All",1,IF('Calculations'!HL44&gt;0,0,IF(COUNTIF('Calculations'!HO44:II44,"="&amp;SUBSTITUTE(SUBSTITUTE(SUBSTITUTE('Calculations'!$EF$2,"~","~~"),"*","~*"),"?","~?"))=0,0,IF('Calculations'!$EF$3="All",1,IF(COUNTIF('Calculations'!HO44:II44,"="&amp;SUBSTITUTE(SUBSTITUTE(SUBSTITUTE('Calculations'!$EF$3,"~","~~"),"*","~*"),"?","~?"))&gt;0,1,0)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2"/>
      <x:c r="GB44" s="72"/>
      <x:c r="GC44" s="72"/>
      <x:c r="GD44" s="72"/>
      <x:c r="GE44" s="72"/>
      <x:c r="GF44" s="72"/>
      <x:c r="GG44" s="72"/>
      <x:c r="GH44" s="72"/>
      <x:c r="GI44" s="72"/>
      <x:c r="GJ44" s="72"/>
      <x:c r="GK44" s="72"/>
      <x:c r="GL44" s="72"/>
      <x:c r="GM44" s="72"/>
      <x:c r="GN44" s="72"/>
      <x:c r="GO44" s="72"/>
      <x:c r="GP44" s="72"/>
      <x:c r="GQ44" s="72"/>
      <x:c r="GR44" s="72"/>
      <x:c r="GS44" s="72"/>
      <x:c r="GT44" s="72"/>
      <x:c r="GU44" s="72"/>
      <x:c r="GV44" s="72"/>
      <x:c r="GW44" s="72"/>
      <x:c r="GX44" s="72"/>
      <x:c r="GY44" s="72"/>
      <x:c r="GZ44" s="72"/>
      <x:c r="HA44" s="72"/>
      <x:c r="HB44" s="72"/>
      <x:c r="HC44" s="72"/>
      <x:c r="HD44" s="72"/>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'Calculations'!BN44</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IF('Dashboard'!$E$67="What",'Calculations'!BO45,'Calculations'!BP45)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AND('Calculations'!$EF$2&lt;&gt;"All",'Calculations'!HE45='Calculations'!$EF$2),AND('Calculations'!$EF$3&lt;&gt;"All",'Calculations'!HE45='Calculations'!$EF$3)),0,IF(OR('Dashboard'!$B$7="All",'Calculations'!HN45='Dashboard'!$B$7),IF('Calculations'!$EF$2="All",1,IF('Calculations'!HL45&gt;0,0,IF(COUNTIF('Calculations'!HO45:II45,"="&amp;SUBSTITUTE(SUBSTITUTE(SUBSTITUTE('Calculations'!$EF$2,"~","~~"),"*","~*"),"?","~?"))=0,0,IF('Calculations'!$EF$3="All",1,IF(COUNTIF('Calculations'!HO45:II45,"="&amp;SUBSTITUTE(SUBSTITUTE(SUBSTITUTE('Calculations'!$EF$3,"~","~~"),"*","~*"),"?","~?"))&gt;0,1,0)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2"/>
      <x:c r="GB45" s="72"/>
      <x:c r="GC45" s="72"/>
      <x:c r="GD45" s="72"/>
      <x:c r="GE45" s="72"/>
      <x:c r="GF45" s="72"/>
      <x:c r="GG45" s="72"/>
      <x:c r="GH45" s="72"/>
      <x:c r="GI45" s="72"/>
      <x:c r="GJ45" s="72"/>
      <x:c r="GK45" s="72"/>
      <x:c r="GL45" s="72"/>
      <x:c r="GM45" s="72"/>
      <x:c r="GN45" s="72"/>
      <x:c r="GO45" s="72"/>
      <x:c r="GP45" s="72"/>
      <x:c r="GQ45" s="72"/>
      <x:c r="GR45" s="72"/>
      <x:c r="GS45" s="72"/>
      <x:c r="GT45" s="72"/>
      <x:c r="GU45" s="72"/>
      <x:c r="GV45" s="72"/>
      <x:c r="GW45" s="72"/>
      <x:c r="GX45" s="72"/>
      <x:c r="GY45" s="72"/>
      <x:c r="GZ45" s="72"/>
      <x:c r="HA45" s="72"/>
      <x:c r="HB45" s="72"/>
      <x:c r="HC45" s="72"/>
      <x:c r="HD45" s="72"/>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'Calculations'!BN45</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IF('Dashboard'!$E$67="What",'Calculations'!BO46,'Calculations'!BP46)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AND('Calculations'!$EF$2&lt;&gt;"All",'Calculations'!HE46='Calculations'!$EF$2),AND('Calculations'!$EF$3&lt;&gt;"All",'Calculations'!HE46='Calculations'!$EF$3)),0,IF(OR('Dashboard'!$B$7="All",'Calculations'!HN46='Dashboard'!$B$7),IF('Calculations'!$EF$2="All",1,IF('Calculations'!HL46&gt;0,0,IF(COUNTIF('Calculations'!HO46:II46,"="&amp;SUBSTITUTE(SUBSTITUTE(SUBSTITUTE('Calculations'!$EF$2,"~","~~"),"*","~*"),"?","~?"))=0,0,IF('Calculations'!$EF$3="All",1,IF(COUNTIF('Calculations'!HO46:II46,"="&amp;SUBSTITUTE(SUBSTITUTE(SUBSTITUTE('Calculations'!$EF$3,"~","~~"),"*","~*"),"?","~?"))&gt;0,1,0)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2"/>
      <x:c r="GB46" s="72"/>
      <x:c r="GC46" s="72"/>
      <x:c r="GD46" s="72"/>
      <x:c r="GE46" s="72"/>
      <x:c r="GF46" s="72"/>
      <x:c r="GG46" s="72"/>
      <x:c r="GH46" s="72"/>
      <x:c r="GI46" s="72"/>
      <x:c r="GJ46" s="72"/>
      <x:c r="GK46" s="72"/>
      <x:c r="GL46" s="72"/>
      <x:c r="GM46" s="72"/>
      <x:c r="GN46" s="72"/>
      <x:c r="GO46" s="72"/>
      <x:c r="GP46" s="72"/>
      <x:c r="GQ46" s="72"/>
      <x:c r="GR46" s="72"/>
      <x:c r="GS46" s="72"/>
      <x:c r="GT46" s="72"/>
      <x:c r="GU46" s="72"/>
      <x:c r="GV46" s="72"/>
      <x:c r="GW46" s="72"/>
      <x:c r="GX46" s="72"/>
      <x:c r="GY46" s="72"/>
      <x:c r="GZ46" s="72"/>
      <x:c r="HA46" s="72"/>
      <x:c r="HB46" s="72"/>
      <x:c r="HC46" s="72"/>
      <x:c r="HD46" s="72"/>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'Calculations'!BN46</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IF('Dashboard'!$E$67="What",'Calculations'!BO47,'Calculations'!BP47)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AND('Calculations'!$EF$2&lt;&gt;"All",'Calculations'!HE47='Calculations'!$EF$2),AND('Calculations'!$EF$3&lt;&gt;"All",'Calculations'!HE47='Calculations'!$EF$3)),0,IF(OR('Dashboard'!$B$7="All",'Calculations'!HN47='Dashboard'!$B$7),IF('Calculations'!$EF$2="All",1,IF('Calculations'!HL47&gt;0,0,IF(COUNTIF('Calculations'!HO47:II47,"="&amp;SUBSTITUTE(SUBSTITUTE(SUBSTITUTE('Calculations'!$EF$2,"~","~~"),"*","~*"),"?","~?"))=0,0,IF('Calculations'!$EF$3="All",1,IF(COUNTIF('Calculations'!HO47:II47,"="&amp;SUBSTITUTE(SUBSTITUTE(SUBSTITUTE('Calculations'!$EF$3,"~","~~"),"*","~*"),"?","~?"))&gt;0,1,0)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2"/>
      <x:c r="GB47" s="72"/>
      <x:c r="GC47" s="72"/>
      <x:c r="GD47" s="72"/>
      <x:c r="GE47" s="72"/>
      <x:c r="GF47" s="72"/>
      <x:c r="GG47" s="72"/>
      <x:c r="GH47" s="72"/>
      <x:c r="GI47" s="72"/>
      <x:c r="GJ47" s="72"/>
      <x:c r="GK47" s="72"/>
      <x:c r="GL47" s="72"/>
      <x:c r="GM47" s="72"/>
      <x:c r="GN47" s="72"/>
      <x:c r="GO47" s="72"/>
      <x:c r="GP47" s="72"/>
      <x:c r="GQ47" s="72"/>
      <x:c r="GR47" s="72"/>
      <x:c r="GS47" s="72"/>
      <x:c r="GT47" s="72"/>
      <x:c r="GU47" s="72"/>
      <x:c r="GV47" s="72"/>
      <x:c r="GW47" s="72"/>
      <x:c r="GX47" s="72"/>
      <x:c r="GY47" s="72"/>
      <x:c r="GZ47" s="72"/>
      <x:c r="HA47" s="72"/>
      <x:c r="HB47" s="72"/>
      <x:c r="HC47" s="72"/>
      <x:c r="HD47" s="72"/>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'Calculations'!BN47</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IF('Dashboard'!$E$67="What",'Calculations'!BO48,'Calculations'!BP48)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AND('Calculations'!$EF$2&lt;&gt;"All",'Calculations'!HE48='Calculations'!$EF$2),AND('Calculations'!$EF$3&lt;&gt;"All",'Calculations'!HE48='Calculations'!$EF$3)),0,IF(OR('Dashboard'!$B$7="All",'Calculations'!HN48='Dashboard'!$B$7),IF('Calculations'!$EF$2="All",1,IF('Calculations'!HL48&gt;0,0,IF(COUNTIF('Calculations'!HO48:II48,"="&amp;SUBSTITUTE(SUBSTITUTE(SUBSTITUTE('Calculations'!$EF$2,"~","~~"),"*","~*"),"?","~?"))=0,0,IF('Calculations'!$EF$3="All",1,IF(COUNTIF('Calculations'!HO48:II48,"="&amp;SUBSTITUTE(SUBSTITUTE(SUBSTITUTE('Calculations'!$EF$3,"~","~~"),"*","~*"),"?","~?"))&gt;0,1,0)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2"/>
      <x:c r="GB48" s="72"/>
      <x:c r="GC48" s="72"/>
      <x:c r="GD48" s="72"/>
      <x:c r="GE48" s="72"/>
      <x:c r="GF48" s="72"/>
      <x:c r="GG48" s="72"/>
      <x:c r="GH48" s="72"/>
      <x:c r="GI48" s="72"/>
      <x:c r="GJ48" s="72"/>
      <x:c r="GK48" s="72"/>
      <x:c r="GL48" s="72"/>
      <x:c r="GM48" s="72"/>
      <x:c r="GN48" s="72"/>
      <x:c r="GO48" s="72"/>
      <x:c r="GP48" s="72"/>
      <x:c r="GQ48" s="72"/>
      <x:c r="GR48" s="72"/>
      <x:c r="GS48" s="72"/>
      <x:c r="GT48" s="72"/>
      <x:c r="GU48" s="72"/>
      <x:c r="GV48" s="72"/>
      <x:c r="GW48" s="72"/>
      <x:c r="GX48" s="72"/>
      <x:c r="GY48" s="72"/>
      <x:c r="GZ48" s="72"/>
      <x:c r="HA48" s="72"/>
      <x:c r="HB48" s="72"/>
      <x:c r="HC48" s="72"/>
      <x:c r="HD48" s="72"/>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'Calculations'!BN48</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IF('Dashboard'!$E$67="What",'Calculations'!BO49,'Calculations'!BP49)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AND('Calculations'!$EF$2&lt;&gt;"All",'Calculations'!HE49='Calculations'!$EF$2),AND('Calculations'!$EF$3&lt;&gt;"All",'Calculations'!HE49='Calculations'!$EF$3)),0,IF(OR('Dashboard'!$B$7="All",'Calculations'!HN49='Dashboard'!$B$7),IF('Calculations'!$EF$2="All",1,IF('Calculations'!HL49&gt;0,0,IF(COUNTIF('Calculations'!HO49:II49,"="&amp;SUBSTITUTE(SUBSTITUTE(SUBSTITUTE('Calculations'!$EF$2,"~","~~"),"*","~*"),"?","~?"))=0,0,IF('Calculations'!$EF$3="All",1,IF(COUNTIF('Calculations'!HO49:II49,"="&amp;SUBSTITUTE(SUBSTITUTE(SUBSTITUTE('Calculations'!$EF$3,"~","~~"),"*","~*"),"?","~?"))&gt;0,1,0)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2"/>
      <x:c r="GB49" s="72"/>
      <x:c r="GC49" s="72"/>
      <x:c r="GD49" s="72"/>
      <x:c r="GE49" s="72"/>
      <x:c r="GF49" s="72"/>
      <x:c r="GG49" s="72"/>
      <x:c r="GH49" s="72"/>
      <x:c r="GI49" s="72"/>
      <x:c r="GJ49" s="72"/>
      <x:c r="GK49" s="72"/>
      <x:c r="GL49" s="72"/>
      <x:c r="GM49" s="72"/>
      <x:c r="GN49" s="72"/>
      <x:c r="GO49" s="72"/>
      <x:c r="GP49" s="72"/>
      <x:c r="GQ49" s="72"/>
      <x:c r="GR49" s="72"/>
      <x:c r="GS49" s="72"/>
      <x:c r="GT49" s="72"/>
      <x:c r="GU49" s="72"/>
      <x:c r="GV49" s="72"/>
      <x:c r="GW49" s="72"/>
      <x:c r="GX49" s="72"/>
      <x:c r="GY49" s="72"/>
      <x:c r="GZ49" s="72"/>
      <x:c r="HA49" s="72"/>
      <x:c r="HB49" s="72"/>
      <x:c r="HC49" s="72"/>
      <x:c r="HD49" s="72"/>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'Calculations'!BN49</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IF('Dashboard'!$E$67="What",'Calculations'!BO50,'Calculations'!BP50)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AND('Calculations'!$EF$2&lt;&gt;"All",'Calculations'!HE50='Calculations'!$EF$2),AND('Calculations'!$EF$3&lt;&gt;"All",'Calculations'!HE50='Calculations'!$EF$3)),0,IF(OR('Dashboard'!$B$7="All",'Calculations'!HN50='Dashboard'!$B$7),IF('Calculations'!$EF$2="All",1,IF('Calculations'!HL50&gt;0,0,IF(COUNTIF('Calculations'!HO50:II50,"="&amp;SUBSTITUTE(SUBSTITUTE(SUBSTITUTE('Calculations'!$EF$2,"~","~~"),"*","~*"),"?","~?"))=0,0,IF('Calculations'!$EF$3="All",1,IF(COUNTIF('Calculations'!HO50:II50,"="&amp;SUBSTITUTE(SUBSTITUTE(SUBSTITUTE('Calculations'!$EF$3,"~","~~"),"*","~*"),"?","~?"))&gt;0,1,0)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2"/>
      <x:c r="GB50" s="72"/>
      <x:c r="GC50" s="72"/>
      <x:c r="GD50" s="72"/>
      <x:c r="GE50" s="72"/>
      <x:c r="GF50" s="72"/>
      <x:c r="GG50" s="72"/>
      <x:c r="GH50" s="72"/>
      <x:c r="GI50" s="72"/>
      <x:c r="GJ50" s="72"/>
      <x:c r="GK50" s="72"/>
      <x:c r="GL50" s="72"/>
      <x:c r="GM50" s="72"/>
      <x:c r="GN50" s="72"/>
      <x:c r="GO50" s="72"/>
      <x:c r="GP50" s="72"/>
      <x:c r="GQ50" s="72"/>
      <x:c r="GR50" s="72"/>
      <x:c r="GS50" s="72"/>
      <x:c r="GT50" s="72"/>
      <x:c r="GU50" s="72"/>
      <x:c r="GV50" s="72"/>
      <x:c r="GW50" s="72"/>
      <x:c r="GX50" s="72"/>
      <x:c r="GY50" s="72"/>
      <x:c r="GZ50" s="72"/>
      <x:c r="HA50" s="72"/>
      <x:c r="HB50" s="72"/>
      <x:c r="HC50" s="72"/>
      <x:c r="HD50" s="72"/>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'Calculations'!BN50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IF('Dashboard'!$E$67="What",'Calculations'!BO51,'Calculations'!BP51)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AND('Calculations'!$EF$2&lt;&gt;"All",'Calculations'!HE51='Calculations'!$EF$2),AND('Calculations'!$EF$3&lt;&gt;"All",'Calculations'!HE51='Calculations'!$EF$3)),0,IF(OR('Dashboard'!$B$7="All",'Calculations'!HN51='Dashboard'!$B$7),IF('Calculations'!$EF$2="All",1,IF('Calculations'!HL51&gt;0,0,IF(COUNTIF('Calculations'!HO51:II51,"="&amp;SUBSTITUTE(SUBSTITUTE(SUBSTITUTE('Calculations'!$EF$2,"~","~~"),"*","~*"),"?","~?"))=0,0,IF('Calculations'!$EF$3="All",1,IF(COUNTIF('Calculations'!HO51:II51,"="&amp;SUBSTITUTE(SUBSTITUTE(SUBSTITUTE('Calculations'!$EF$3,"~","~~"),"*","~*"),"?","~?"))&gt;0,1,0)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2"/>
      <x:c r="GB51" s="72"/>
      <x:c r="GC51" s="72"/>
      <x:c r="GD51" s="72"/>
      <x:c r="GE51" s="72"/>
      <x:c r="GF51" s="72"/>
      <x:c r="GG51" s="72"/>
      <x:c r="GH51" s="72"/>
      <x:c r="GI51" s="72"/>
      <x:c r="GJ51" s="72"/>
      <x:c r="GK51" s="72"/>
      <x:c r="GL51" s="72"/>
      <x:c r="GM51" s="72"/>
      <x:c r="GN51" s="72"/>
      <x:c r="GO51" s="72"/>
      <x:c r="GP51" s="72"/>
      <x:c r="GQ51" s="72"/>
      <x:c r="GR51" s="72"/>
      <x:c r="GS51" s="72"/>
      <x:c r="GT51" s="72"/>
      <x:c r="GU51" s="72"/>
      <x:c r="GV51" s="72"/>
      <x:c r="GW51" s="72"/>
      <x:c r="GX51" s="72"/>
      <x:c r="GY51" s="72"/>
      <x:c r="GZ51" s="72"/>
      <x:c r="HA51" s="72"/>
      <x:c r="HB51" s="72"/>
      <x:c r="HC51" s="72"/>
      <x:c r="HD51" s="72"/>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'Calculations'!BN51</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IF('Dashboard'!$E$67="What",'Calculations'!BO52,'Calculations'!BP52)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AND('Calculations'!$EF$2&lt;&gt;"All",'Calculations'!HE52='Calculations'!$EF$2),AND('Calculations'!$EF$3&lt;&gt;"All",'Calculations'!HE52='Calculations'!$EF$3)),0,IF(OR('Dashboard'!$B$7="All",'Calculations'!HN52='Dashboard'!$B$7),IF('Calculations'!$EF$2="All",1,IF('Calculations'!HL52&gt;0,0,IF(COUNTIF('Calculations'!HO52:II52,"="&amp;SUBSTITUTE(SUBSTITUTE(SUBSTITUTE('Calculations'!$EF$2,"~","~~"),"*","~*"),"?","~?"))=0,0,IF('Calculations'!$EF$3="All",1,IF(COUNTIF('Calculations'!HO52:II52,"="&amp;SUBSTITUTE(SUBSTITUTE(SUBSTITUTE('Calculations'!$EF$3,"~","~~"),"*","~*"),"?","~?"))&gt;0,1,0)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2"/>
      <x:c r="GB52" s="72"/>
      <x:c r="GC52" s="72"/>
      <x:c r="GD52" s="72"/>
      <x:c r="GE52" s="72"/>
      <x:c r="GF52" s="72"/>
      <x:c r="GG52" s="72"/>
      <x:c r="GH52" s="72"/>
      <x:c r="GI52" s="72"/>
      <x:c r="GJ52" s="72"/>
      <x:c r="GK52" s="72"/>
      <x:c r="GL52" s="72"/>
      <x:c r="GM52" s="72"/>
      <x:c r="GN52" s="72"/>
      <x:c r="GO52" s="72"/>
      <x:c r="GP52" s="72"/>
      <x:c r="GQ52" s="72"/>
      <x:c r="GR52" s="72"/>
      <x:c r="GS52" s="72"/>
      <x:c r="GT52" s="72"/>
      <x:c r="GU52" s="72"/>
      <x:c r="GV52" s="72"/>
      <x:c r="GW52" s="72"/>
      <x:c r="GX52" s="72"/>
      <x:c r="GY52" s="72"/>
      <x:c r="GZ52" s="72"/>
      <x:c r="HA52" s="72"/>
      <x:c r="HB52" s="72"/>
      <x:c r="HC52" s="72"/>
      <x:c r="HD52" s="72"/>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'Calculations'!BN52</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IF('Dashboard'!$E$67="What",'Calculations'!BO53,'Calculations'!BP53)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AND('Calculations'!$EF$2&lt;&gt;"All",'Calculations'!HE53='Calculations'!$EF$2),AND('Calculations'!$EF$3&lt;&gt;"All",'Calculations'!HE53='Calculations'!$EF$3)),0,IF(OR('Dashboard'!$B$7="All",'Calculations'!HN53='Dashboard'!$B$7),IF('Calculations'!$EF$2="All",1,IF('Calculations'!HL53&gt;0,0,IF(COUNTIF('Calculations'!HO53:II53,"="&amp;SUBSTITUTE(SUBSTITUTE(SUBSTITUTE('Calculations'!$EF$2,"~","~~"),"*","~*"),"?","~?"))=0,0,IF('Calculations'!$EF$3="All",1,IF(COUNTIF('Calculations'!HO53:II53,"="&amp;SUBSTITUTE(SUBSTITUTE(SUBSTITUTE('Calculations'!$EF$3,"~","~~"),"*","~*"),"?","~?"))&gt;0,1,0)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2"/>
      <x:c r="GB53" s="72"/>
      <x:c r="GC53" s="72"/>
      <x:c r="GD53" s="72"/>
      <x:c r="GE53" s="72"/>
      <x:c r="GF53" s="72"/>
      <x:c r="GG53" s="72"/>
      <x:c r="GH53" s="72"/>
      <x:c r="GI53" s="72"/>
      <x:c r="GJ53" s="72"/>
      <x:c r="GK53" s="72"/>
      <x:c r="GL53" s="72"/>
      <x:c r="GM53" s="72"/>
      <x:c r="GN53" s="72"/>
      <x:c r="GO53" s="72"/>
      <x:c r="GP53" s="72"/>
      <x:c r="GQ53" s="72"/>
      <x:c r="GR53" s="72"/>
      <x:c r="GS53" s="72"/>
      <x:c r="GT53" s="72"/>
      <x:c r="GU53" s="72"/>
      <x:c r="GV53" s="72"/>
      <x:c r="GW53" s="72"/>
      <x:c r="GX53" s="72"/>
      <x:c r="GY53" s="72"/>
      <x:c r="GZ53" s="72"/>
      <x:c r="HA53" s="72"/>
      <x:c r="HB53" s="72"/>
      <x:c r="HC53" s="72"/>
      <x:c r="HD53" s="72"/>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'Calculations'!BN53</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IF('Dashboard'!$E$67="What",'Calculations'!BO54,'Calculations'!BP54)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AND('Calculations'!$EF$2&lt;&gt;"All",'Calculations'!HE54='Calculations'!$EF$2),AND('Calculations'!$EF$3&lt;&gt;"All",'Calculations'!HE54='Calculations'!$EF$3)),0,IF(OR('Dashboard'!$B$7="All",'Calculations'!HN54='Dashboard'!$B$7),IF('Calculations'!$EF$2="All",1,IF('Calculations'!HL54&gt;0,0,IF(COUNTIF('Calculations'!HO54:II54,"="&amp;SUBSTITUTE(SUBSTITUTE(SUBSTITUTE('Calculations'!$EF$2,"~","~~"),"*","~*"),"?","~?"))=0,0,IF('Calculations'!$EF$3="All",1,IF(COUNTIF('Calculations'!HO54:II54,"="&amp;SUBSTITUTE(SUBSTITUTE(SUBSTITUTE('Calculations'!$EF$3,"~","~~"),"*","~*"),"?","~?"))&gt;0,1,0)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2"/>
      <x:c r="GB54" s="72"/>
      <x:c r="GC54" s="72"/>
      <x:c r="GD54" s="72"/>
      <x:c r="GE54" s="72"/>
      <x:c r="GF54" s="72"/>
      <x:c r="GG54" s="72"/>
      <x:c r="GH54" s="72"/>
      <x:c r="GI54" s="72"/>
      <x:c r="GJ54" s="72"/>
      <x:c r="GK54" s="72"/>
      <x:c r="GL54" s="72"/>
      <x:c r="GM54" s="72"/>
      <x:c r="GN54" s="72"/>
      <x:c r="GO54" s="72"/>
      <x:c r="GP54" s="72"/>
      <x:c r="GQ54" s="72"/>
      <x:c r="GR54" s="72"/>
      <x:c r="GS54" s="72"/>
      <x:c r="GT54" s="72"/>
      <x:c r="GU54" s="72"/>
      <x:c r="GV54" s="72"/>
      <x:c r="GW54" s="72"/>
      <x:c r="GX54" s="72"/>
      <x:c r="GY54" s="72"/>
      <x:c r="GZ54" s="72"/>
      <x:c r="HA54" s="72"/>
      <x:c r="HB54" s="72"/>
      <x:c r="HC54" s="72"/>
      <x:c r="HD54" s="72"/>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'Calculations'!BN54</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IF('Dashboard'!$E$67="What",'Calculations'!BO55,'Calculations'!BP55)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AND('Calculations'!$EF$2&lt;&gt;"All",'Calculations'!HE55='Calculations'!$EF$2),AND('Calculations'!$EF$3&lt;&gt;"All",'Calculations'!HE55='Calculations'!$EF$3)),0,IF(OR('Dashboard'!$B$7="All",'Calculations'!HN55='Dashboard'!$B$7),IF('Calculations'!$EF$2="All",1,IF('Calculations'!HL55&gt;0,0,IF(COUNTIF('Calculations'!HO55:II55,"="&amp;SUBSTITUTE(SUBSTITUTE(SUBSTITUTE('Calculations'!$EF$2,"~","~~"),"*","~*"),"?","~?"))=0,0,IF('Calculations'!$EF$3="All",1,IF(COUNTIF('Calculations'!HO55:II55,"="&amp;SUBSTITUTE(SUBSTITUTE(SUBSTITUTE('Calculations'!$EF$3,"~","~~"),"*","~*"),"?","~?"))&gt;0,1,0)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2"/>
      <x:c r="GB55" s="72"/>
      <x:c r="GC55" s="72"/>
      <x:c r="GD55" s="72"/>
      <x:c r="GE55" s="72"/>
      <x:c r="GF55" s="72"/>
      <x:c r="GG55" s="72"/>
      <x:c r="GH55" s="72"/>
      <x:c r="GI55" s="72"/>
      <x:c r="GJ55" s="72"/>
      <x:c r="GK55" s="72"/>
      <x:c r="GL55" s="72"/>
      <x:c r="GM55" s="72"/>
      <x:c r="GN55" s="72"/>
      <x:c r="GO55" s="72"/>
      <x:c r="GP55" s="72"/>
      <x:c r="GQ55" s="72"/>
      <x:c r="GR55" s="72"/>
      <x:c r="GS55" s="72"/>
      <x:c r="GT55" s="72"/>
      <x:c r="GU55" s="72"/>
      <x:c r="GV55" s="72"/>
      <x:c r="GW55" s="72"/>
      <x:c r="GX55" s="72"/>
      <x:c r="GY55" s="72"/>
      <x:c r="GZ55" s="72"/>
      <x:c r="HA55" s="72"/>
      <x:c r="HB55" s="72"/>
      <x:c r="HC55" s="72"/>
      <x:c r="HD55" s="72"/>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'Calculations'!BN55</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IF('Dashboard'!$E$67="What",'Calculations'!BO56,'Calculations'!BP56)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AND('Calculations'!$EF$2&lt;&gt;"All",'Calculations'!HE56='Calculations'!$EF$2),AND('Calculations'!$EF$3&lt;&gt;"All",'Calculations'!HE56='Calculations'!$EF$3)),0,IF(OR('Dashboard'!$B$7="All",'Calculations'!HN56='Dashboard'!$B$7),IF('Calculations'!$EF$2="All",1,IF('Calculations'!HL56&gt;0,0,IF(COUNTIF('Calculations'!HO56:II56,"="&amp;SUBSTITUTE(SUBSTITUTE(SUBSTITUTE('Calculations'!$EF$2,"~","~~"),"*","~*"),"?","~?"))=0,0,IF('Calculations'!$EF$3="All",1,IF(COUNTIF('Calculations'!HO56:II56,"="&amp;SUBSTITUTE(SUBSTITUTE(SUBSTITUTE('Calculations'!$EF$3,"~","~~"),"*","~*"),"?","~?"))&gt;0,1,0)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2"/>
      <x:c r="GB56" s="72"/>
      <x:c r="GC56" s="72"/>
      <x:c r="GD56" s="72"/>
      <x:c r="GE56" s="72"/>
      <x:c r="GF56" s="72"/>
      <x:c r="GG56" s="72"/>
      <x:c r="GH56" s="72"/>
      <x:c r="GI56" s="72"/>
      <x:c r="GJ56" s="72"/>
      <x:c r="GK56" s="72"/>
      <x:c r="GL56" s="72"/>
      <x:c r="GM56" s="72"/>
      <x:c r="GN56" s="72"/>
      <x:c r="GO56" s="72"/>
      <x:c r="GP56" s="72"/>
      <x:c r="GQ56" s="72"/>
      <x:c r="GR56" s="72"/>
      <x:c r="GS56" s="72"/>
      <x:c r="GT56" s="72"/>
      <x:c r="GU56" s="72"/>
      <x:c r="GV56" s="72"/>
      <x:c r="GW56" s="72"/>
      <x:c r="GX56" s="72"/>
      <x:c r="GY56" s="72"/>
      <x:c r="GZ56" s="72"/>
      <x:c r="HA56" s="72"/>
      <x:c r="HB56" s="72"/>
      <x:c r="HC56" s="72"/>
      <x:c r="HD56" s="72"/>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'Calculations'!BN56</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IF('Dashboard'!$E$67="What",'Calculations'!BO57,'Calculations'!BP57)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AND('Calculations'!$EF$2&lt;&gt;"All",'Calculations'!HE57='Calculations'!$EF$2),AND('Calculations'!$EF$3&lt;&gt;"All",'Calculations'!HE57='Calculations'!$EF$3)),0,IF(OR('Dashboard'!$B$7="All",'Calculations'!HN57='Dashboard'!$B$7),IF('Calculations'!$EF$2="All",1,IF('Calculations'!HL57&gt;0,0,IF(COUNTIF('Calculations'!HO57:II57,"="&amp;SUBSTITUTE(SUBSTITUTE(SUBSTITUTE('Calculations'!$EF$2,"~","~~"),"*","~*"),"?","~?"))=0,0,IF('Calculations'!$EF$3="All",1,IF(COUNTIF('Calculations'!HO57:II57,"="&amp;SUBSTITUTE(SUBSTITUTE(SUBSTITUTE('Calculations'!$EF$3,"~","~~"),"*","~*"),"?","~?"))&gt;0,1,0)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2"/>
      <x:c r="GB57" s="72"/>
      <x:c r="GC57" s="72"/>
      <x:c r="GD57" s="72"/>
      <x:c r="GE57" s="72"/>
      <x:c r="GF57" s="72"/>
      <x:c r="GG57" s="72"/>
      <x:c r="GH57" s="72"/>
      <x:c r="GI57" s="72"/>
      <x:c r="GJ57" s="72"/>
      <x:c r="GK57" s="72"/>
      <x:c r="GL57" s="72"/>
      <x:c r="GM57" s="72"/>
      <x:c r="GN57" s="72"/>
      <x:c r="GO57" s="72"/>
      <x:c r="GP57" s="72"/>
      <x:c r="GQ57" s="72"/>
      <x:c r="GR57" s="72"/>
      <x:c r="GS57" s="72"/>
      <x:c r="GT57" s="72"/>
      <x:c r="GU57" s="72"/>
      <x:c r="GV57" s="72"/>
      <x:c r="GW57" s="72"/>
      <x:c r="GX57" s="72"/>
      <x:c r="GY57" s="72"/>
      <x:c r="GZ57" s="72"/>
      <x:c r="HA57" s="72"/>
      <x:c r="HB57" s="72"/>
      <x:c r="HC57" s="72"/>
      <x:c r="HD57" s="72"/>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'Calculations'!BN57</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IF('Dashboard'!$E$67="What",'Calculations'!BO58,'Calculations'!BP58)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AND('Calculations'!$EF$2&lt;&gt;"All",'Calculations'!HE58='Calculations'!$EF$2),AND('Calculations'!$EF$3&lt;&gt;"All",'Calculations'!HE58='Calculations'!$EF$3)),0,IF(OR('Dashboard'!$B$7="All",'Calculations'!HN58='Dashboard'!$B$7),IF('Calculations'!$EF$2="All",1,IF('Calculations'!HL58&gt;0,0,IF(COUNTIF('Calculations'!HO58:II58,"="&amp;SUBSTITUTE(SUBSTITUTE(SUBSTITUTE('Calculations'!$EF$2,"~","~~"),"*","~*"),"?","~?"))=0,0,IF('Calculations'!$EF$3="All",1,IF(COUNTIF('Calculations'!HO58:II58,"="&amp;SUBSTITUTE(SUBSTITUTE(SUBSTITUTE('Calculations'!$EF$3,"~","~~"),"*","~*"),"?","~?"))&gt;0,1,0)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2"/>
      <x:c r="GB58" s="72"/>
      <x:c r="GC58" s="72"/>
      <x:c r="GD58" s="72"/>
      <x:c r="GE58" s="72"/>
      <x:c r="GF58" s="72"/>
      <x:c r="GG58" s="72"/>
      <x:c r="GH58" s="72"/>
      <x:c r="GI58" s="72"/>
      <x:c r="GJ58" s="72"/>
      <x:c r="GK58" s="72"/>
      <x:c r="GL58" s="72"/>
      <x:c r="GM58" s="72"/>
      <x:c r="GN58" s="72"/>
      <x:c r="GO58" s="72"/>
      <x:c r="GP58" s="72"/>
      <x:c r="GQ58" s="72"/>
      <x:c r="GR58" s="72"/>
      <x:c r="GS58" s="72"/>
      <x:c r="GT58" s="72"/>
      <x:c r="GU58" s="72"/>
      <x:c r="GV58" s="72"/>
      <x:c r="GW58" s="72"/>
      <x:c r="GX58" s="72"/>
      <x:c r="GY58" s="72"/>
      <x:c r="GZ58" s="72"/>
      <x:c r="HA58" s="72"/>
      <x:c r="HB58" s="72"/>
      <x:c r="HC58" s="72"/>
      <x:c r="HD58" s="72"/>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'Calculations'!BN58</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IF('Dashboard'!$E$67="What",'Calculations'!BO59,'Calculations'!BP59)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AND('Calculations'!$EF$2&lt;&gt;"All",'Calculations'!HE59='Calculations'!$EF$2),AND('Calculations'!$EF$3&lt;&gt;"All",'Calculations'!HE59='Calculations'!$EF$3)),0,IF(OR('Dashboard'!$B$7="All",'Calculations'!HN59='Dashboard'!$B$7),IF('Calculations'!$EF$2="All",1,IF('Calculations'!HL59&gt;0,0,IF(COUNTIF('Calculations'!HO59:II59,"="&amp;SUBSTITUTE(SUBSTITUTE(SUBSTITUTE('Calculations'!$EF$2,"~","~~"),"*","~*"),"?","~?"))=0,0,IF('Calculations'!$EF$3="All",1,IF(COUNTIF('Calculations'!HO59:II59,"="&amp;SUBSTITUTE(SUBSTITUTE(SUBSTITUTE('Calculations'!$EF$3,"~","~~"),"*","~*"),"?","~?"))&gt;0,1,0)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2"/>
      <x:c r="GB59" s="72"/>
      <x:c r="GC59" s="72"/>
      <x:c r="GD59" s="72"/>
      <x:c r="GE59" s="72"/>
      <x:c r="GF59" s="72"/>
      <x:c r="GG59" s="72"/>
      <x:c r="GH59" s="72"/>
      <x:c r="GI59" s="72"/>
      <x:c r="GJ59" s="72"/>
      <x:c r="GK59" s="72"/>
      <x:c r="GL59" s="72"/>
      <x:c r="GM59" s="72"/>
      <x:c r="GN59" s="72"/>
      <x:c r="GO59" s="72"/>
      <x:c r="GP59" s="72"/>
      <x:c r="GQ59" s="72"/>
      <x:c r="GR59" s="72"/>
      <x:c r="GS59" s="72"/>
      <x:c r="GT59" s="72"/>
      <x:c r="GU59" s="72"/>
      <x:c r="GV59" s="72"/>
      <x:c r="GW59" s="72"/>
      <x:c r="GX59" s="72"/>
      <x:c r="GY59" s="72"/>
      <x:c r="GZ59" s="72"/>
      <x:c r="HA59" s="72"/>
      <x:c r="HB59" s="72"/>
      <x:c r="HC59" s="72"/>
      <x:c r="HD59" s="72"/>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'Calculations'!BN59</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IF('Dashboard'!$E$67="What",'Calculations'!BO60,'Calculations'!BP60)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AND('Calculations'!$EF$2&lt;&gt;"All",'Calculations'!HE60='Calculations'!$EF$2),AND('Calculations'!$EF$3&lt;&gt;"All",'Calculations'!HE60='Calculations'!$EF$3)),0,IF(OR('Dashboard'!$B$7="All",'Calculations'!HN60='Dashboard'!$B$7),IF('Calculations'!$EF$2="All",1,IF('Calculations'!HL60&gt;0,0,IF(COUNTIF('Calculations'!HO60:II60,"="&amp;SUBSTITUTE(SUBSTITUTE(SUBSTITUTE('Calculations'!$EF$2,"~","~~"),"*","~*"),"?","~?"))=0,0,IF('Calculations'!$EF$3="All",1,IF(COUNTIF('Calculations'!HO60:II60,"="&amp;SUBSTITUTE(SUBSTITUTE(SUBSTITUTE('Calculations'!$EF$3,"~","~~"),"*","~*"),"?","~?"))&gt;0,1,0)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2"/>
      <x:c r="GB60" s="72"/>
      <x:c r="GC60" s="72"/>
      <x:c r="GD60" s="72"/>
      <x:c r="GE60" s="72"/>
      <x:c r="GF60" s="72"/>
      <x:c r="GG60" s="72"/>
      <x:c r="GH60" s="72"/>
      <x:c r="GI60" s="72"/>
      <x:c r="GJ60" s="72"/>
      <x:c r="GK60" s="72"/>
      <x:c r="GL60" s="72"/>
      <x:c r="GM60" s="72"/>
      <x:c r="GN60" s="72"/>
      <x:c r="GO60" s="72"/>
      <x:c r="GP60" s="72"/>
      <x:c r="GQ60" s="72"/>
      <x:c r="GR60" s="72"/>
      <x:c r="GS60" s="72"/>
      <x:c r="GT60" s="72"/>
      <x:c r="GU60" s="72"/>
      <x:c r="GV60" s="72"/>
      <x:c r="GW60" s="72"/>
      <x:c r="GX60" s="72"/>
      <x:c r="GY60" s="72"/>
      <x:c r="GZ60" s="72"/>
      <x:c r="HA60" s="72"/>
      <x:c r="HB60" s="72"/>
      <x:c r="HC60" s="72"/>
      <x:c r="HD60" s="72"/>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'Calculations'!BN60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IF('Dashboard'!$E$67="What",'Calculations'!BO61,'Calculations'!BP61)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AND('Calculations'!$EF$2&lt;&gt;"All",'Calculations'!HE61='Calculations'!$EF$2),AND('Calculations'!$EF$3&lt;&gt;"All",'Calculations'!HE61='Calculations'!$EF$3)),0,IF(OR('Dashboard'!$B$7="All",'Calculations'!HN61='Dashboard'!$B$7),IF('Calculations'!$EF$2="All",1,IF('Calculations'!HL61&gt;0,0,IF(COUNTIF('Calculations'!HO61:II61,"="&amp;SUBSTITUTE(SUBSTITUTE(SUBSTITUTE('Calculations'!$EF$2,"~","~~"),"*","~*"),"?","~?"))=0,0,IF('Calculations'!$EF$3="All",1,IF(COUNTIF('Calculations'!HO61:II61,"="&amp;SUBSTITUTE(SUBSTITUTE(SUBSTITUTE('Calculations'!$EF$3,"~","~~"),"*","~*"),"?","~?"))&gt;0,1,0)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2"/>
      <x:c r="GB61" s="72"/>
      <x:c r="GC61" s="72"/>
      <x:c r="GD61" s="72"/>
      <x:c r="GE61" s="72"/>
      <x:c r="GF61" s="72"/>
      <x:c r="GG61" s="72"/>
      <x:c r="GH61" s="72"/>
      <x:c r="GI61" s="72"/>
      <x:c r="GJ61" s="72"/>
      <x:c r="GK61" s="72"/>
      <x:c r="GL61" s="72"/>
      <x:c r="GM61" s="72"/>
      <x:c r="GN61" s="72"/>
      <x:c r="GO61" s="72"/>
      <x:c r="GP61" s="72"/>
      <x:c r="GQ61" s="72"/>
      <x:c r="GR61" s="72"/>
      <x:c r="GS61" s="72"/>
      <x:c r="GT61" s="72"/>
      <x:c r="GU61" s="72"/>
      <x:c r="GV61" s="72"/>
      <x:c r="GW61" s="72"/>
      <x:c r="GX61" s="72"/>
      <x:c r="GY61" s="72"/>
      <x:c r="GZ61" s="72"/>
      <x:c r="HA61" s="72"/>
      <x:c r="HB61" s="72"/>
      <x:c r="HC61" s="72"/>
      <x:c r="HD61" s="72"/>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'Calculations'!BN61</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IF('Dashboard'!$E$67="What",'Calculations'!BO62,'Calculations'!BP62)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AND('Calculations'!$EF$2&lt;&gt;"All",'Calculations'!HE62='Calculations'!$EF$2),AND('Calculations'!$EF$3&lt;&gt;"All",'Calculations'!HE62='Calculations'!$EF$3)),0,IF(OR('Dashboard'!$B$7="All",'Calculations'!HN62='Dashboard'!$B$7),IF('Calculations'!$EF$2="All",1,IF('Calculations'!HL62&gt;0,0,IF(COUNTIF('Calculations'!HO62:II62,"="&amp;SUBSTITUTE(SUBSTITUTE(SUBSTITUTE('Calculations'!$EF$2,"~","~~"),"*","~*"),"?","~?"))=0,0,IF('Calculations'!$EF$3="All",1,IF(COUNTIF('Calculations'!HO62:II62,"="&amp;SUBSTITUTE(SUBSTITUTE(SUBSTITUTE('Calculations'!$EF$3,"~","~~"),"*","~*"),"?","~?"))&gt;0,1,0)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2"/>
      <x:c r="GB62" s="72"/>
      <x:c r="GC62" s="72"/>
      <x:c r="GD62" s="72"/>
      <x:c r="GE62" s="72"/>
      <x:c r="GF62" s="72"/>
      <x:c r="GG62" s="72"/>
      <x:c r="GH62" s="72"/>
      <x:c r="GI62" s="72"/>
      <x:c r="GJ62" s="72"/>
      <x:c r="GK62" s="72"/>
      <x:c r="GL62" s="72"/>
      <x:c r="GM62" s="72"/>
      <x:c r="GN62" s="72"/>
      <x:c r="GO62" s="72"/>
      <x:c r="GP62" s="72"/>
      <x:c r="GQ62" s="72"/>
      <x:c r="GR62" s="72"/>
      <x:c r="GS62" s="72"/>
      <x:c r="GT62" s="72"/>
      <x:c r="GU62" s="72"/>
      <x:c r="GV62" s="72"/>
      <x:c r="GW62" s="72"/>
      <x:c r="GX62" s="72"/>
      <x:c r="GY62" s="72"/>
      <x:c r="GZ62" s="72"/>
      <x:c r="HA62" s="72"/>
      <x:c r="HB62" s="72"/>
      <x:c r="HC62" s="72"/>
      <x:c r="HD62" s="72"/>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'Calculations'!BN62</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IF('Dashboard'!$E$67="What",'Calculations'!BO63,'Calculations'!BP63)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AND('Calculations'!$EF$2&lt;&gt;"All",'Calculations'!HE63='Calculations'!$EF$2),AND('Calculations'!$EF$3&lt;&gt;"All",'Calculations'!HE63='Calculations'!$EF$3)),0,IF(OR('Dashboard'!$B$7="All",'Calculations'!HN63='Dashboard'!$B$7),IF('Calculations'!$EF$2="All",1,IF('Calculations'!HL63&gt;0,0,IF(COUNTIF('Calculations'!HO63:II63,"="&amp;SUBSTITUTE(SUBSTITUTE(SUBSTITUTE('Calculations'!$EF$2,"~","~~"),"*","~*"),"?","~?"))=0,0,IF('Calculations'!$EF$3="All",1,IF(COUNTIF('Calculations'!HO63:II63,"="&amp;SUBSTITUTE(SUBSTITUTE(SUBSTITUTE('Calculations'!$EF$3,"~","~~"),"*","~*"),"?","~?"))&gt;0,1,0)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2"/>
      <x:c r="GB63" s="72"/>
      <x:c r="GC63" s="72"/>
      <x:c r="GD63" s="72"/>
      <x:c r="GE63" s="72"/>
      <x:c r="GF63" s="72"/>
      <x:c r="GG63" s="72"/>
      <x:c r="GH63" s="72"/>
      <x:c r="GI63" s="72"/>
      <x:c r="GJ63" s="72"/>
      <x:c r="GK63" s="72"/>
      <x:c r="GL63" s="72"/>
      <x:c r="GM63" s="72"/>
      <x:c r="GN63" s="72"/>
      <x:c r="GO63" s="72"/>
      <x:c r="GP63" s="72"/>
      <x:c r="GQ63" s="72"/>
      <x:c r="GR63" s="72"/>
      <x:c r="GS63" s="72"/>
      <x:c r="GT63" s="72"/>
      <x:c r="GU63" s="72"/>
      <x:c r="GV63" s="72"/>
      <x:c r="GW63" s="72"/>
      <x:c r="GX63" s="72"/>
      <x:c r="GY63" s="72"/>
      <x:c r="GZ63" s="72"/>
      <x:c r="HA63" s="72"/>
      <x:c r="HB63" s="72"/>
      <x:c r="HC63" s="72"/>
      <x:c r="HD63" s="72"/>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'Calculations'!BN63</x:f>
        <x:v>0</x:v>
      </x:c>
    </x:row>
    <x:row r="64">
      <x:c r="AF64" s="4"/>
      <x:c r="AG64" s="4" t="n">
        <x:f>IF('Dashboard'!N67="All categories",0,MATCH('Dashboard'!N67,'Calculations'!AT51:AT57,0))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IF('Dashboard'!$E$67="What",'Calculations'!BO64,'Calculations'!BP64)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AND('Calculations'!$EF$2&lt;&gt;"All",'Calculations'!HE64='Calculations'!$EF$2),AND('Calculations'!$EF$3&lt;&gt;"All",'Calculations'!HE64='Calculations'!$EF$3)),0,IF(OR('Dashboard'!$B$7="All",'Calculations'!HN64='Dashboard'!$B$7),IF('Calculations'!$EF$2="All",1,IF('Calculations'!HL64&gt;0,0,IF(COUNTIF('Calculations'!HO64:II64,"="&amp;SUBSTITUTE(SUBSTITUTE(SUBSTITUTE('Calculations'!$EF$2,"~","~~"),"*","~*"),"?","~?"))=0,0,IF('Calculations'!$EF$3="All",1,IF(COUNTIF('Calculations'!HO64:II64,"="&amp;SUBSTITUTE(SUBSTITUTE(SUBSTITUTE('Calculations'!$EF$3,"~","~~"),"*","~*"),"?","~?"))&gt;0,1,0)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2"/>
      <x:c r="GB64" s="72"/>
      <x:c r="GC64" s="72"/>
      <x:c r="GD64" s="72"/>
      <x:c r="GE64" s="72"/>
      <x:c r="GF64" s="72"/>
      <x:c r="GG64" s="72"/>
      <x:c r="GH64" s="72"/>
      <x:c r="GI64" s="72"/>
      <x:c r="GJ64" s="72"/>
      <x:c r="GK64" s="72"/>
      <x:c r="GL64" s="72"/>
      <x:c r="GM64" s="72"/>
      <x:c r="GN64" s="72"/>
      <x:c r="GO64" s="72"/>
      <x:c r="GP64" s="72"/>
      <x:c r="GQ64" s="72"/>
      <x:c r="GR64" s="72"/>
      <x:c r="GS64" s="72"/>
      <x:c r="GT64" s="72"/>
      <x:c r="GU64" s="72"/>
      <x:c r="GV64" s="72"/>
      <x:c r="GW64" s="72"/>
      <x:c r="GX64" s="72"/>
      <x:c r="GY64" s="72"/>
      <x:c r="GZ64" s="72"/>
      <x:c r="HA64" s="72"/>
      <x:c r="HB64" s="72"/>
      <x:c r="HC64" s="72"/>
      <x:c r="HD64" s="72"/>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'Calculations'!BN64</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IF('Dashboard'!$E$67="What",'Calculations'!BO65,'Calculations'!BP65)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AND('Calculations'!$EF$2&lt;&gt;"All",'Calculations'!HE65='Calculations'!$EF$2),AND('Calculations'!$EF$3&lt;&gt;"All",'Calculations'!HE65='Calculations'!$EF$3)),0,IF(OR('Dashboard'!$B$7="All",'Calculations'!HN65='Dashboard'!$B$7),IF('Calculations'!$EF$2="All",1,IF('Calculations'!HL65&gt;0,0,IF(COUNTIF('Calculations'!HO65:II65,"="&amp;SUBSTITUTE(SUBSTITUTE(SUBSTITUTE('Calculations'!$EF$2,"~","~~"),"*","~*"),"?","~?"))=0,0,IF('Calculations'!$EF$3="All",1,IF(COUNTIF('Calculations'!HO65:II65,"="&amp;SUBSTITUTE(SUBSTITUTE(SUBSTITUTE('Calculations'!$EF$3,"~","~~"),"*","~*"),"?","~?"))&gt;0,1,0)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2"/>
      <x:c r="GB65" s="72"/>
      <x:c r="GC65" s="72"/>
      <x:c r="GD65" s="72"/>
      <x:c r="GE65" s="72"/>
      <x:c r="GF65" s="72"/>
      <x:c r="GG65" s="72"/>
      <x:c r="GH65" s="72"/>
      <x:c r="GI65" s="72"/>
      <x:c r="GJ65" s="72"/>
      <x:c r="GK65" s="72"/>
      <x:c r="GL65" s="72"/>
      <x:c r="GM65" s="72"/>
      <x:c r="GN65" s="72"/>
      <x:c r="GO65" s="72"/>
      <x:c r="GP65" s="72"/>
      <x:c r="GQ65" s="72"/>
      <x:c r="GR65" s="72"/>
      <x:c r="GS65" s="72"/>
      <x:c r="GT65" s="72"/>
      <x:c r="GU65" s="72"/>
      <x:c r="GV65" s="72"/>
      <x:c r="GW65" s="72"/>
      <x:c r="GX65" s="72"/>
      <x:c r="GY65" s="72"/>
      <x:c r="GZ65" s="72"/>
      <x:c r="HA65" s="72"/>
      <x:c r="HB65" s="72"/>
      <x:c r="HC65" s="72"/>
      <x:c r="HD65" s="72"/>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'Calculations'!BN65</x:f>
        <x:v>0</x:v>
      </x:c>
    </x:row>
    <x:row r="66">
      <x:c r="AF66" s="4"/>
      <x:c r="AG66" s="4" t="n">
        <x:f>IF('Calculations'!AG64=0,142+'Calculations'!AG40,128+('Calculations'!AG40-1)*7+'Calculations'!AG64)</x:f>
        <x:v>143</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IF('Dashboard'!$E$67="What",'Calculations'!BO66,'Calculations'!BP66)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AND('Calculations'!$EF$2&lt;&gt;"All",'Calculations'!HE66='Calculations'!$EF$2),AND('Calculations'!$EF$3&lt;&gt;"All",'Calculations'!HE66='Calculations'!$EF$3)),0,IF(OR('Dashboard'!$B$7="All",'Calculations'!HN66='Dashboard'!$B$7),IF('Calculations'!$EF$2="All",1,IF('Calculations'!HL66&gt;0,0,IF(COUNTIF('Calculations'!HO66:II66,"="&amp;SUBSTITUTE(SUBSTITUTE(SUBSTITUTE('Calculations'!$EF$2,"~","~~"),"*","~*"),"?","~?"))=0,0,IF('Calculations'!$EF$3="All",1,IF(COUNTIF('Calculations'!HO66:II66,"="&amp;SUBSTITUTE(SUBSTITUTE(SUBSTITUTE('Calculations'!$EF$3,"~","~~"),"*","~*"),"?","~?"))&gt;0,1,0)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2"/>
      <x:c r="GB66" s="72"/>
      <x:c r="GC66" s="72"/>
      <x:c r="GD66" s="72"/>
      <x:c r="GE66" s="72"/>
      <x:c r="GF66" s="72"/>
      <x:c r="GG66" s="72"/>
      <x:c r="GH66" s="72"/>
      <x:c r="GI66" s="72"/>
      <x:c r="GJ66" s="72"/>
      <x:c r="GK66" s="72"/>
      <x:c r="GL66" s="72"/>
      <x:c r="GM66" s="72"/>
      <x:c r="GN66" s="72"/>
      <x:c r="GO66" s="72"/>
      <x:c r="GP66" s="72"/>
      <x:c r="GQ66" s="72"/>
      <x:c r="GR66" s="72"/>
      <x:c r="GS66" s="72"/>
      <x:c r="GT66" s="72"/>
      <x:c r="GU66" s="72"/>
      <x:c r="GV66" s="72"/>
      <x:c r="GW66" s="72"/>
      <x:c r="GX66" s="72"/>
      <x:c r="GY66" s="72"/>
      <x:c r="GZ66" s="72"/>
      <x:c r="HA66" s="72"/>
      <x:c r="HB66" s="72"/>
      <x:c r="HC66" s="72"/>
      <x:c r="HD66" s="72"/>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'Calculations'!BN66</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IF('Dashboard'!$E$67="What",'Calculations'!BO67,'Calculations'!BP67)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AND('Calculations'!$EF$2&lt;&gt;"All",'Calculations'!HE67='Calculations'!$EF$2),AND('Calculations'!$EF$3&lt;&gt;"All",'Calculations'!HE67='Calculations'!$EF$3)),0,IF(OR('Dashboard'!$B$7="All",'Calculations'!HN67='Dashboard'!$B$7),IF('Calculations'!$EF$2="All",1,IF('Calculations'!HL67&gt;0,0,IF(COUNTIF('Calculations'!HO67:II67,"="&amp;SUBSTITUTE(SUBSTITUTE(SUBSTITUTE('Calculations'!$EF$2,"~","~~"),"*","~*"),"?","~?"))=0,0,IF('Calculations'!$EF$3="All",1,IF(COUNTIF('Calculations'!HO67:II67,"="&amp;SUBSTITUTE(SUBSTITUTE(SUBSTITUTE('Calculations'!$EF$3,"~","~~"),"*","~*"),"?","~?"))&gt;0,1,0)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2"/>
      <x:c r="GB67" s="72"/>
      <x:c r="GC67" s="72"/>
      <x:c r="GD67" s="72"/>
      <x:c r="GE67" s="72"/>
      <x:c r="GF67" s="72"/>
      <x:c r="GG67" s="72"/>
      <x:c r="GH67" s="72"/>
      <x:c r="GI67" s="72"/>
      <x:c r="GJ67" s="72"/>
      <x:c r="GK67" s="72"/>
      <x:c r="GL67" s="72"/>
      <x:c r="GM67" s="72"/>
      <x:c r="GN67" s="72"/>
      <x:c r="GO67" s="72"/>
      <x:c r="GP67" s="72"/>
      <x:c r="GQ67" s="72"/>
      <x:c r="GR67" s="72"/>
      <x:c r="GS67" s="72"/>
      <x:c r="GT67" s="72"/>
      <x:c r="GU67" s="72"/>
      <x:c r="GV67" s="72"/>
      <x:c r="GW67" s="72"/>
      <x:c r="GX67" s="72"/>
      <x:c r="GY67" s="72"/>
      <x:c r="GZ67" s="72"/>
      <x:c r="HA67" s="72"/>
      <x:c r="HB67" s="72"/>
      <x:c r="HC67" s="72"/>
      <x:c r="HD67" s="72"/>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'Calculations'!BN67</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IF('Dashboard'!$E$67="What",'Calculations'!BO68,'Calculations'!BP68)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AND('Calculations'!$EF$2&lt;&gt;"All",'Calculations'!HE68='Calculations'!$EF$2),AND('Calculations'!$EF$3&lt;&gt;"All",'Calculations'!HE68='Calculations'!$EF$3)),0,IF(OR('Dashboard'!$B$7="All",'Calculations'!HN68='Dashboard'!$B$7),IF('Calculations'!$EF$2="All",1,IF('Calculations'!HL68&gt;0,0,IF(COUNTIF('Calculations'!HO68:II68,"="&amp;SUBSTITUTE(SUBSTITUTE(SUBSTITUTE('Calculations'!$EF$2,"~","~~"),"*","~*"),"?","~?"))=0,0,IF('Calculations'!$EF$3="All",1,IF(COUNTIF('Calculations'!HO68:II68,"="&amp;SUBSTITUTE(SUBSTITUTE(SUBSTITUTE('Calculations'!$EF$3,"~","~~"),"*","~*"),"?","~?"))&gt;0,1,0)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2"/>
      <x:c r="GB68" s="72"/>
      <x:c r="GC68" s="72"/>
      <x:c r="GD68" s="72"/>
      <x:c r="GE68" s="72"/>
      <x:c r="GF68" s="72"/>
      <x:c r="GG68" s="72"/>
      <x:c r="GH68" s="72"/>
      <x:c r="GI68" s="72"/>
      <x:c r="GJ68" s="72"/>
      <x:c r="GK68" s="72"/>
      <x:c r="GL68" s="72"/>
      <x:c r="GM68" s="72"/>
      <x:c r="GN68" s="72"/>
      <x:c r="GO68" s="72"/>
      <x:c r="GP68" s="72"/>
      <x:c r="GQ68" s="72"/>
      <x:c r="GR68" s="72"/>
      <x:c r="GS68" s="72"/>
      <x:c r="GT68" s="72"/>
      <x:c r="GU68" s="72"/>
      <x:c r="GV68" s="72"/>
      <x:c r="GW68" s="72"/>
      <x:c r="GX68" s="72"/>
      <x:c r="GY68" s="72"/>
      <x:c r="GZ68" s="72"/>
      <x:c r="HA68" s="72"/>
      <x:c r="HB68" s="72"/>
      <x:c r="HC68" s="72"/>
      <x:c r="HD68" s="72"/>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'Calculations'!BN68</x:f>
        <x:v>0</x:v>
      </x:c>
    </x:row>
    <x:row r="69">
      <x:c r="AF69" s="4" t="str">
        <x:f>'Dashboard'!E67&amp;"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IF('Dashboard'!$E$67="What",'Calculations'!BO69,'Calculations'!BP69)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AND('Calculations'!$EF$2&lt;&gt;"All",'Calculations'!HE69='Calculations'!$EF$2),AND('Calculations'!$EF$3&lt;&gt;"All",'Calculations'!HE69='Calculations'!$EF$3)),0,IF(OR('Dashboard'!$B$7="All",'Calculations'!HN69='Dashboard'!$B$7),IF('Calculations'!$EF$2="All",1,IF('Calculations'!HL69&gt;0,0,IF(COUNTIF('Calculations'!HO69:II69,"="&amp;SUBSTITUTE(SUBSTITUTE(SUBSTITUTE('Calculations'!$EF$2,"~","~~"),"*","~*"),"?","~?"))=0,0,IF('Calculations'!$EF$3="All",1,IF(COUNTIF('Calculations'!HO69:II69,"="&amp;SUBSTITUTE(SUBSTITUTE(SUBSTITUTE('Calculations'!$EF$3,"~","~~"),"*","~*"),"?","~?"))&gt;0,1,0)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2"/>
      <x:c r="GB69" s="72"/>
      <x:c r="GC69" s="72"/>
      <x:c r="GD69" s="72"/>
      <x:c r="GE69" s="72"/>
      <x:c r="GF69" s="72"/>
      <x:c r="GG69" s="72"/>
      <x:c r="GH69" s="72"/>
      <x:c r="GI69" s="72"/>
      <x:c r="GJ69" s="72"/>
      <x:c r="GK69" s="72"/>
      <x:c r="GL69" s="72"/>
      <x:c r="GM69" s="72"/>
      <x:c r="GN69" s="72"/>
      <x:c r="GO69" s="72"/>
      <x:c r="GP69" s="72"/>
      <x:c r="GQ69" s="72"/>
      <x:c r="GR69" s="72"/>
      <x:c r="GS69" s="72"/>
      <x:c r="GT69" s="72"/>
      <x:c r="GU69" s="72"/>
      <x:c r="GV69" s="72"/>
      <x:c r="GW69" s="72"/>
      <x:c r="GX69" s="72"/>
      <x:c r="GY69" s="72"/>
      <x:c r="GZ69" s="72"/>
      <x:c r="HA69" s="72"/>
      <x:c r="HB69" s="72"/>
      <x:c r="HC69" s="72"/>
      <x:c r="HD69" s="72"/>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'Calculations'!BN69</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IF('Dashboard'!$E$67="What",'Calculations'!BO70,'Calculations'!BP70)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AND('Calculations'!$EF$2&lt;&gt;"All",'Calculations'!HE70='Calculations'!$EF$2),AND('Calculations'!$EF$3&lt;&gt;"All",'Calculations'!HE70='Calculations'!$EF$3)),0,IF(OR('Dashboard'!$B$7="All",'Calculations'!HN70='Dashboard'!$B$7),IF('Calculations'!$EF$2="All",1,IF('Calculations'!HL70&gt;0,0,IF(COUNTIF('Calculations'!HO70:II70,"="&amp;SUBSTITUTE(SUBSTITUTE(SUBSTITUTE('Calculations'!$EF$2,"~","~~"),"*","~*"),"?","~?"))=0,0,IF('Calculations'!$EF$3="All",1,IF(COUNTIF('Calculations'!HO70:II70,"="&amp;SUBSTITUTE(SUBSTITUTE(SUBSTITUTE('Calculations'!$EF$3,"~","~~"),"*","~*"),"?","~?"))&gt;0,1,0)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2"/>
      <x:c r="GB70" s="72"/>
      <x:c r="GC70" s="72"/>
      <x:c r="GD70" s="72"/>
      <x:c r="GE70" s="72"/>
      <x:c r="GF70" s="72"/>
      <x:c r="GG70" s="72"/>
      <x:c r="GH70" s="72"/>
      <x:c r="GI70" s="72"/>
      <x:c r="GJ70" s="72"/>
      <x:c r="GK70" s="72"/>
      <x:c r="GL70" s="72"/>
      <x:c r="GM70" s="72"/>
      <x:c r="GN70" s="72"/>
      <x:c r="GO70" s="72"/>
      <x:c r="GP70" s="72"/>
      <x:c r="GQ70" s="72"/>
      <x:c r="GR70" s="72"/>
      <x:c r="GS70" s="72"/>
      <x:c r="GT70" s="72"/>
      <x:c r="GU70" s="72"/>
      <x:c r="GV70" s="72"/>
      <x:c r="GW70" s="72"/>
      <x:c r="GX70" s="72"/>
      <x:c r="GY70" s="72"/>
      <x:c r="GZ70" s="72"/>
      <x:c r="HA70" s="72"/>
      <x:c r="HB70" s="72"/>
      <x:c r="HC70" s="72"/>
      <x:c r="HD70" s="72"/>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'Calculations'!BN70</x:f>
        <x:v>0</x:v>
      </x:c>
    </x:row>
    <x:row r="71">
      <x:c r="AF71" s="4" t="str">
        <x:v>1</x:v>
      </x:c>
      <x:c r="AG71" s="4" t="n">
        <x:f>IF('Calculations'!$AG$64=0,COUNTIFS('Calculations'!$JQ$13:$JQ$512,1,'Calculations'!$BZ$13:$BZ$512,1),COUNTIFS('Calculations'!$JQ$13:$JQ$512,1,'Calculations'!$BZ$13:$BZ$512,1,'Calculations'!$BV$13:$BV$512,'Dashboard'!$N$67))</x:f>
        <x:v>0</x:v>
      </x:c>
      <x:c r="AH71" s="4" t="e">
        <x:f>IF('Calculations'!$AG$65=0,NA(),'Calculations'!AG71/'Calculations'!$AG$65)</x:f>
        <x:v>#N/A</x:v>
      </x:c>
      <x:c r="AI71" s="4" t="n">
        <x:f>IF(COUNT('Calculations'!AK71)=0,NA(),IF(AND('Calculations'!AK71&gt;=0,'Calculations'!AK71&lt;=1),'Calculations'!AK71,NA()))</x:f>
        <x:v>0.1</x:v>
      </x:c>
      <x:c r="AJ71" s="4" t="str">
        <x:f>IFERROR(('Calculations'!AH71-'Calculations'!AI71)*100,"")</x:f>
      </x:c>
      <x:c r="AK71" s="4" t="n">
        <x:f>IF(COUNT(INDEX('Dashboard'!$N$129:$N$144,'Calculations'!$AG$66-128))=0,"",INDEX('Dashboard'!$N$129:$N$144,'Calculations'!$AG$66-128))</x:f>
        <x:v>0.1</x:v>
      </x:c>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IF('Dashboard'!$E$67="What",'Calculations'!BO71,'Calculations'!BP71)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AND('Calculations'!$EF$2&lt;&gt;"All",'Calculations'!HE71='Calculations'!$EF$2),AND('Calculations'!$EF$3&lt;&gt;"All",'Calculations'!HE71='Calculations'!$EF$3)),0,IF(OR('Dashboard'!$B$7="All",'Calculations'!HN71='Dashboard'!$B$7),IF('Calculations'!$EF$2="All",1,IF('Calculations'!HL71&gt;0,0,IF(COUNTIF('Calculations'!HO71:II71,"="&amp;SUBSTITUTE(SUBSTITUTE(SUBSTITUTE('Calculations'!$EF$2,"~","~~"),"*","~*"),"?","~?"))=0,0,IF('Calculations'!$EF$3="All",1,IF(COUNTIF('Calculations'!HO71:II71,"="&amp;SUBSTITUTE(SUBSTITUTE(SUBSTITUTE('Calculations'!$EF$3,"~","~~"),"*","~*"),"?","~?"))&gt;0,1,0)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2"/>
      <x:c r="GB71" s="72"/>
      <x:c r="GC71" s="72"/>
      <x:c r="GD71" s="72"/>
      <x:c r="GE71" s="72"/>
      <x:c r="GF71" s="72"/>
      <x:c r="GG71" s="72"/>
      <x:c r="GH71" s="72"/>
      <x:c r="GI71" s="72"/>
      <x:c r="GJ71" s="72"/>
      <x:c r="GK71" s="72"/>
      <x:c r="GL71" s="72"/>
      <x:c r="GM71" s="72"/>
      <x:c r="GN71" s="72"/>
      <x:c r="GO71" s="72"/>
      <x:c r="GP71" s="72"/>
      <x:c r="GQ71" s="72"/>
      <x:c r="GR71" s="72"/>
      <x:c r="GS71" s="72"/>
      <x:c r="GT71" s="72"/>
      <x:c r="GU71" s="72"/>
      <x:c r="GV71" s="72"/>
      <x:c r="GW71" s="72"/>
      <x:c r="GX71" s="72"/>
      <x:c r="GY71" s="72"/>
      <x:c r="GZ71" s="72"/>
      <x:c r="HA71" s="72"/>
      <x:c r="HB71" s="72"/>
      <x:c r="HC71" s="72"/>
      <x:c r="HD71" s="72"/>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'Calculations'!BN71</x:f>
        <x:v>0</x:v>
      </x:c>
    </x:row>
    <x:row r="72">
      <x:c r="AF72" s="4" t="str">
        <x:v>2</x:v>
      </x:c>
      <x:c r="AG72" s="4" t="n">
        <x:f>IF('Calculations'!$AG$64=0,COUNTIFS('Calculations'!$JQ$13:$JQ$512,1,'Calculations'!$BZ$13:$BZ$512,2),COUNTIFS('Calculations'!$JQ$13:$JQ$512,1,'Calculations'!$BZ$13:$BZ$512,2,'Calculations'!$BV$13:$BV$512,'Dashboard'!$N$67))</x:f>
        <x:v>0</x:v>
      </x:c>
      <x:c r="AH72" s="4" t="e">
        <x:f>IF('Calculations'!$AG$65=0,NA(),'Calculations'!AG72/'Calculations'!$AG$65)</x:f>
        <x:v>#N/A</x:v>
      </x:c>
      <x:c r="AI72" s="4" t="n">
        <x:f>IF(COUNT('Calculations'!AK72)=0,NA(),IF(AND('Calculations'!AK72&gt;=0,'Calculations'!AK72&lt;=1),'Calculations'!AK72,NA()))</x:f>
        <x:v>0.3</x:v>
      </x:c>
      <x:c r="AJ72" s="4" t="str">
        <x:f>IFERROR(('Calculations'!AH72-'Calculations'!AI72)*100,"")</x:f>
      </x:c>
      <x:c r="AK72" s="4" t="n">
        <x:f>IF(COUNT(INDEX('Dashboard'!$P$129:$P$144,'Calculations'!$AG$66-128))=0,"",INDEX('Dashboard'!$P$129:$P$144,'Calculations'!$AG$66-128))</x:f>
        <x:v>0.3</x:v>
      </x:c>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IF('Dashboard'!$E$67="What",'Calculations'!BO72,'Calculations'!BP72)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AND('Calculations'!$EF$2&lt;&gt;"All",'Calculations'!HE72='Calculations'!$EF$2),AND('Calculations'!$EF$3&lt;&gt;"All",'Calculations'!HE72='Calculations'!$EF$3)),0,IF(OR('Dashboard'!$B$7="All",'Calculations'!HN72='Dashboard'!$B$7),IF('Calculations'!$EF$2="All",1,IF('Calculations'!HL72&gt;0,0,IF(COUNTIF('Calculations'!HO72:II72,"="&amp;SUBSTITUTE(SUBSTITUTE(SUBSTITUTE('Calculations'!$EF$2,"~","~~"),"*","~*"),"?","~?"))=0,0,IF('Calculations'!$EF$3="All",1,IF(COUNTIF('Calculations'!HO72:II72,"="&amp;SUBSTITUTE(SUBSTITUTE(SUBSTITUTE('Calculations'!$EF$3,"~","~~"),"*","~*"),"?","~?"))&gt;0,1,0)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2"/>
      <x:c r="GB72" s="72"/>
      <x:c r="GC72" s="72"/>
      <x:c r="GD72" s="72"/>
      <x:c r="GE72" s="72"/>
      <x:c r="GF72" s="72"/>
      <x:c r="GG72" s="72"/>
      <x:c r="GH72" s="72"/>
      <x:c r="GI72" s="72"/>
      <x:c r="GJ72" s="72"/>
      <x:c r="GK72" s="72"/>
      <x:c r="GL72" s="72"/>
      <x:c r="GM72" s="72"/>
      <x:c r="GN72" s="72"/>
      <x:c r="GO72" s="72"/>
      <x:c r="GP72" s="72"/>
      <x:c r="GQ72" s="72"/>
      <x:c r="GR72" s="72"/>
      <x:c r="GS72" s="72"/>
      <x:c r="GT72" s="72"/>
      <x:c r="GU72" s="72"/>
      <x:c r="GV72" s="72"/>
      <x:c r="GW72" s="72"/>
      <x:c r="GX72" s="72"/>
      <x:c r="GY72" s="72"/>
      <x:c r="GZ72" s="72"/>
      <x:c r="HA72" s="72"/>
      <x:c r="HB72" s="72"/>
      <x:c r="HC72" s="72"/>
      <x:c r="HD72" s="72"/>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'Calculations'!BN72</x:f>
        <x:v>0</x:v>
      </x:c>
    </x:row>
    <x:row r="73">
      <x:c r="AF73" s="4" t="str">
        <x:v>3</x:v>
      </x:c>
      <x:c r="AG73" s="4" t="n">
        <x:f>IF('Calculations'!$AG$64=0,COUNTIFS('Calculations'!$JQ$13:$JQ$512,1,'Calculations'!$BZ$13:$BZ$512,3),COUNTIFS('Calculations'!$JQ$13:$JQ$512,1,'Calculations'!$BZ$13:$BZ$512,3,'Calculations'!$BV$13:$BV$512,'Dashboard'!$N$67))</x:f>
        <x:v>0</x:v>
      </x:c>
      <x:c r="AH73" s="4" t="e">
        <x:f>IF('Calculations'!$AG$65=0,NA(),'Calculations'!AG73/'Calculations'!$AG$65)</x:f>
        <x:v>#N/A</x:v>
      </x:c>
      <x:c r="AI73" s="4" t="n">
        <x:f>IF(COUNT('Calculations'!AK73)=0,NA(),IF(AND('Calculations'!AK73&gt;=0,'Calculations'!AK73&lt;=1),'Calculations'!AK73,NA()))</x:f>
        <x:v>0.65</x:v>
      </x:c>
      <x:c r="AJ73" s="4" t="str">
        <x:f>IFERROR(('Calculations'!AH73-'Calculations'!AI73)*100,"")</x:f>
      </x:c>
      <x:c r="AK73" s="4" t="n">
        <x:f>IF(COUNT(INDEX('Dashboard'!$R$129:$R$144,'Calculations'!$AG$66-128))=0,"",INDEX('Dashboard'!$R$129:$R$144,'Calculations'!$AG$66-128))</x:f>
        <x:v>0.65</x:v>
      </x:c>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IF('Dashboard'!$E$67="What",'Calculations'!BO73,'Calculations'!BP73)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AND('Calculations'!$EF$2&lt;&gt;"All",'Calculations'!HE73='Calculations'!$EF$2),AND('Calculations'!$EF$3&lt;&gt;"All",'Calculations'!HE73='Calculations'!$EF$3)),0,IF(OR('Dashboard'!$B$7="All",'Calculations'!HN73='Dashboard'!$B$7),IF('Calculations'!$EF$2="All",1,IF('Calculations'!HL73&gt;0,0,IF(COUNTIF('Calculations'!HO73:II73,"="&amp;SUBSTITUTE(SUBSTITUTE(SUBSTITUTE('Calculations'!$EF$2,"~","~~"),"*","~*"),"?","~?"))=0,0,IF('Calculations'!$EF$3="All",1,IF(COUNTIF('Calculations'!HO73:II73,"="&amp;SUBSTITUTE(SUBSTITUTE(SUBSTITUTE('Calculations'!$EF$3,"~","~~"),"*","~*"),"?","~?"))&gt;0,1,0)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2"/>
      <x:c r="GB73" s="72"/>
      <x:c r="GC73" s="72"/>
      <x:c r="GD73" s="72"/>
      <x:c r="GE73" s="72"/>
      <x:c r="GF73" s="72"/>
      <x:c r="GG73" s="72"/>
      <x:c r="GH73" s="72"/>
      <x:c r="GI73" s="72"/>
      <x:c r="GJ73" s="72"/>
      <x:c r="GK73" s="72"/>
      <x:c r="GL73" s="72"/>
      <x:c r="GM73" s="72"/>
      <x:c r="GN73" s="72"/>
      <x:c r="GO73" s="72"/>
      <x:c r="GP73" s="72"/>
      <x:c r="GQ73" s="72"/>
      <x:c r="GR73" s="72"/>
      <x:c r="GS73" s="72"/>
      <x:c r="GT73" s="72"/>
      <x:c r="GU73" s="72"/>
      <x:c r="GV73" s="72"/>
      <x:c r="GW73" s="72"/>
      <x:c r="GX73" s="72"/>
      <x:c r="GY73" s="72"/>
      <x:c r="GZ73" s="72"/>
      <x:c r="HA73" s="72"/>
      <x:c r="HB73" s="72"/>
      <x:c r="HC73" s="72"/>
      <x:c r="HD73" s="72"/>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'Calculations'!BN73</x:f>
        <x:v>0</x:v>
      </x:c>
    </x:row>
    <x:row r="74">
      <x:c r="AF74" s="4" t="str">
        <x:v>4</x:v>
      </x:c>
      <x:c r="AG74" s="4" t="n">
        <x:f>IF('Calculations'!$AG$64=0,COUNTIFS('Calculations'!$JQ$13:$JQ$512,1,'Calculations'!$BZ$13:$BZ$512,4),COUNTIFS('Calculations'!$JQ$13:$JQ$512,1,'Calculations'!$BZ$13:$BZ$512,4,'Calculations'!$BV$13:$BV$512,'Dashboard'!$N$67))</x:f>
        <x:v>0</x:v>
      </x:c>
      <x:c r="AH74" s="4" t="e">
        <x:f>IF('Calculations'!$AG$65=0,NA(),'Calculations'!AG74/'Calculations'!$AG$65)</x:f>
        <x:v>#N/A</x:v>
      </x:c>
      <x:c r="AI74" s="4" t="n">
        <x:f>IF(COUNT('Calculations'!AK74)=0,NA(),IF(AND('Calculations'!AK74&gt;=0,'Calculations'!AK74&lt;=1),'Calculations'!AK74,NA()))</x:f>
        <x:v>0.07</x:v>
      </x:c>
      <x:c r="AJ74" s="4" t="str">
        <x:f>IFERROR(('Calculations'!AH74-'Calculations'!AI74)*100,"")</x:f>
      </x:c>
      <x:c r="AK74" s="4" t="n">
        <x:f>IF(COUNT(INDEX('Dashboard'!$T$129:$T$144,'Calculations'!$AG$66-128))=0,"",INDEX('Dashboard'!$T$129:$T$144,'Calculations'!$AG$66-128))</x:f>
        <x:v>0.07</x:v>
      </x:c>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IF('Dashboard'!$E$67="What",'Calculations'!BO74,'Calculations'!BP74)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AND('Calculations'!$EF$2&lt;&gt;"All",'Calculations'!HE74='Calculations'!$EF$2),AND('Calculations'!$EF$3&lt;&gt;"All",'Calculations'!HE74='Calculations'!$EF$3)),0,IF(OR('Dashboard'!$B$7="All",'Calculations'!HN74='Dashboard'!$B$7),IF('Calculations'!$EF$2="All",1,IF('Calculations'!HL74&gt;0,0,IF(COUNTIF('Calculations'!HO74:II74,"="&amp;SUBSTITUTE(SUBSTITUTE(SUBSTITUTE('Calculations'!$EF$2,"~","~~"),"*","~*"),"?","~?"))=0,0,IF('Calculations'!$EF$3="All",1,IF(COUNTIF('Calculations'!HO74:II74,"="&amp;SUBSTITUTE(SUBSTITUTE(SUBSTITUTE('Calculations'!$EF$3,"~","~~"),"*","~*"),"?","~?"))&gt;0,1,0)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2"/>
      <x:c r="GB74" s="72"/>
      <x:c r="GC74" s="72"/>
      <x:c r="GD74" s="72"/>
      <x:c r="GE74" s="72"/>
      <x:c r="GF74" s="72"/>
      <x:c r="GG74" s="72"/>
      <x:c r="GH74" s="72"/>
      <x:c r="GI74" s="72"/>
      <x:c r="GJ74" s="72"/>
      <x:c r="GK74" s="72"/>
      <x:c r="GL74" s="72"/>
      <x:c r="GM74" s="72"/>
      <x:c r="GN74" s="72"/>
      <x:c r="GO74" s="72"/>
      <x:c r="GP74" s="72"/>
      <x:c r="GQ74" s="72"/>
      <x:c r="GR74" s="72"/>
      <x:c r="GS74" s="72"/>
      <x:c r="GT74" s="72"/>
      <x:c r="GU74" s="72"/>
      <x:c r="GV74" s="72"/>
      <x:c r="GW74" s="72"/>
      <x:c r="GX74" s="72"/>
      <x:c r="GY74" s="72"/>
      <x:c r="GZ74" s="72"/>
      <x:c r="HA74" s="72"/>
      <x:c r="HB74" s="72"/>
      <x:c r="HC74" s="72"/>
      <x:c r="HD74" s="72"/>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'Calculations'!BN74</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IF('Dashboard'!$E$67="What",'Calculations'!BO75,'Calculations'!BP75)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AND('Calculations'!$EF$2&lt;&gt;"All",'Calculations'!HE75='Calculations'!$EF$2),AND('Calculations'!$EF$3&lt;&gt;"All",'Calculations'!HE75='Calculations'!$EF$3)),0,IF(OR('Dashboard'!$B$7="All",'Calculations'!HN75='Dashboard'!$B$7),IF('Calculations'!$EF$2="All",1,IF('Calculations'!HL75&gt;0,0,IF(COUNTIF('Calculations'!HO75:II75,"="&amp;SUBSTITUTE(SUBSTITUTE(SUBSTITUTE('Calculations'!$EF$2,"~","~~"),"*","~*"),"?","~?"))=0,0,IF('Calculations'!$EF$3="All",1,IF(COUNTIF('Calculations'!HO75:II75,"="&amp;SUBSTITUTE(SUBSTITUTE(SUBSTITUTE('Calculations'!$EF$3,"~","~~"),"*","~*"),"?","~?"))&gt;0,1,0)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2"/>
      <x:c r="GB75" s="72"/>
      <x:c r="GC75" s="72"/>
      <x:c r="GD75" s="72"/>
      <x:c r="GE75" s="72"/>
      <x:c r="GF75" s="72"/>
      <x:c r="GG75" s="72"/>
      <x:c r="GH75" s="72"/>
      <x:c r="GI75" s="72"/>
      <x:c r="GJ75" s="72"/>
      <x:c r="GK75" s="72"/>
      <x:c r="GL75" s="72"/>
      <x:c r="GM75" s="72"/>
      <x:c r="GN75" s="72"/>
      <x:c r="GO75" s="72"/>
      <x:c r="GP75" s="72"/>
      <x:c r="GQ75" s="72"/>
      <x:c r="GR75" s="72"/>
      <x:c r="GS75" s="72"/>
      <x:c r="GT75" s="72"/>
      <x:c r="GU75" s="72"/>
      <x:c r="GV75" s="72"/>
      <x:c r="GW75" s="72"/>
      <x:c r="GX75" s="72"/>
      <x:c r="GY75" s="72"/>
      <x:c r="GZ75" s="72"/>
      <x:c r="HA75" s="72"/>
      <x:c r="HB75" s="72"/>
      <x:c r="HC75" s="72"/>
      <x:c r="HD75" s="72"/>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'Calculations'!BN75</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IF('Dashboard'!$E$67="What",'Calculations'!BO76,'Calculations'!BP76)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AND('Calculations'!$EF$2&lt;&gt;"All",'Calculations'!HE76='Calculations'!$EF$2),AND('Calculations'!$EF$3&lt;&gt;"All",'Calculations'!HE76='Calculations'!$EF$3)),0,IF(OR('Dashboard'!$B$7="All",'Calculations'!HN76='Dashboard'!$B$7),IF('Calculations'!$EF$2="All",1,IF('Calculations'!HL76&gt;0,0,IF(COUNTIF('Calculations'!HO76:II76,"="&amp;SUBSTITUTE(SUBSTITUTE(SUBSTITUTE('Calculations'!$EF$2,"~","~~"),"*","~*"),"?","~?"))=0,0,IF('Calculations'!$EF$3="All",1,IF(COUNTIF('Calculations'!HO76:II76,"="&amp;SUBSTITUTE(SUBSTITUTE(SUBSTITUTE('Calculations'!$EF$3,"~","~~"),"*","~*"),"?","~?"))&gt;0,1,0)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2"/>
      <x:c r="GB76" s="72"/>
      <x:c r="GC76" s="72"/>
      <x:c r="GD76" s="72"/>
      <x:c r="GE76" s="72"/>
      <x:c r="GF76" s="72"/>
      <x:c r="GG76" s="72"/>
      <x:c r="GH76" s="72"/>
      <x:c r="GI76" s="72"/>
      <x:c r="GJ76" s="72"/>
      <x:c r="GK76" s="72"/>
      <x:c r="GL76" s="72"/>
      <x:c r="GM76" s="72"/>
      <x:c r="GN76" s="72"/>
      <x:c r="GO76" s="72"/>
      <x:c r="GP76" s="72"/>
      <x:c r="GQ76" s="72"/>
      <x:c r="GR76" s="72"/>
      <x:c r="GS76" s="72"/>
      <x:c r="GT76" s="72"/>
      <x:c r="GU76" s="72"/>
      <x:c r="GV76" s="72"/>
      <x:c r="GW76" s="72"/>
      <x:c r="GX76" s="72"/>
      <x:c r="GY76" s="72"/>
      <x:c r="GZ76" s="72"/>
      <x:c r="HA76" s="72"/>
      <x:c r="HB76" s="72"/>
      <x:c r="HC76" s="72"/>
      <x:c r="HD76" s="72"/>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'Calculations'!BN76</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IF('Dashboard'!$E$67="What",'Calculations'!BO77,'Calculations'!BP77)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AND('Calculations'!$EF$2&lt;&gt;"All",'Calculations'!HE77='Calculations'!$EF$2),AND('Calculations'!$EF$3&lt;&gt;"All",'Calculations'!HE77='Calculations'!$EF$3)),0,IF(OR('Dashboard'!$B$7="All",'Calculations'!HN77='Dashboard'!$B$7),IF('Calculations'!$EF$2="All",1,IF('Calculations'!HL77&gt;0,0,IF(COUNTIF('Calculations'!HO77:II77,"="&amp;SUBSTITUTE(SUBSTITUTE(SUBSTITUTE('Calculations'!$EF$2,"~","~~"),"*","~*"),"?","~?"))=0,0,IF('Calculations'!$EF$3="All",1,IF(COUNTIF('Calculations'!HO77:II77,"="&amp;SUBSTITUTE(SUBSTITUTE(SUBSTITUTE('Calculations'!$EF$3,"~","~~"),"*","~*"),"?","~?"))&gt;0,1,0)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2"/>
      <x:c r="GB77" s="72"/>
      <x:c r="GC77" s="72"/>
      <x:c r="GD77" s="72"/>
      <x:c r="GE77" s="72"/>
      <x:c r="GF77" s="72"/>
      <x:c r="GG77" s="72"/>
      <x:c r="GH77" s="72"/>
      <x:c r="GI77" s="72"/>
      <x:c r="GJ77" s="72"/>
      <x:c r="GK77" s="72"/>
      <x:c r="GL77" s="72"/>
      <x:c r="GM77" s="72"/>
      <x:c r="GN77" s="72"/>
      <x:c r="GO77" s="72"/>
      <x:c r="GP77" s="72"/>
      <x:c r="GQ77" s="72"/>
      <x:c r="GR77" s="72"/>
      <x:c r="GS77" s="72"/>
      <x:c r="GT77" s="72"/>
      <x:c r="GU77" s="72"/>
      <x:c r="GV77" s="72"/>
      <x:c r="GW77" s="72"/>
      <x:c r="GX77" s="72"/>
      <x:c r="GY77" s="72"/>
      <x:c r="GZ77" s="72"/>
      <x:c r="HA77" s="72"/>
      <x:c r="HB77" s="72"/>
      <x:c r="HC77" s="72"/>
      <x:c r="HD77" s="72"/>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'Calculations'!BN77</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IF('Dashboard'!$E$67="What",'Calculations'!BO78,'Calculations'!BP78)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AND('Calculations'!$EF$2&lt;&gt;"All",'Calculations'!HE78='Calculations'!$EF$2),AND('Calculations'!$EF$3&lt;&gt;"All",'Calculations'!HE78='Calculations'!$EF$3)),0,IF(OR('Dashboard'!$B$7="All",'Calculations'!HN78='Dashboard'!$B$7),IF('Calculations'!$EF$2="All",1,IF('Calculations'!HL78&gt;0,0,IF(COUNTIF('Calculations'!HO78:II78,"="&amp;SUBSTITUTE(SUBSTITUTE(SUBSTITUTE('Calculations'!$EF$2,"~","~~"),"*","~*"),"?","~?"))=0,0,IF('Calculations'!$EF$3="All",1,IF(COUNTIF('Calculations'!HO78:II78,"="&amp;SUBSTITUTE(SUBSTITUTE(SUBSTITUTE('Calculations'!$EF$3,"~","~~"),"*","~*"),"?","~?"))&gt;0,1,0)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2"/>
      <x:c r="GB78" s="72"/>
      <x:c r="GC78" s="72"/>
      <x:c r="GD78" s="72"/>
      <x:c r="GE78" s="72"/>
      <x:c r="GF78" s="72"/>
      <x:c r="GG78" s="72"/>
      <x:c r="GH78" s="72"/>
      <x:c r="GI78" s="72"/>
      <x:c r="GJ78" s="72"/>
      <x:c r="GK78" s="72"/>
      <x:c r="GL78" s="72"/>
      <x:c r="GM78" s="72"/>
      <x:c r="GN78" s="72"/>
      <x:c r="GO78" s="72"/>
      <x:c r="GP78" s="72"/>
      <x:c r="GQ78" s="72"/>
      <x:c r="GR78" s="72"/>
      <x:c r="GS78" s="72"/>
      <x:c r="GT78" s="72"/>
      <x:c r="GU78" s="72"/>
      <x:c r="GV78" s="72"/>
      <x:c r="GW78" s="72"/>
      <x:c r="GX78" s="72"/>
      <x:c r="GY78" s="72"/>
      <x:c r="GZ78" s="72"/>
      <x:c r="HA78" s="72"/>
      <x:c r="HB78" s="72"/>
      <x:c r="HC78" s="72"/>
      <x:c r="HD78" s="72"/>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'Calculations'!BN78</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IF('Dashboard'!$E$67="What",'Calculations'!BO79,'Calculations'!BP79)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AND('Calculations'!$EF$2&lt;&gt;"All",'Calculations'!HE79='Calculations'!$EF$2),AND('Calculations'!$EF$3&lt;&gt;"All",'Calculations'!HE79='Calculations'!$EF$3)),0,IF(OR('Dashboard'!$B$7="All",'Calculations'!HN79='Dashboard'!$B$7),IF('Calculations'!$EF$2="All",1,IF('Calculations'!HL79&gt;0,0,IF(COUNTIF('Calculations'!HO79:II79,"="&amp;SUBSTITUTE(SUBSTITUTE(SUBSTITUTE('Calculations'!$EF$2,"~","~~"),"*","~*"),"?","~?"))=0,0,IF('Calculations'!$EF$3="All",1,IF(COUNTIF('Calculations'!HO79:II79,"="&amp;SUBSTITUTE(SUBSTITUTE(SUBSTITUTE('Calculations'!$EF$3,"~","~~"),"*","~*"),"?","~?"))&gt;0,1,0)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2"/>
      <x:c r="GB79" s="72"/>
      <x:c r="GC79" s="72"/>
      <x:c r="GD79" s="72"/>
      <x:c r="GE79" s="72"/>
      <x:c r="GF79" s="72"/>
      <x:c r="GG79" s="72"/>
      <x:c r="GH79" s="72"/>
      <x:c r="GI79" s="72"/>
      <x:c r="GJ79" s="72"/>
      <x:c r="GK79" s="72"/>
      <x:c r="GL79" s="72"/>
      <x:c r="GM79" s="72"/>
      <x:c r="GN79" s="72"/>
      <x:c r="GO79" s="72"/>
      <x:c r="GP79" s="72"/>
      <x:c r="GQ79" s="72"/>
      <x:c r="GR79" s="72"/>
      <x:c r="GS79" s="72"/>
      <x:c r="GT79" s="72"/>
      <x:c r="GU79" s="72"/>
      <x:c r="GV79" s="72"/>
      <x:c r="GW79" s="72"/>
      <x:c r="GX79" s="72"/>
      <x:c r="GY79" s="72"/>
      <x:c r="GZ79" s="72"/>
      <x:c r="HA79" s="72"/>
      <x:c r="HB79" s="72"/>
      <x:c r="HC79" s="72"/>
      <x:c r="HD79" s="72"/>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'Calculations'!BN79</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IF('Dashboard'!$E$67="What",'Calculations'!BO80,'Calculations'!BP80)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AND('Calculations'!$EF$2&lt;&gt;"All",'Calculations'!HE80='Calculations'!$EF$2),AND('Calculations'!$EF$3&lt;&gt;"All",'Calculations'!HE80='Calculations'!$EF$3)),0,IF(OR('Dashboard'!$B$7="All",'Calculations'!HN80='Dashboard'!$B$7),IF('Calculations'!$EF$2="All",1,IF('Calculations'!HL80&gt;0,0,IF(COUNTIF('Calculations'!HO80:II80,"="&amp;SUBSTITUTE(SUBSTITUTE(SUBSTITUTE('Calculations'!$EF$2,"~","~~"),"*","~*"),"?","~?"))=0,0,IF('Calculations'!$EF$3="All",1,IF(COUNTIF('Calculations'!HO80:II80,"="&amp;SUBSTITUTE(SUBSTITUTE(SUBSTITUTE('Calculations'!$EF$3,"~","~~"),"*","~*"),"?","~?"))&gt;0,1,0)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2"/>
      <x:c r="GB80" s="72"/>
      <x:c r="GC80" s="72"/>
      <x:c r="GD80" s="72"/>
      <x:c r="GE80" s="72"/>
      <x:c r="GF80" s="72"/>
      <x:c r="GG80" s="72"/>
      <x:c r="GH80" s="72"/>
      <x:c r="GI80" s="72"/>
      <x:c r="GJ80" s="72"/>
      <x:c r="GK80" s="72"/>
      <x:c r="GL80" s="72"/>
      <x:c r="GM80" s="72"/>
      <x:c r="GN80" s="72"/>
      <x:c r="GO80" s="72"/>
      <x:c r="GP80" s="72"/>
      <x:c r="GQ80" s="72"/>
      <x:c r="GR80" s="72"/>
      <x:c r="GS80" s="72"/>
      <x:c r="GT80" s="72"/>
      <x:c r="GU80" s="72"/>
      <x:c r="GV80" s="72"/>
      <x:c r="GW80" s="72"/>
      <x:c r="GX80" s="72"/>
      <x:c r="GY80" s="72"/>
      <x:c r="GZ80" s="72"/>
      <x:c r="HA80" s="72"/>
      <x:c r="HB80" s="72"/>
      <x:c r="HC80" s="72"/>
      <x:c r="HD80" s="72"/>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'Calculations'!BN80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IF('Dashboard'!$E$67="What",'Calculations'!BO81,'Calculations'!BP81)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AND('Calculations'!$EF$2&lt;&gt;"All",'Calculations'!HE81='Calculations'!$EF$2),AND('Calculations'!$EF$3&lt;&gt;"All",'Calculations'!HE81='Calculations'!$EF$3)),0,IF(OR('Dashboard'!$B$7="All",'Calculations'!HN81='Dashboard'!$B$7),IF('Calculations'!$EF$2="All",1,IF('Calculations'!HL81&gt;0,0,IF(COUNTIF('Calculations'!HO81:II81,"="&amp;SUBSTITUTE(SUBSTITUTE(SUBSTITUTE('Calculations'!$EF$2,"~","~~"),"*","~*"),"?","~?"))=0,0,IF('Calculations'!$EF$3="All",1,IF(COUNTIF('Calculations'!HO81:II81,"="&amp;SUBSTITUTE(SUBSTITUTE(SUBSTITUTE('Calculations'!$EF$3,"~","~~"),"*","~*"),"?","~?"))&gt;0,1,0)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2"/>
      <x:c r="GB81" s="72"/>
      <x:c r="GC81" s="72"/>
      <x:c r="GD81" s="72"/>
      <x:c r="GE81" s="72"/>
      <x:c r="GF81" s="72"/>
      <x:c r="GG81" s="72"/>
      <x:c r="GH81" s="72"/>
      <x:c r="GI81" s="72"/>
      <x:c r="GJ81" s="72"/>
      <x:c r="GK81" s="72"/>
      <x:c r="GL81" s="72"/>
      <x:c r="GM81" s="72"/>
      <x:c r="GN81" s="72"/>
      <x:c r="GO81" s="72"/>
      <x:c r="GP81" s="72"/>
      <x:c r="GQ81" s="72"/>
      <x:c r="GR81" s="72"/>
      <x:c r="GS81" s="72"/>
      <x:c r="GT81" s="72"/>
      <x:c r="GU81" s="72"/>
      <x:c r="GV81" s="72"/>
      <x:c r="GW81" s="72"/>
      <x:c r="GX81" s="72"/>
      <x:c r="GY81" s="72"/>
      <x:c r="GZ81" s="72"/>
      <x:c r="HA81" s="72"/>
      <x:c r="HB81" s="72"/>
      <x:c r="HC81" s="72"/>
      <x:c r="HD81" s="72"/>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'Calculations'!BN81</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IF('Dashboard'!$E$67="What",'Calculations'!BO82,'Calculations'!BP82)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AND('Calculations'!$EF$2&lt;&gt;"All",'Calculations'!HE82='Calculations'!$EF$2),AND('Calculations'!$EF$3&lt;&gt;"All",'Calculations'!HE82='Calculations'!$EF$3)),0,IF(OR('Dashboard'!$B$7="All",'Calculations'!HN82='Dashboard'!$B$7),IF('Calculations'!$EF$2="All",1,IF('Calculations'!HL82&gt;0,0,IF(COUNTIF('Calculations'!HO82:II82,"="&amp;SUBSTITUTE(SUBSTITUTE(SUBSTITUTE('Calculations'!$EF$2,"~","~~"),"*","~*"),"?","~?"))=0,0,IF('Calculations'!$EF$3="All",1,IF(COUNTIF('Calculations'!HO82:II82,"="&amp;SUBSTITUTE(SUBSTITUTE(SUBSTITUTE('Calculations'!$EF$3,"~","~~"),"*","~*"),"?","~?"))&gt;0,1,0)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2"/>
      <x:c r="GB82" s="72"/>
      <x:c r="GC82" s="72"/>
      <x:c r="GD82" s="72"/>
      <x:c r="GE82" s="72"/>
      <x:c r="GF82" s="72"/>
      <x:c r="GG82" s="72"/>
      <x:c r="GH82" s="72"/>
      <x:c r="GI82" s="72"/>
      <x:c r="GJ82" s="72"/>
      <x:c r="GK82" s="72"/>
      <x:c r="GL82" s="72"/>
      <x:c r="GM82" s="72"/>
      <x:c r="GN82" s="72"/>
      <x:c r="GO82" s="72"/>
      <x:c r="GP82" s="72"/>
      <x:c r="GQ82" s="72"/>
      <x:c r="GR82" s="72"/>
      <x:c r="GS82" s="72"/>
      <x:c r="GT82" s="72"/>
      <x:c r="GU82" s="72"/>
      <x:c r="GV82" s="72"/>
      <x:c r="GW82" s="72"/>
      <x:c r="GX82" s="72"/>
      <x:c r="GY82" s="72"/>
      <x:c r="GZ82" s="72"/>
      <x:c r="HA82" s="72"/>
      <x:c r="HB82" s="72"/>
      <x:c r="HC82" s="72"/>
      <x:c r="HD82" s="72"/>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'Calculations'!BN82</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IF('Dashboard'!$E$67="What",'Calculations'!BO83,'Calculations'!BP83)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AND('Calculations'!$EF$2&lt;&gt;"All",'Calculations'!HE83='Calculations'!$EF$2),AND('Calculations'!$EF$3&lt;&gt;"All",'Calculations'!HE83='Calculations'!$EF$3)),0,IF(OR('Dashboard'!$B$7="All",'Calculations'!HN83='Dashboard'!$B$7),IF('Calculations'!$EF$2="All",1,IF('Calculations'!HL83&gt;0,0,IF(COUNTIF('Calculations'!HO83:II83,"="&amp;SUBSTITUTE(SUBSTITUTE(SUBSTITUTE('Calculations'!$EF$2,"~","~~"),"*","~*"),"?","~?"))=0,0,IF('Calculations'!$EF$3="All",1,IF(COUNTIF('Calculations'!HO83:II83,"="&amp;SUBSTITUTE(SUBSTITUTE(SUBSTITUTE('Calculations'!$EF$3,"~","~~"),"*","~*"),"?","~?"))&gt;0,1,0)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2"/>
      <x:c r="GB83" s="72"/>
      <x:c r="GC83" s="72"/>
      <x:c r="GD83" s="72"/>
      <x:c r="GE83" s="72"/>
      <x:c r="GF83" s="72"/>
      <x:c r="GG83" s="72"/>
      <x:c r="GH83" s="72"/>
      <x:c r="GI83" s="72"/>
      <x:c r="GJ83" s="72"/>
      <x:c r="GK83" s="72"/>
      <x:c r="GL83" s="72"/>
      <x:c r="GM83" s="72"/>
      <x:c r="GN83" s="72"/>
      <x:c r="GO83" s="72"/>
      <x:c r="GP83" s="72"/>
      <x:c r="GQ83" s="72"/>
      <x:c r="GR83" s="72"/>
      <x:c r="GS83" s="72"/>
      <x:c r="GT83" s="72"/>
      <x:c r="GU83" s="72"/>
      <x:c r="GV83" s="72"/>
      <x:c r="GW83" s="72"/>
      <x:c r="GX83" s="72"/>
      <x:c r="GY83" s="72"/>
      <x:c r="GZ83" s="72"/>
      <x:c r="HA83" s="72"/>
      <x:c r="HB83" s="72"/>
      <x:c r="HC83" s="72"/>
      <x:c r="HD83" s="72"/>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'Calculations'!BN83</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IF('Dashboard'!$E$67="What",'Calculations'!BO84,'Calculations'!BP84)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AND('Calculations'!$EF$2&lt;&gt;"All",'Calculations'!HE84='Calculations'!$EF$2),AND('Calculations'!$EF$3&lt;&gt;"All",'Calculations'!HE84='Calculations'!$EF$3)),0,IF(OR('Dashboard'!$B$7="All",'Calculations'!HN84='Dashboard'!$B$7),IF('Calculations'!$EF$2="All",1,IF('Calculations'!HL84&gt;0,0,IF(COUNTIF('Calculations'!HO84:II84,"="&amp;SUBSTITUTE(SUBSTITUTE(SUBSTITUTE('Calculations'!$EF$2,"~","~~"),"*","~*"),"?","~?"))=0,0,IF('Calculations'!$EF$3="All",1,IF(COUNTIF('Calculations'!HO84:II84,"="&amp;SUBSTITUTE(SUBSTITUTE(SUBSTITUTE('Calculations'!$EF$3,"~","~~"),"*","~*"),"?","~?"))&gt;0,1,0)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2"/>
      <x:c r="GB84" s="72"/>
      <x:c r="GC84" s="72"/>
      <x:c r="GD84" s="72"/>
      <x:c r="GE84" s="72"/>
      <x:c r="GF84" s="72"/>
      <x:c r="GG84" s="72"/>
      <x:c r="GH84" s="72"/>
      <x:c r="GI84" s="72"/>
      <x:c r="GJ84" s="72"/>
      <x:c r="GK84" s="72"/>
      <x:c r="GL84" s="72"/>
      <x:c r="GM84" s="72"/>
      <x:c r="GN84" s="72"/>
      <x:c r="GO84" s="72"/>
      <x:c r="GP84" s="72"/>
      <x:c r="GQ84" s="72"/>
      <x:c r="GR84" s="72"/>
      <x:c r="GS84" s="72"/>
      <x:c r="GT84" s="72"/>
      <x:c r="GU84" s="72"/>
      <x:c r="GV84" s="72"/>
      <x:c r="GW84" s="72"/>
      <x:c r="GX84" s="72"/>
      <x:c r="GY84" s="72"/>
      <x:c r="GZ84" s="72"/>
      <x:c r="HA84" s="72"/>
      <x:c r="HB84" s="72"/>
      <x:c r="HC84" s="72"/>
      <x:c r="HD84" s="72"/>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'Calculations'!BN84</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IF('Dashboard'!$E$67="What",'Calculations'!BO85,'Calculations'!BP85)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AND('Calculations'!$EF$2&lt;&gt;"All",'Calculations'!HE85='Calculations'!$EF$2),AND('Calculations'!$EF$3&lt;&gt;"All",'Calculations'!HE85='Calculations'!$EF$3)),0,IF(OR('Dashboard'!$B$7="All",'Calculations'!HN85='Dashboard'!$B$7),IF('Calculations'!$EF$2="All",1,IF('Calculations'!HL85&gt;0,0,IF(COUNTIF('Calculations'!HO85:II85,"="&amp;SUBSTITUTE(SUBSTITUTE(SUBSTITUTE('Calculations'!$EF$2,"~","~~"),"*","~*"),"?","~?"))=0,0,IF('Calculations'!$EF$3="All",1,IF(COUNTIF('Calculations'!HO85:II85,"="&amp;SUBSTITUTE(SUBSTITUTE(SUBSTITUTE('Calculations'!$EF$3,"~","~~"),"*","~*"),"?","~?"))&gt;0,1,0)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2"/>
      <x:c r="GB85" s="72"/>
      <x:c r="GC85" s="72"/>
      <x:c r="GD85" s="72"/>
      <x:c r="GE85" s="72"/>
      <x:c r="GF85" s="72"/>
      <x:c r="GG85" s="72"/>
      <x:c r="GH85" s="72"/>
      <x:c r="GI85" s="72"/>
      <x:c r="GJ85" s="72"/>
      <x:c r="GK85" s="72"/>
      <x:c r="GL85" s="72"/>
      <x:c r="GM85" s="72"/>
      <x:c r="GN85" s="72"/>
      <x:c r="GO85" s="72"/>
      <x:c r="GP85" s="72"/>
      <x:c r="GQ85" s="72"/>
      <x:c r="GR85" s="72"/>
      <x:c r="GS85" s="72"/>
      <x:c r="GT85" s="72"/>
      <x:c r="GU85" s="72"/>
      <x:c r="GV85" s="72"/>
      <x:c r="GW85" s="72"/>
      <x:c r="GX85" s="72"/>
      <x:c r="GY85" s="72"/>
      <x:c r="GZ85" s="72"/>
      <x:c r="HA85" s="72"/>
      <x:c r="HB85" s="72"/>
      <x:c r="HC85" s="72"/>
      <x:c r="HD85" s="72"/>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'Calculations'!BN85</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IF('Dashboard'!$E$67="What",'Calculations'!BO86,'Calculations'!BP86)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AND('Calculations'!$EF$2&lt;&gt;"All",'Calculations'!HE86='Calculations'!$EF$2),AND('Calculations'!$EF$3&lt;&gt;"All",'Calculations'!HE86='Calculations'!$EF$3)),0,IF(OR('Dashboard'!$B$7="All",'Calculations'!HN86='Dashboard'!$B$7),IF('Calculations'!$EF$2="All",1,IF('Calculations'!HL86&gt;0,0,IF(COUNTIF('Calculations'!HO86:II86,"="&amp;SUBSTITUTE(SUBSTITUTE(SUBSTITUTE('Calculations'!$EF$2,"~","~~"),"*","~*"),"?","~?"))=0,0,IF('Calculations'!$EF$3="All",1,IF(COUNTIF('Calculations'!HO86:II86,"="&amp;SUBSTITUTE(SUBSTITUTE(SUBSTITUTE('Calculations'!$EF$3,"~","~~"),"*","~*"),"?","~?"))&gt;0,1,0)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2"/>
      <x:c r="GB86" s="72"/>
      <x:c r="GC86" s="72"/>
      <x:c r="GD86" s="72"/>
      <x:c r="GE86" s="72"/>
      <x:c r="GF86" s="72"/>
      <x:c r="GG86" s="72"/>
      <x:c r="GH86" s="72"/>
      <x:c r="GI86" s="72"/>
      <x:c r="GJ86" s="72"/>
      <x:c r="GK86" s="72"/>
      <x:c r="GL86" s="72"/>
      <x:c r="GM86" s="72"/>
      <x:c r="GN86" s="72"/>
      <x:c r="GO86" s="72"/>
      <x:c r="GP86" s="72"/>
      <x:c r="GQ86" s="72"/>
      <x:c r="GR86" s="72"/>
      <x:c r="GS86" s="72"/>
      <x:c r="GT86" s="72"/>
      <x:c r="GU86" s="72"/>
      <x:c r="GV86" s="72"/>
      <x:c r="GW86" s="72"/>
      <x:c r="GX86" s="72"/>
      <x:c r="GY86" s="72"/>
      <x:c r="GZ86" s="72"/>
      <x:c r="HA86" s="72"/>
      <x:c r="HB86" s="72"/>
      <x:c r="HC86" s="72"/>
      <x:c r="HD86" s="72"/>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'Calculations'!BN86</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IF('Dashboard'!$E$67="What",'Calculations'!BO87,'Calculations'!BP87)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AND('Calculations'!$EF$2&lt;&gt;"All",'Calculations'!HE87='Calculations'!$EF$2),AND('Calculations'!$EF$3&lt;&gt;"All",'Calculations'!HE87='Calculations'!$EF$3)),0,IF(OR('Dashboard'!$B$7="All",'Calculations'!HN87='Dashboard'!$B$7),IF('Calculations'!$EF$2="All",1,IF('Calculations'!HL87&gt;0,0,IF(COUNTIF('Calculations'!HO87:II87,"="&amp;SUBSTITUTE(SUBSTITUTE(SUBSTITUTE('Calculations'!$EF$2,"~","~~"),"*","~*"),"?","~?"))=0,0,IF('Calculations'!$EF$3="All",1,IF(COUNTIF('Calculations'!HO87:II87,"="&amp;SUBSTITUTE(SUBSTITUTE(SUBSTITUTE('Calculations'!$EF$3,"~","~~"),"*","~*"),"?","~?"))&gt;0,1,0)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2"/>
      <x:c r="GB87" s="72"/>
      <x:c r="GC87" s="72"/>
      <x:c r="GD87" s="72"/>
      <x:c r="GE87" s="72"/>
      <x:c r="GF87" s="72"/>
      <x:c r="GG87" s="72"/>
      <x:c r="GH87" s="72"/>
      <x:c r="GI87" s="72"/>
      <x:c r="GJ87" s="72"/>
      <x:c r="GK87" s="72"/>
      <x:c r="GL87" s="72"/>
      <x:c r="GM87" s="72"/>
      <x:c r="GN87" s="72"/>
      <x:c r="GO87" s="72"/>
      <x:c r="GP87" s="72"/>
      <x:c r="GQ87" s="72"/>
      <x:c r="GR87" s="72"/>
      <x:c r="GS87" s="72"/>
      <x:c r="GT87" s="72"/>
      <x:c r="GU87" s="72"/>
      <x:c r="GV87" s="72"/>
      <x:c r="GW87" s="72"/>
      <x:c r="GX87" s="72"/>
      <x:c r="GY87" s="72"/>
      <x:c r="GZ87" s="72"/>
      <x:c r="HA87" s="72"/>
      <x:c r="HB87" s="72"/>
      <x:c r="HC87" s="72"/>
      <x:c r="HD87" s="72"/>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'Calculations'!BN87</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IF('Dashboard'!$E$67="What",'Calculations'!BO88,'Calculations'!BP88)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AND('Calculations'!$EF$2&lt;&gt;"All",'Calculations'!HE88='Calculations'!$EF$2),AND('Calculations'!$EF$3&lt;&gt;"All",'Calculations'!HE88='Calculations'!$EF$3)),0,IF(OR('Dashboard'!$B$7="All",'Calculations'!HN88='Dashboard'!$B$7),IF('Calculations'!$EF$2="All",1,IF('Calculations'!HL88&gt;0,0,IF(COUNTIF('Calculations'!HO88:II88,"="&amp;SUBSTITUTE(SUBSTITUTE(SUBSTITUTE('Calculations'!$EF$2,"~","~~"),"*","~*"),"?","~?"))=0,0,IF('Calculations'!$EF$3="All",1,IF(COUNTIF('Calculations'!HO88:II88,"="&amp;SUBSTITUTE(SUBSTITUTE(SUBSTITUTE('Calculations'!$EF$3,"~","~~"),"*","~*"),"?","~?"))&gt;0,1,0)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2"/>
      <x:c r="GB88" s="72"/>
      <x:c r="GC88" s="72"/>
      <x:c r="GD88" s="72"/>
      <x:c r="GE88" s="72"/>
      <x:c r="GF88" s="72"/>
      <x:c r="GG88" s="72"/>
      <x:c r="GH88" s="72"/>
      <x:c r="GI88" s="72"/>
      <x:c r="GJ88" s="72"/>
      <x:c r="GK88" s="72"/>
      <x:c r="GL88" s="72"/>
      <x:c r="GM88" s="72"/>
      <x:c r="GN88" s="72"/>
      <x:c r="GO88" s="72"/>
      <x:c r="GP88" s="72"/>
      <x:c r="GQ88" s="72"/>
      <x:c r="GR88" s="72"/>
      <x:c r="GS88" s="72"/>
      <x:c r="GT88" s="72"/>
      <x:c r="GU88" s="72"/>
      <x:c r="GV88" s="72"/>
      <x:c r="GW88" s="72"/>
      <x:c r="GX88" s="72"/>
      <x:c r="GY88" s="72"/>
      <x:c r="GZ88" s="72"/>
      <x:c r="HA88" s="72"/>
      <x:c r="HB88" s="72"/>
      <x:c r="HC88" s="72"/>
      <x:c r="HD88" s="72"/>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'Calculations'!BN88</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IF('Dashboard'!$E$67="What",'Calculations'!BO89,'Calculations'!BP89)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AND('Calculations'!$EF$2&lt;&gt;"All",'Calculations'!HE89='Calculations'!$EF$2),AND('Calculations'!$EF$3&lt;&gt;"All",'Calculations'!HE89='Calculations'!$EF$3)),0,IF(OR('Dashboard'!$B$7="All",'Calculations'!HN89='Dashboard'!$B$7),IF('Calculations'!$EF$2="All",1,IF('Calculations'!HL89&gt;0,0,IF(COUNTIF('Calculations'!HO89:II89,"="&amp;SUBSTITUTE(SUBSTITUTE(SUBSTITUTE('Calculations'!$EF$2,"~","~~"),"*","~*"),"?","~?"))=0,0,IF('Calculations'!$EF$3="All",1,IF(COUNTIF('Calculations'!HO89:II89,"="&amp;SUBSTITUTE(SUBSTITUTE(SUBSTITUTE('Calculations'!$EF$3,"~","~~"),"*","~*"),"?","~?"))&gt;0,1,0)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2"/>
      <x:c r="GB89" s="72"/>
      <x:c r="GC89" s="72"/>
      <x:c r="GD89" s="72"/>
      <x:c r="GE89" s="72"/>
      <x:c r="GF89" s="72"/>
      <x:c r="GG89" s="72"/>
      <x:c r="GH89" s="72"/>
      <x:c r="GI89" s="72"/>
      <x:c r="GJ89" s="72"/>
      <x:c r="GK89" s="72"/>
      <x:c r="GL89" s="72"/>
      <x:c r="GM89" s="72"/>
      <x:c r="GN89" s="72"/>
      <x:c r="GO89" s="72"/>
      <x:c r="GP89" s="72"/>
      <x:c r="GQ89" s="72"/>
      <x:c r="GR89" s="72"/>
      <x:c r="GS89" s="72"/>
      <x:c r="GT89" s="72"/>
      <x:c r="GU89" s="72"/>
      <x:c r="GV89" s="72"/>
      <x:c r="GW89" s="72"/>
      <x:c r="GX89" s="72"/>
      <x:c r="GY89" s="72"/>
      <x:c r="GZ89" s="72"/>
      <x:c r="HA89" s="72"/>
      <x:c r="HB89" s="72"/>
      <x:c r="HC89" s="72"/>
      <x:c r="HD89" s="72"/>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'Calculations'!BN89</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IF('Dashboard'!$E$67="What",'Calculations'!BO90,'Calculations'!BP90)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AND('Calculations'!$EF$2&lt;&gt;"All",'Calculations'!HE90='Calculations'!$EF$2),AND('Calculations'!$EF$3&lt;&gt;"All",'Calculations'!HE90='Calculations'!$EF$3)),0,IF(OR('Dashboard'!$B$7="All",'Calculations'!HN90='Dashboard'!$B$7),IF('Calculations'!$EF$2="All",1,IF('Calculations'!HL90&gt;0,0,IF(COUNTIF('Calculations'!HO90:II90,"="&amp;SUBSTITUTE(SUBSTITUTE(SUBSTITUTE('Calculations'!$EF$2,"~","~~"),"*","~*"),"?","~?"))=0,0,IF('Calculations'!$EF$3="All",1,IF(COUNTIF('Calculations'!HO90:II90,"="&amp;SUBSTITUTE(SUBSTITUTE(SUBSTITUTE('Calculations'!$EF$3,"~","~~"),"*","~*"),"?","~?"))&gt;0,1,0)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2"/>
      <x:c r="GB90" s="72"/>
      <x:c r="GC90" s="72"/>
      <x:c r="GD90" s="72"/>
      <x:c r="GE90" s="72"/>
      <x:c r="GF90" s="72"/>
      <x:c r="GG90" s="72"/>
      <x:c r="GH90" s="72"/>
      <x:c r="GI90" s="72"/>
      <x:c r="GJ90" s="72"/>
      <x:c r="GK90" s="72"/>
      <x:c r="GL90" s="72"/>
      <x:c r="GM90" s="72"/>
      <x:c r="GN90" s="72"/>
      <x:c r="GO90" s="72"/>
      <x:c r="GP90" s="72"/>
      <x:c r="GQ90" s="72"/>
      <x:c r="GR90" s="72"/>
      <x:c r="GS90" s="72"/>
      <x:c r="GT90" s="72"/>
      <x:c r="GU90" s="72"/>
      <x:c r="GV90" s="72"/>
      <x:c r="GW90" s="72"/>
      <x:c r="GX90" s="72"/>
      <x:c r="GY90" s="72"/>
      <x:c r="GZ90" s="72"/>
      <x:c r="HA90" s="72"/>
      <x:c r="HB90" s="72"/>
      <x:c r="HC90" s="72"/>
      <x:c r="HD90" s="72"/>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'Calculations'!BN90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IF('Dashboard'!$E$67="What",'Calculations'!BO91,'Calculations'!BP91)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AND('Calculations'!$EF$2&lt;&gt;"All",'Calculations'!HE91='Calculations'!$EF$2),AND('Calculations'!$EF$3&lt;&gt;"All",'Calculations'!HE91='Calculations'!$EF$3)),0,IF(OR('Dashboard'!$B$7="All",'Calculations'!HN91='Dashboard'!$B$7),IF('Calculations'!$EF$2="All",1,IF('Calculations'!HL91&gt;0,0,IF(COUNTIF('Calculations'!HO91:II91,"="&amp;SUBSTITUTE(SUBSTITUTE(SUBSTITUTE('Calculations'!$EF$2,"~","~~"),"*","~*"),"?","~?"))=0,0,IF('Calculations'!$EF$3="All",1,IF(COUNTIF('Calculations'!HO91:II91,"="&amp;SUBSTITUTE(SUBSTITUTE(SUBSTITUTE('Calculations'!$EF$3,"~","~~"),"*","~*"),"?","~?"))&gt;0,1,0)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2"/>
      <x:c r="GB91" s="72"/>
      <x:c r="GC91" s="72"/>
      <x:c r="GD91" s="72"/>
      <x:c r="GE91" s="72"/>
      <x:c r="GF91" s="72"/>
      <x:c r="GG91" s="72"/>
      <x:c r="GH91" s="72"/>
      <x:c r="GI91" s="72"/>
      <x:c r="GJ91" s="72"/>
      <x:c r="GK91" s="72"/>
      <x:c r="GL91" s="72"/>
      <x:c r="GM91" s="72"/>
      <x:c r="GN91" s="72"/>
      <x:c r="GO91" s="72"/>
      <x:c r="GP91" s="72"/>
      <x:c r="GQ91" s="72"/>
      <x:c r="GR91" s="72"/>
      <x:c r="GS91" s="72"/>
      <x:c r="GT91" s="72"/>
      <x:c r="GU91" s="72"/>
      <x:c r="GV91" s="72"/>
      <x:c r="GW91" s="72"/>
      <x:c r="GX91" s="72"/>
      <x:c r="GY91" s="72"/>
      <x:c r="GZ91" s="72"/>
      <x:c r="HA91" s="72"/>
      <x:c r="HB91" s="72"/>
      <x:c r="HC91" s="72"/>
      <x:c r="HD91" s="72"/>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'Calculations'!BN91</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IF('Dashboard'!$E$67="What",'Calculations'!BO92,'Calculations'!BP92)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AND('Calculations'!$EF$2&lt;&gt;"All",'Calculations'!HE92='Calculations'!$EF$2),AND('Calculations'!$EF$3&lt;&gt;"All",'Calculations'!HE92='Calculations'!$EF$3)),0,IF(OR('Dashboard'!$B$7="All",'Calculations'!HN92='Dashboard'!$B$7),IF('Calculations'!$EF$2="All",1,IF('Calculations'!HL92&gt;0,0,IF(COUNTIF('Calculations'!HO92:II92,"="&amp;SUBSTITUTE(SUBSTITUTE(SUBSTITUTE('Calculations'!$EF$2,"~","~~"),"*","~*"),"?","~?"))=0,0,IF('Calculations'!$EF$3="All",1,IF(COUNTIF('Calculations'!HO92:II92,"="&amp;SUBSTITUTE(SUBSTITUTE(SUBSTITUTE('Calculations'!$EF$3,"~","~~"),"*","~*"),"?","~?"))&gt;0,1,0)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2"/>
      <x:c r="GB92" s="72"/>
      <x:c r="GC92" s="72"/>
      <x:c r="GD92" s="72"/>
      <x:c r="GE92" s="72"/>
      <x:c r="GF92" s="72"/>
      <x:c r="GG92" s="72"/>
      <x:c r="GH92" s="72"/>
      <x:c r="GI92" s="72"/>
      <x:c r="GJ92" s="72"/>
      <x:c r="GK92" s="72"/>
      <x:c r="GL92" s="72"/>
      <x:c r="GM92" s="72"/>
      <x:c r="GN92" s="72"/>
      <x:c r="GO92" s="72"/>
      <x:c r="GP92" s="72"/>
      <x:c r="GQ92" s="72"/>
      <x:c r="GR92" s="72"/>
      <x:c r="GS92" s="72"/>
      <x:c r="GT92" s="72"/>
      <x:c r="GU92" s="72"/>
      <x:c r="GV92" s="72"/>
      <x:c r="GW92" s="72"/>
      <x:c r="GX92" s="72"/>
      <x:c r="GY92" s="72"/>
      <x:c r="GZ92" s="72"/>
      <x:c r="HA92" s="72"/>
      <x:c r="HB92" s="72"/>
      <x:c r="HC92" s="72"/>
      <x:c r="HD92" s="72"/>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'Calculations'!BN92</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IF('Dashboard'!$E$67="What",'Calculations'!BO93,'Calculations'!BP93)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AND('Calculations'!$EF$2&lt;&gt;"All",'Calculations'!HE93='Calculations'!$EF$2),AND('Calculations'!$EF$3&lt;&gt;"All",'Calculations'!HE93='Calculations'!$EF$3)),0,IF(OR('Dashboard'!$B$7="All",'Calculations'!HN93='Dashboard'!$B$7),IF('Calculations'!$EF$2="All",1,IF('Calculations'!HL93&gt;0,0,IF(COUNTIF('Calculations'!HO93:II93,"="&amp;SUBSTITUTE(SUBSTITUTE(SUBSTITUTE('Calculations'!$EF$2,"~","~~"),"*","~*"),"?","~?"))=0,0,IF('Calculations'!$EF$3="All",1,IF(COUNTIF('Calculations'!HO93:II93,"="&amp;SUBSTITUTE(SUBSTITUTE(SUBSTITUTE('Calculations'!$EF$3,"~","~~"),"*","~*"),"?","~?"))&gt;0,1,0)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2"/>
      <x:c r="GB93" s="72"/>
      <x:c r="GC93" s="72"/>
      <x:c r="GD93" s="72"/>
      <x:c r="GE93" s="72"/>
      <x:c r="GF93" s="72"/>
      <x:c r="GG93" s="72"/>
      <x:c r="GH93" s="72"/>
      <x:c r="GI93" s="72"/>
      <x:c r="GJ93" s="72"/>
      <x:c r="GK93" s="72"/>
      <x:c r="GL93" s="72"/>
      <x:c r="GM93" s="72"/>
      <x:c r="GN93" s="72"/>
      <x:c r="GO93" s="72"/>
      <x:c r="GP93" s="72"/>
      <x:c r="GQ93" s="72"/>
      <x:c r="GR93" s="72"/>
      <x:c r="GS93" s="72"/>
      <x:c r="GT93" s="72"/>
      <x:c r="GU93" s="72"/>
      <x:c r="GV93" s="72"/>
      <x:c r="GW93" s="72"/>
      <x:c r="GX93" s="72"/>
      <x:c r="GY93" s="72"/>
      <x:c r="GZ93" s="72"/>
      <x:c r="HA93" s="72"/>
      <x:c r="HB93" s="72" t="str">
        <x:f>"/ "&amp;MAX(1,ROUNDUP(MAX('Calculations'!$DP$12:$DP$1012)/20,0))</x:f>
        <x:v>/ 1</x:v>
      </x:c>
      <x:c r="HC93" s="72"/>
      <x:c r="HD93" s="72"/>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'Calculations'!BN93</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IF('Dashboard'!$E$67="What",'Calculations'!BO94,'Calculations'!BP94)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AND('Calculations'!$EF$2&lt;&gt;"All",'Calculations'!HE94='Calculations'!$EF$2),AND('Calculations'!$EF$3&lt;&gt;"All",'Calculations'!HE94='Calculations'!$EF$3)),0,IF(OR('Dashboard'!$B$7="All",'Calculations'!HN94='Dashboard'!$B$7),IF('Calculations'!$EF$2="All",1,IF('Calculations'!HL94&gt;0,0,IF(COUNTIF('Calculations'!HO94:II94,"="&amp;SUBSTITUTE(SUBSTITUTE(SUBSTITUTE('Calculations'!$EF$2,"~","~~"),"*","~*"),"?","~?"))=0,0,IF('Calculations'!$EF$3="All",1,IF(COUNTIF('Calculations'!HO94:II94,"="&amp;SUBSTITUTE(SUBSTITUTE(SUBSTITUTE('Calculations'!$EF$3,"~","~~"),"*","~*"),"?","~?"))&gt;0,1,0)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2"/>
      <x:c r="GB94" s="72"/>
      <x:c r="GC94" s="72"/>
      <x:c r="GD94" s="72"/>
      <x:c r="GE94" s="72"/>
      <x:c r="GF94" s="72"/>
      <x:c r="GG94" s="72"/>
      <x:c r="GH94" s="72"/>
      <x:c r="GI94" s="72"/>
      <x:c r="GJ94" s="72"/>
      <x:c r="GK94" s="72"/>
      <x:c r="GL94" s="72"/>
      <x:c r="GM94" s="72"/>
      <x:c r="GN94" s="72"/>
      <x:c r="GO94" s="72"/>
      <x:c r="GP94" s="72"/>
      <x:c r="GQ94" s="72"/>
      <x:c r="GR94" s="72"/>
      <x:c r="GS94" s="72"/>
      <x:c r="GT94" s="72"/>
      <x:c r="GU94" s="72"/>
      <x:c r="GV94" s="72"/>
      <x:c r="GW94" s="72"/>
      <x:c r="GX94" s="72"/>
      <x:c r="GY94" s="72"/>
      <x:c r="GZ94" s="72"/>
      <x:c r="HA94" s="72"/>
      <x:c r="HB94" s="72"/>
      <x:c r="HC94" s="72"/>
      <x:c r="HD94" s="72"/>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'Calculations'!BN94</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IF('Dashboard'!$E$67="What",'Calculations'!BO95,'Calculations'!BP95)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AND('Calculations'!$EF$2&lt;&gt;"All",'Calculations'!HE95='Calculations'!$EF$2),AND('Calculations'!$EF$3&lt;&gt;"All",'Calculations'!HE95='Calculations'!$EF$3)),0,IF(OR('Dashboard'!$B$7="All",'Calculations'!HN95='Dashboard'!$B$7),IF('Calculations'!$EF$2="All",1,IF('Calculations'!HL95&gt;0,0,IF(COUNTIF('Calculations'!HO95:II95,"="&amp;SUBSTITUTE(SUBSTITUTE(SUBSTITUTE('Calculations'!$EF$2,"~","~~"),"*","~*"),"?","~?"))=0,0,IF('Calculations'!$EF$3="All",1,IF(COUNTIF('Calculations'!HO95:II95,"="&amp;SUBSTITUTE(SUBSTITUTE(SUBSTITUTE('Calculations'!$EF$3,"~","~~"),"*","~*"),"?","~?"))&gt;0,1,0)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2"/>
      <x:c r="GB95" s="72"/>
      <x:c r="GC95" s="72"/>
      <x:c r="GD95" s="72"/>
      <x:c r="GE95" s="72"/>
      <x:c r="GF95" s="72"/>
      <x:c r="GG95" s="72"/>
      <x:c r="GH95" s="72"/>
      <x:c r="GI95" s="72"/>
      <x:c r="GJ95" s="72"/>
      <x:c r="GK95" s="72"/>
      <x:c r="GL95" s="72"/>
      <x:c r="GM95" s="72"/>
      <x:c r="GN95" s="72"/>
      <x:c r="GO95" s="72"/>
      <x:c r="GP95" s="72"/>
      <x:c r="GQ95" s="72"/>
      <x:c r="GR95" s="72"/>
      <x:c r="GS95" s="72"/>
      <x:c r="GT95" s="72"/>
      <x:c r="GU95" s="72"/>
      <x:c r="GV95" s="72"/>
      <x:c r="GW95" s="72"/>
      <x:c r="GX95" s="72"/>
      <x:c r="GY95" s="72"/>
      <x:c r="GZ95" s="72"/>
      <x:c r="HA95" s="72"/>
      <x:c r="HB95" s="72"/>
      <x:c r="HC95" s="72"/>
      <x:c r="HD95" s="72"/>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'Calculations'!BN95</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IF('Dashboard'!$E$67="What",'Calculations'!BO96,'Calculations'!BP96)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AND('Calculations'!$EF$2&lt;&gt;"All",'Calculations'!HE96='Calculations'!$EF$2),AND('Calculations'!$EF$3&lt;&gt;"All",'Calculations'!HE96='Calculations'!$EF$3)),0,IF(OR('Dashboard'!$B$7="All",'Calculations'!HN96='Dashboard'!$B$7),IF('Calculations'!$EF$2="All",1,IF('Calculations'!HL96&gt;0,0,IF(COUNTIF('Calculations'!HO96:II96,"="&amp;SUBSTITUTE(SUBSTITUTE(SUBSTITUTE('Calculations'!$EF$2,"~","~~"),"*","~*"),"?","~?"))=0,0,IF('Calculations'!$EF$3="All",1,IF(COUNTIF('Calculations'!HO96:II96,"="&amp;SUBSTITUTE(SUBSTITUTE(SUBSTITUTE('Calculations'!$EF$3,"~","~~"),"*","~*"),"?","~?"))&gt;0,1,0)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2"/>
      <x:c r="GB96" s="72"/>
      <x:c r="GC96" s="72"/>
      <x:c r="GD96" s="72"/>
      <x:c r="GE96" s="72"/>
      <x:c r="GF96" s="72"/>
      <x:c r="GG96" s="72"/>
      <x:c r="GH96" s="72"/>
      <x:c r="GI96" s="72"/>
      <x:c r="GJ96" s="72"/>
      <x:c r="GK96" s="72"/>
      <x:c r="GL96" s="72"/>
      <x:c r="GM96" s="72"/>
      <x:c r="GN96" s="72"/>
      <x:c r="GO96" s="72"/>
      <x:c r="GP96" s="72"/>
      <x:c r="GQ96" s="72"/>
      <x:c r="GR96" s="72"/>
      <x:c r="GS96" s="72"/>
      <x:c r="GT96" s="72"/>
      <x:c r="GU96" s="72"/>
      <x:c r="GV96" s="72"/>
      <x:c r="GW96" s="72"/>
      <x:c r="GX96" s="72"/>
      <x:c r="GY96" s="72"/>
      <x:c r="GZ96" s="72"/>
      <x:c r="HA96" s="72"/>
      <x:c r="HB96" s="72"/>
      <x:c r="HC96" s="72"/>
      <x:c r="HD96" s="72"/>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'Calculations'!BN96</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IF('Dashboard'!$E$67="What",'Calculations'!BO97,'Calculations'!BP97)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AND('Calculations'!$EF$2&lt;&gt;"All",'Calculations'!HE97='Calculations'!$EF$2),AND('Calculations'!$EF$3&lt;&gt;"All",'Calculations'!HE97='Calculations'!$EF$3)),0,IF(OR('Dashboard'!$B$7="All",'Calculations'!HN97='Dashboard'!$B$7),IF('Calculations'!$EF$2="All",1,IF('Calculations'!HL97&gt;0,0,IF(COUNTIF('Calculations'!HO97:II97,"="&amp;SUBSTITUTE(SUBSTITUTE(SUBSTITUTE('Calculations'!$EF$2,"~","~~"),"*","~*"),"?","~?"))=0,0,IF('Calculations'!$EF$3="All",1,IF(COUNTIF('Calculations'!HO97:II97,"="&amp;SUBSTITUTE(SUBSTITUTE(SUBSTITUTE('Calculations'!$EF$3,"~","~~"),"*","~*"),"?","~?"))&gt;0,1,0)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2"/>
      <x:c r="GB97" s="72"/>
      <x:c r="GC97" s="72"/>
      <x:c r="GD97" s="72"/>
      <x:c r="GE97" s="72"/>
      <x:c r="GF97" s="72"/>
      <x:c r="GG97" s="72"/>
      <x:c r="GH97" s="72"/>
      <x:c r="GI97" s="72"/>
      <x:c r="GJ97" s="72"/>
      <x:c r="GK97" s="72"/>
      <x:c r="GL97" s="72"/>
      <x:c r="GM97" s="72"/>
      <x:c r="GN97" s="72"/>
      <x:c r="GO97" s="72"/>
      <x:c r="GP97" s="72"/>
      <x:c r="GQ97" s="72"/>
      <x:c r="GR97" s="72"/>
      <x:c r="GS97" s="72"/>
      <x:c r="GT97" s="72"/>
      <x:c r="GU97" s="72"/>
      <x:c r="GV97" s="72"/>
      <x:c r="GW97" s="72"/>
      <x:c r="GX97" s="72"/>
      <x:c r="GY97" s="72"/>
      <x:c r="GZ97" s="72"/>
      <x:c r="HA97" s="72"/>
      <x:c r="HB97" s="72"/>
      <x:c r="HC97" s="72"/>
      <x:c r="HD97" s="72"/>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'Calculations'!BN97</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IF('Dashboard'!$E$67="What",'Calculations'!BO98,'Calculations'!BP98)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AND('Calculations'!$EF$2&lt;&gt;"All",'Calculations'!HE98='Calculations'!$EF$2),AND('Calculations'!$EF$3&lt;&gt;"All",'Calculations'!HE98='Calculations'!$EF$3)),0,IF(OR('Dashboard'!$B$7="All",'Calculations'!HN98='Dashboard'!$B$7),IF('Calculations'!$EF$2="All",1,IF('Calculations'!HL98&gt;0,0,IF(COUNTIF('Calculations'!HO98:II98,"="&amp;SUBSTITUTE(SUBSTITUTE(SUBSTITUTE('Calculations'!$EF$2,"~","~~"),"*","~*"),"?","~?"))=0,0,IF('Calculations'!$EF$3="All",1,IF(COUNTIF('Calculations'!HO98:II98,"="&amp;SUBSTITUTE(SUBSTITUTE(SUBSTITUTE('Calculations'!$EF$3,"~","~~"),"*","~*"),"?","~?"))&gt;0,1,0)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2"/>
      <x:c r="GB98" s="72" t="str">
        <x:f>IF('Calculations'!$AR98=0,"",INDEX('Calculations'!$DE$12:$DE$1012,'Calculations'!$AR98))</x:f>
      </x:c>
      <x:c r="GC98" s="72"/>
      <x:c r="GD98" s="72"/>
      <x:c r="GE98" s="72"/>
      <x:c r="GF98" s="72"/>
      <x:c r="GG98" s="72"/>
      <x:c r="GH98" s="72"/>
      <x:c r="GI98" s="72" t="str">
        <x:f>IF('Calculations'!$AR98=0,"",INDEX('Calculations'!$DF$12:$DF$1012,'Calculations'!$AR98))</x:f>
      </x:c>
      <x:c r="GJ98" s="72"/>
      <x:c r="GK98" s="72" t="str">
        <x:f>IF('Calculations'!$AR98=0,"",INDEX('Calculations'!$DG$12:$DG$1012,'Calculations'!$AR98))</x:f>
      </x:c>
      <x:c r="GL98" s="72"/>
      <x:c r="GM98" s="72" t="str">
        <x:f>IF('Calculations'!$AR98=0,"",INDEX('Calculations'!$DH$12:$DH$1012,'Calculations'!$AR98))</x:f>
      </x:c>
      <x:c r="GN98" s="72"/>
      <x:c r="GO98" s="72" t="str">
        <x:f>IF('Calculations'!$AR98=0,"",INDEX('Calculations'!$DI$12:$DI$1012,'Calculations'!$AR98))</x:f>
      </x:c>
      <x:c r="GP98" s="72"/>
      <x:c r="GQ98" s="72" t="str">
        <x:f>IF('Calculations'!$AR98=0,"",INDEX('Calculations'!$DJ$12:$DJ$1012,'Calculations'!$AR98)&amp;" · "&amp;IF(INDEX('Calculations'!$DG$12:$DG$1012,'Calculations'!$AR98)=0,"n.a.",TEXT(INDEX('Calculations'!$DJ$12:$DJ$1012,'Calculations'!$AR98)/INDEX('Calculations'!$DG$12:$DG$1012,'Calculations'!$AR98),"0.0%")))</x:f>
      </x:c>
      <x:c r="GR98" s="72"/>
      <x:c r="GS98" s="72" t="str">
        <x:f>IF('Calculations'!$AR98=0,"",INDEX('Calculations'!$DK$12:$DK$1012,'Calculations'!$AR98)&amp;" · "&amp;IF(INDEX('Calculations'!$DG$12:$DG$1012,'Calculations'!$AR98)=0,"n.a.",TEXT(INDEX('Calculations'!$DK$12:$DK$1012,'Calculations'!$AR98)/INDEX('Calculations'!$DG$12:$DG$1012,'Calculations'!$AR98),"0.0%")))</x:f>
      </x:c>
      <x:c r="GT98" s="72"/>
      <x:c r="GU98" s="72" t="str">
        <x:f>IF('Calculations'!$AR98=0,"",INDEX('Calculations'!$DL$12:$DL$1012,'Calculations'!$AR98)&amp;" · "&amp;IF(INDEX('Calculations'!$DG$12:$DG$1012,'Calculations'!$AR98)=0,"n.a.",TEXT(INDEX('Calculations'!$DL$12:$DL$1012,'Calculations'!$AR98)/INDEX('Calculations'!$DG$12:$DG$1012,'Calculations'!$AR98),"0.0%")))</x:f>
      </x:c>
      <x:c r="GV98" s="72"/>
      <x:c r="GW98" s="72" t="str">
        <x:f>IF('Calculations'!$AR98=0,"",INDEX('Calculations'!$DM$12:$DM$1012,'Calculations'!$AR98)&amp;" · "&amp;IF(INDEX('Calculations'!$DG$12:$DG$1012,'Calculations'!$AR98)=0,"n.a.",TEXT(INDEX('Calculations'!$DM$12:$DM$1012,'Calculations'!$AR98)/INDEX('Calculations'!$DG$12:$DG$1012,'Calculations'!$AR98),"0.0%")))</x:f>
      </x:c>
      <x:c r="GX98" s="72"/>
      <x:c r="GY98" s="72" t="str">
        <x:f>IF('Calculations'!$AR98=0,"",INDEX('Calculations'!$DN$12:$DN$1012,'Calculations'!$AR98))</x:f>
      </x:c>
      <x:c r="GZ98" s="72"/>
      <x:c r="HA98" s="72" t="str">
        <x:f>IF('Calculations'!$AR98=0,"",INDEX('Calculations'!$DO$12:$DO$1012,'Calculations'!$AR98))</x:f>
      </x:c>
      <x:c r="HB98" s="72"/>
      <x:c r="HC98" s="72"/>
      <x:c r="HD98" s="72"/>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'Calculations'!BN98</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IF('Dashboard'!$E$67="What",'Calculations'!BO99,'Calculations'!BP99)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AND('Calculations'!$EF$2&lt;&gt;"All",'Calculations'!HE99='Calculations'!$EF$2),AND('Calculations'!$EF$3&lt;&gt;"All",'Calculations'!HE99='Calculations'!$EF$3)),0,IF(OR('Dashboard'!$B$7="All",'Calculations'!HN99='Dashboard'!$B$7),IF('Calculations'!$EF$2="All",1,IF('Calculations'!HL99&gt;0,0,IF(COUNTIF('Calculations'!HO99:II99,"="&amp;SUBSTITUTE(SUBSTITUTE(SUBSTITUTE('Calculations'!$EF$2,"~","~~"),"*","~*"),"?","~?"))=0,0,IF('Calculations'!$EF$3="All",1,IF(COUNTIF('Calculations'!HO99:II99,"="&amp;SUBSTITUTE(SUBSTITUTE(SUBSTITUTE('Calculations'!$EF$3,"~","~~"),"*","~*"),"?","~?"))&gt;0,1,0)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2"/>
      <x:c r="GB99" s="72" t="str">
        <x:f>IF('Calculations'!$AR99=0,"",INDEX('Calculations'!$DE$12:$DE$1012,'Calculations'!$AR99))</x:f>
      </x:c>
      <x:c r="GC99" s="72"/>
      <x:c r="GD99" s="72"/>
      <x:c r="GE99" s="72"/>
      <x:c r="GF99" s="72"/>
      <x:c r="GG99" s="72"/>
      <x:c r="GH99" s="72"/>
      <x:c r="GI99" s="72" t="str">
        <x:f>IF('Calculations'!$AR99=0,"",INDEX('Calculations'!$DF$12:$DF$1012,'Calculations'!$AR99))</x:f>
      </x:c>
      <x:c r="GJ99" s="72"/>
      <x:c r="GK99" s="72" t="str">
        <x:f>IF('Calculations'!$AR99=0,"",INDEX('Calculations'!$DG$12:$DG$1012,'Calculations'!$AR99))</x:f>
      </x:c>
      <x:c r="GL99" s="72"/>
      <x:c r="GM99" s="72" t="str">
        <x:f>IF('Calculations'!$AR99=0,"",INDEX('Calculations'!$DH$12:$DH$1012,'Calculations'!$AR99))</x:f>
      </x:c>
      <x:c r="GN99" s="72"/>
      <x:c r="GO99" s="72" t="str">
        <x:f>IF('Calculations'!$AR99=0,"",INDEX('Calculations'!$DI$12:$DI$1012,'Calculations'!$AR99))</x:f>
      </x:c>
      <x:c r="GP99" s="72"/>
      <x:c r="GQ99" s="72" t="str">
        <x:f>IF('Calculations'!$AR99=0,"",INDEX('Calculations'!$DJ$12:$DJ$1012,'Calculations'!$AR99)&amp;" · "&amp;IF(INDEX('Calculations'!$DG$12:$DG$1012,'Calculations'!$AR99)=0,"n.a.",TEXT(INDEX('Calculations'!$DJ$12:$DJ$1012,'Calculations'!$AR99)/INDEX('Calculations'!$DG$12:$DG$1012,'Calculations'!$AR99),"0.0%")))</x:f>
      </x:c>
      <x:c r="GR99" s="72"/>
      <x:c r="GS99" s="72" t="str">
        <x:f>IF('Calculations'!$AR99=0,"",INDEX('Calculations'!$DK$12:$DK$1012,'Calculations'!$AR99)&amp;" · "&amp;IF(INDEX('Calculations'!$DG$12:$DG$1012,'Calculations'!$AR99)=0,"n.a.",TEXT(INDEX('Calculations'!$DK$12:$DK$1012,'Calculations'!$AR99)/INDEX('Calculations'!$DG$12:$DG$1012,'Calculations'!$AR99),"0.0%")))</x:f>
      </x:c>
      <x:c r="GT99" s="72"/>
      <x:c r="GU99" s="72" t="str">
        <x:f>IF('Calculations'!$AR99=0,"",INDEX('Calculations'!$DL$12:$DL$1012,'Calculations'!$AR99)&amp;" · "&amp;IF(INDEX('Calculations'!$DG$12:$DG$1012,'Calculations'!$AR99)=0,"n.a.",TEXT(INDEX('Calculations'!$DL$12:$DL$1012,'Calculations'!$AR99)/INDEX('Calculations'!$DG$12:$DG$1012,'Calculations'!$AR99),"0.0%")))</x:f>
      </x:c>
      <x:c r="GV99" s="72"/>
      <x:c r="GW99" s="72" t="str">
        <x:f>IF('Calculations'!$AR99=0,"",INDEX('Calculations'!$DM$12:$DM$1012,'Calculations'!$AR99)&amp;" · "&amp;IF(INDEX('Calculations'!$DG$12:$DG$1012,'Calculations'!$AR99)=0,"n.a.",TEXT(INDEX('Calculations'!$DM$12:$DM$1012,'Calculations'!$AR99)/INDEX('Calculations'!$DG$12:$DG$1012,'Calculations'!$AR99),"0.0%")))</x:f>
      </x:c>
      <x:c r="GX99" s="72"/>
      <x:c r="GY99" s="72" t="str">
        <x:f>IF('Calculations'!$AR99=0,"",INDEX('Calculations'!$DN$12:$DN$1012,'Calculations'!$AR99))</x:f>
      </x:c>
      <x:c r="GZ99" s="72"/>
      <x:c r="HA99" s="72" t="str">
        <x:f>IF('Calculations'!$AR99=0,"",INDEX('Calculations'!$DO$12:$DO$1012,'Calculations'!$AR99))</x:f>
      </x:c>
      <x:c r="HB99" s="72"/>
      <x:c r="HC99" s="72"/>
      <x:c r="HD99" s="72"/>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'Calculations'!BN99</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IF('Dashboard'!$E$67="What",'Calculations'!BO100,'Calculations'!BP100)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AND('Calculations'!$EF$2&lt;&gt;"All",'Calculations'!HE100='Calculations'!$EF$2),AND('Calculations'!$EF$3&lt;&gt;"All",'Calculations'!HE100='Calculations'!$EF$3)),0,IF(OR('Dashboard'!$B$7="All",'Calculations'!HN100='Dashboard'!$B$7),IF('Calculations'!$EF$2="All",1,IF('Calculations'!HL100&gt;0,0,IF(COUNTIF('Calculations'!HO100:II100,"="&amp;SUBSTITUTE(SUBSTITUTE(SUBSTITUTE('Calculations'!$EF$2,"~","~~"),"*","~*"),"?","~?"))=0,0,IF('Calculations'!$EF$3="All",1,IF(COUNTIF('Calculations'!HO100:II100,"="&amp;SUBSTITUTE(SUBSTITUTE(SUBSTITUTE('Calculations'!$EF$3,"~","~~"),"*","~*"),"?","~?"))&gt;0,1,0)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2"/>
      <x:c r="GB100" s="72" t="str">
        <x:f>IF('Calculations'!$AR100=0,"",INDEX('Calculations'!$DE$12:$DE$1012,'Calculations'!$AR100))</x:f>
      </x:c>
      <x:c r="GC100" s="72"/>
      <x:c r="GD100" s="72"/>
      <x:c r="GE100" s="72"/>
      <x:c r="GF100" s="72"/>
      <x:c r="GG100" s="72"/>
      <x:c r="GH100" s="72"/>
      <x:c r="GI100" s="72" t="str">
        <x:f>IF('Calculations'!$AR100=0,"",INDEX('Calculations'!$DF$12:$DF$1012,'Calculations'!$AR100))</x:f>
      </x:c>
      <x:c r="GJ100" s="72"/>
      <x:c r="GK100" s="72" t="str">
        <x:f>IF('Calculations'!$AR100=0,"",INDEX('Calculations'!$DG$12:$DG$1012,'Calculations'!$AR100))</x:f>
      </x:c>
      <x:c r="GL100" s="72"/>
      <x:c r="GM100" s="72" t="str">
        <x:f>IF('Calculations'!$AR100=0,"",INDEX('Calculations'!$DH$12:$DH$1012,'Calculations'!$AR100))</x:f>
      </x:c>
      <x:c r="GN100" s="72"/>
      <x:c r="GO100" s="72" t="str">
        <x:f>IF('Calculations'!$AR100=0,"",INDEX('Calculations'!$DI$12:$DI$1012,'Calculations'!$AR100))</x:f>
      </x:c>
      <x:c r="GP100" s="72"/>
      <x:c r="GQ100" s="72" t="str">
        <x:f>IF('Calculations'!$AR100=0,"",INDEX('Calculations'!$DJ$12:$DJ$1012,'Calculations'!$AR100)&amp;" · "&amp;IF(INDEX('Calculations'!$DG$12:$DG$1012,'Calculations'!$AR100)=0,"n.a.",TEXT(INDEX('Calculations'!$DJ$12:$DJ$1012,'Calculations'!$AR100)/INDEX('Calculations'!$DG$12:$DG$1012,'Calculations'!$AR100),"0.0%")))</x:f>
      </x:c>
      <x:c r="GR100" s="72"/>
      <x:c r="GS100" s="72" t="str">
        <x:f>IF('Calculations'!$AR100=0,"",INDEX('Calculations'!$DK$12:$DK$1012,'Calculations'!$AR100)&amp;" · "&amp;IF(INDEX('Calculations'!$DG$12:$DG$1012,'Calculations'!$AR100)=0,"n.a.",TEXT(INDEX('Calculations'!$DK$12:$DK$1012,'Calculations'!$AR100)/INDEX('Calculations'!$DG$12:$DG$1012,'Calculations'!$AR100),"0.0%")))</x:f>
      </x:c>
      <x:c r="GT100" s="72"/>
      <x:c r="GU100" s="72" t="str">
        <x:f>IF('Calculations'!$AR100=0,"",INDEX('Calculations'!$DL$12:$DL$1012,'Calculations'!$AR100)&amp;" · "&amp;IF(INDEX('Calculations'!$DG$12:$DG$1012,'Calculations'!$AR100)=0,"n.a.",TEXT(INDEX('Calculations'!$DL$12:$DL$1012,'Calculations'!$AR100)/INDEX('Calculations'!$DG$12:$DG$1012,'Calculations'!$AR100),"0.0%")))</x:f>
      </x:c>
      <x:c r="GV100" s="72"/>
      <x:c r="GW100" s="72" t="str">
        <x:f>IF('Calculations'!$AR100=0,"",INDEX('Calculations'!$DM$12:$DM$1012,'Calculations'!$AR100)&amp;" · "&amp;IF(INDEX('Calculations'!$DG$12:$DG$1012,'Calculations'!$AR100)=0,"n.a.",TEXT(INDEX('Calculations'!$DM$12:$DM$1012,'Calculations'!$AR100)/INDEX('Calculations'!$DG$12:$DG$1012,'Calculations'!$AR100),"0.0%")))</x:f>
      </x:c>
      <x:c r="GX100" s="72"/>
      <x:c r="GY100" s="72" t="str">
        <x:f>IF('Calculations'!$AR100=0,"",INDEX('Calculations'!$DN$12:$DN$1012,'Calculations'!$AR100))</x:f>
      </x:c>
      <x:c r="GZ100" s="72"/>
      <x:c r="HA100" s="72" t="str">
        <x:f>IF('Calculations'!$AR100=0,"",INDEX('Calculations'!$DO$12:$DO$1012,'Calculations'!$AR100))</x:f>
      </x:c>
      <x:c r="HB100" s="72"/>
      <x:c r="HC100" s="72"/>
      <x:c r="HD100" s="72"/>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'Calculations'!BN100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IF('Dashboard'!$E$67="What",'Calculations'!BO101,'Calculations'!BP101)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AND('Calculations'!$EF$2&lt;&gt;"All",'Calculations'!HE101='Calculations'!$EF$2),AND('Calculations'!$EF$3&lt;&gt;"All",'Calculations'!HE101='Calculations'!$EF$3)),0,IF(OR('Dashboard'!$B$7="All",'Calculations'!HN101='Dashboard'!$B$7),IF('Calculations'!$EF$2="All",1,IF('Calculations'!HL101&gt;0,0,IF(COUNTIF('Calculations'!HO101:II101,"="&amp;SUBSTITUTE(SUBSTITUTE(SUBSTITUTE('Calculations'!$EF$2,"~","~~"),"*","~*"),"?","~?"))=0,0,IF('Calculations'!$EF$3="All",1,IF(COUNTIF('Calculations'!HO101:II101,"="&amp;SUBSTITUTE(SUBSTITUTE(SUBSTITUTE('Calculations'!$EF$3,"~","~~"),"*","~*"),"?","~?"))&gt;0,1,0)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2"/>
      <x:c r="GB101" s="72" t="str">
        <x:f>IF('Calculations'!$AR101=0,"",INDEX('Calculations'!$DE$12:$DE$1012,'Calculations'!$AR101))</x:f>
      </x:c>
      <x:c r="GC101" s="72"/>
      <x:c r="GD101" s="72"/>
      <x:c r="GE101" s="72"/>
      <x:c r="GF101" s="72"/>
      <x:c r="GG101" s="72"/>
      <x:c r="GH101" s="72"/>
      <x:c r="GI101" s="72" t="str">
        <x:f>IF('Calculations'!$AR101=0,"",INDEX('Calculations'!$DF$12:$DF$1012,'Calculations'!$AR101))</x:f>
      </x:c>
      <x:c r="GJ101" s="72"/>
      <x:c r="GK101" s="72" t="str">
        <x:f>IF('Calculations'!$AR101=0,"",INDEX('Calculations'!$DG$12:$DG$1012,'Calculations'!$AR101))</x:f>
      </x:c>
      <x:c r="GL101" s="72"/>
      <x:c r="GM101" s="72" t="str">
        <x:f>IF('Calculations'!$AR101=0,"",INDEX('Calculations'!$DH$12:$DH$1012,'Calculations'!$AR101))</x:f>
      </x:c>
      <x:c r="GN101" s="72"/>
      <x:c r="GO101" s="72" t="str">
        <x:f>IF('Calculations'!$AR101=0,"",INDEX('Calculations'!$DI$12:$DI$1012,'Calculations'!$AR101))</x:f>
      </x:c>
      <x:c r="GP101" s="72"/>
      <x:c r="GQ101" s="72" t="str">
        <x:f>IF('Calculations'!$AR101=0,"",INDEX('Calculations'!$DJ$12:$DJ$1012,'Calculations'!$AR101)&amp;" · "&amp;IF(INDEX('Calculations'!$DG$12:$DG$1012,'Calculations'!$AR101)=0,"n.a.",TEXT(INDEX('Calculations'!$DJ$12:$DJ$1012,'Calculations'!$AR101)/INDEX('Calculations'!$DG$12:$DG$1012,'Calculations'!$AR101),"0.0%")))</x:f>
      </x:c>
      <x:c r="GR101" s="72"/>
      <x:c r="GS101" s="72" t="str">
        <x:f>IF('Calculations'!$AR101=0,"",INDEX('Calculations'!$DK$12:$DK$1012,'Calculations'!$AR101)&amp;" · "&amp;IF(INDEX('Calculations'!$DG$12:$DG$1012,'Calculations'!$AR101)=0,"n.a.",TEXT(INDEX('Calculations'!$DK$12:$DK$1012,'Calculations'!$AR101)/INDEX('Calculations'!$DG$12:$DG$1012,'Calculations'!$AR101),"0.0%")))</x:f>
      </x:c>
      <x:c r="GT101" s="72"/>
      <x:c r="GU101" s="72" t="str">
        <x:f>IF('Calculations'!$AR101=0,"",INDEX('Calculations'!$DL$12:$DL$1012,'Calculations'!$AR101)&amp;" · "&amp;IF(INDEX('Calculations'!$DG$12:$DG$1012,'Calculations'!$AR101)=0,"n.a.",TEXT(INDEX('Calculations'!$DL$12:$DL$1012,'Calculations'!$AR101)/INDEX('Calculations'!$DG$12:$DG$1012,'Calculations'!$AR101),"0.0%")))</x:f>
      </x:c>
      <x:c r="GV101" s="72"/>
      <x:c r="GW101" s="72" t="str">
        <x:f>IF('Calculations'!$AR101=0,"",INDEX('Calculations'!$DM$12:$DM$1012,'Calculations'!$AR101)&amp;" · "&amp;IF(INDEX('Calculations'!$DG$12:$DG$1012,'Calculations'!$AR101)=0,"n.a.",TEXT(INDEX('Calculations'!$DM$12:$DM$1012,'Calculations'!$AR101)/INDEX('Calculations'!$DG$12:$DG$1012,'Calculations'!$AR101),"0.0%")))</x:f>
      </x:c>
      <x:c r="GX101" s="72"/>
      <x:c r="GY101" s="72" t="str">
        <x:f>IF('Calculations'!$AR101=0,"",INDEX('Calculations'!$DN$12:$DN$1012,'Calculations'!$AR101))</x:f>
      </x:c>
      <x:c r="GZ101" s="72"/>
      <x:c r="HA101" s="72" t="str">
        <x:f>IF('Calculations'!$AR101=0,"",INDEX('Calculations'!$DO$12:$DO$1012,'Calculations'!$AR101))</x:f>
      </x:c>
      <x:c r="HB101" s="72"/>
      <x:c r="HC101" s="72"/>
      <x:c r="HD101" s="72"/>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'Calculations'!BN101</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IF('Dashboard'!$E$67="What",'Calculations'!BO102,'Calculations'!BP102)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AND('Calculations'!$EF$2&lt;&gt;"All",'Calculations'!HE102='Calculations'!$EF$2),AND('Calculations'!$EF$3&lt;&gt;"All",'Calculations'!HE102='Calculations'!$EF$3)),0,IF(OR('Dashboard'!$B$7="All",'Calculations'!HN102='Dashboard'!$B$7),IF('Calculations'!$EF$2="All",1,IF('Calculations'!HL102&gt;0,0,IF(COUNTIF('Calculations'!HO102:II102,"="&amp;SUBSTITUTE(SUBSTITUTE(SUBSTITUTE('Calculations'!$EF$2,"~","~~"),"*","~*"),"?","~?"))=0,0,IF('Calculations'!$EF$3="All",1,IF(COUNTIF('Calculations'!HO102:II102,"="&amp;SUBSTITUTE(SUBSTITUTE(SUBSTITUTE('Calculations'!$EF$3,"~","~~"),"*","~*"),"?","~?"))&gt;0,1,0)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2"/>
      <x:c r="GB102" s="72" t="str">
        <x:f>IF('Calculations'!$AR102=0,"",INDEX('Calculations'!$DE$12:$DE$1012,'Calculations'!$AR102))</x:f>
      </x:c>
      <x:c r="GC102" s="72"/>
      <x:c r="GD102" s="72"/>
      <x:c r="GE102" s="72"/>
      <x:c r="GF102" s="72"/>
      <x:c r="GG102" s="72"/>
      <x:c r="GH102" s="72"/>
      <x:c r="GI102" s="72" t="str">
        <x:f>IF('Calculations'!$AR102=0,"",INDEX('Calculations'!$DF$12:$DF$1012,'Calculations'!$AR102))</x:f>
      </x:c>
      <x:c r="GJ102" s="72"/>
      <x:c r="GK102" s="72" t="str">
        <x:f>IF('Calculations'!$AR102=0,"",INDEX('Calculations'!$DG$12:$DG$1012,'Calculations'!$AR102))</x:f>
      </x:c>
      <x:c r="GL102" s="72"/>
      <x:c r="GM102" s="72" t="str">
        <x:f>IF('Calculations'!$AR102=0,"",INDEX('Calculations'!$DH$12:$DH$1012,'Calculations'!$AR102))</x:f>
      </x:c>
      <x:c r="GN102" s="72"/>
      <x:c r="GO102" s="72" t="str">
        <x:f>IF('Calculations'!$AR102=0,"",INDEX('Calculations'!$DI$12:$DI$1012,'Calculations'!$AR102))</x:f>
      </x:c>
      <x:c r="GP102" s="72"/>
      <x:c r="GQ102" s="72" t="str">
        <x:f>IF('Calculations'!$AR102=0,"",INDEX('Calculations'!$DJ$12:$DJ$1012,'Calculations'!$AR102)&amp;" · "&amp;IF(INDEX('Calculations'!$DG$12:$DG$1012,'Calculations'!$AR102)=0,"n.a.",TEXT(INDEX('Calculations'!$DJ$12:$DJ$1012,'Calculations'!$AR102)/INDEX('Calculations'!$DG$12:$DG$1012,'Calculations'!$AR102),"0.0%")))</x:f>
      </x:c>
      <x:c r="GR102" s="72"/>
      <x:c r="GS102" s="72" t="str">
        <x:f>IF('Calculations'!$AR102=0,"",INDEX('Calculations'!$DK$12:$DK$1012,'Calculations'!$AR102)&amp;" · "&amp;IF(INDEX('Calculations'!$DG$12:$DG$1012,'Calculations'!$AR102)=0,"n.a.",TEXT(INDEX('Calculations'!$DK$12:$DK$1012,'Calculations'!$AR102)/INDEX('Calculations'!$DG$12:$DG$1012,'Calculations'!$AR102),"0.0%")))</x:f>
      </x:c>
      <x:c r="GT102" s="72"/>
      <x:c r="GU102" s="72" t="str">
        <x:f>IF('Calculations'!$AR102=0,"",INDEX('Calculations'!$DL$12:$DL$1012,'Calculations'!$AR102)&amp;" · "&amp;IF(INDEX('Calculations'!$DG$12:$DG$1012,'Calculations'!$AR102)=0,"n.a.",TEXT(INDEX('Calculations'!$DL$12:$DL$1012,'Calculations'!$AR102)/INDEX('Calculations'!$DG$12:$DG$1012,'Calculations'!$AR102),"0.0%")))</x:f>
      </x:c>
      <x:c r="GV102" s="72"/>
      <x:c r="GW102" s="72" t="str">
        <x:f>IF('Calculations'!$AR102=0,"",INDEX('Calculations'!$DM$12:$DM$1012,'Calculations'!$AR102)&amp;" · "&amp;IF(INDEX('Calculations'!$DG$12:$DG$1012,'Calculations'!$AR102)=0,"n.a.",TEXT(INDEX('Calculations'!$DM$12:$DM$1012,'Calculations'!$AR102)/INDEX('Calculations'!$DG$12:$DG$1012,'Calculations'!$AR102),"0.0%")))</x:f>
      </x:c>
      <x:c r="GX102" s="72"/>
      <x:c r="GY102" s="72" t="str">
        <x:f>IF('Calculations'!$AR102=0,"",INDEX('Calculations'!$DN$12:$DN$1012,'Calculations'!$AR102))</x:f>
      </x:c>
      <x:c r="GZ102" s="72"/>
      <x:c r="HA102" s="72" t="str">
        <x:f>IF('Calculations'!$AR102=0,"",INDEX('Calculations'!$DO$12:$DO$1012,'Calculations'!$AR102))</x:f>
      </x:c>
      <x:c r="HB102" s="72"/>
      <x:c r="HC102" s="72"/>
      <x:c r="HD102" s="72"/>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'Calculations'!BN102</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IF('Dashboard'!$E$67="What",'Calculations'!BO103,'Calculations'!BP103)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AND('Calculations'!$EF$2&lt;&gt;"All",'Calculations'!HE103='Calculations'!$EF$2),AND('Calculations'!$EF$3&lt;&gt;"All",'Calculations'!HE103='Calculations'!$EF$3)),0,IF(OR('Dashboard'!$B$7="All",'Calculations'!HN103='Dashboard'!$B$7),IF('Calculations'!$EF$2="All",1,IF('Calculations'!HL103&gt;0,0,IF(COUNTIF('Calculations'!HO103:II103,"="&amp;SUBSTITUTE(SUBSTITUTE(SUBSTITUTE('Calculations'!$EF$2,"~","~~"),"*","~*"),"?","~?"))=0,0,IF('Calculations'!$EF$3="All",1,IF(COUNTIF('Calculations'!HO103:II103,"="&amp;SUBSTITUTE(SUBSTITUTE(SUBSTITUTE('Calculations'!$EF$3,"~","~~"),"*","~*"),"?","~?"))&gt;0,1,0)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2"/>
      <x:c r="GB103" s="72" t="str">
        <x:f>IF('Calculations'!$AR103=0,"",INDEX('Calculations'!$DE$12:$DE$1012,'Calculations'!$AR103))</x:f>
      </x:c>
      <x:c r="GC103" s="72"/>
      <x:c r="GD103" s="72"/>
      <x:c r="GE103" s="72"/>
      <x:c r="GF103" s="72"/>
      <x:c r="GG103" s="72"/>
      <x:c r="GH103" s="72"/>
      <x:c r="GI103" s="72" t="str">
        <x:f>IF('Calculations'!$AR103=0,"",INDEX('Calculations'!$DF$12:$DF$1012,'Calculations'!$AR103))</x:f>
      </x:c>
      <x:c r="GJ103" s="72"/>
      <x:c r="GK103" s="72" t="str">
        <x:f>IF('Calculations'!$AR103=0,"",INDEX('Calculations'!$DG$12:$DG$1012,'Calculations'!$AR103))</x:f>
      </x:c>
      <x:c r="GL103" s="72"/>
      <x:c r="GM103" s="72" t="str">
        <x:f>IF('Calculations'!$AR103=0,"",INDEX('Calculations'!$DH$12:$DH$1012,'Calculations'!$AR103))</x:f>
      </x:c>
      <x:c r="GN103" s="72"/>
      <x:c r="GO103" s="72" t="str">
        <x:f>IF('Calculations'!$AR103=0,"",INDEX('Calculations'!$DI$12:$DI$1012,'Calculations'!$AR103))</x:f>
      </x:c>
      <x:c r="GP103" s="72"/>
      <x:c r="GQ103" s="72" t="str">
        <x:f>IF('Calculations'!$AR103=0,"",INDEX('Calculations'!$DJ$12:$DJ$1012,'Calculations'!$AR103)&amp;" · "&amp;IF(INDEX('Calculations'!$DG$12:$DG$1012,'Calculations'!$AR103)=0,"n.a.",TEXT(INDEX('Calculations'!$DJ$12:$DJ$1012,'Calculations'!$AR103)/INDEX('Calculations'!$DG$12:$DG$1012,'Calculations'!$AR103),"0.0%")))</x:f>
      </x:c>
      <x:c r="GR103" s="72"/>
      <x:c r="GS103" s="72" t="str">
        <x:f>IF('Calculations'!$AR103=0,"",INDEX('Calculations'!$DK$12:$DK$1012,'Calculations'!$AR103)&amp;" · "&amp;IF(INDEX('Calculations'!$DG$12:$DG$1012,'Calculations'!$AR103)=0,"n.a.",TEXT(INDEX('Calculations'!$DK$12:$DK$1012,'Calculations'!$AR103)/INDEX('Calculations'!$DG$12:$DG$1012,'Calculations'!$AR103),"0.0%")))</x:f>
      </x:c>
      <x:c r="GT103" s="72"/>
      <x:c r="GU103" s="72" t="str">
        <x:f>IF('Calculations'!$AR103=0,"",INDEX('Calculations'!$DL$12:$DL$1012,'Calculations'!$AR103)&amp;" · "&amp;IF(INDEX('Calculations'!$DG$12:$DG$1012,'Calculations'!$AR103)=0,"n.a.",TEXT(INDEX('Calculations'!$DL$12:$DL$1012,'Calculations'!$AR103)/INDEX('Calculations'!$DG$12:$DG$1012,'Calculations'!$AR103),"0.0%")))</x:f>
      </x:c>
      <x:c r="GV103" s="72"/>
      <x:c r="GW103" s="72" t="str">
        <x:f>IF('Calculations'!$AR103=0,"",INDEX('Calculations'!$DM$12:$DM$1012,'Calculations'!$AR103)&amp;" · "&amp;IF(INDEX('Calculations'!$DG$12:$DG$1012,'Calculations'!$AR103)=0,"n.a.",TEXT(INDEX('Calculations'!$DM$12:$DM$1012,'Calculations'!$AR103)/INDEX('Calculations'!$DG$12:$DG$1012,'Calculations'!$AR103),"0.0%")))</x:f>
      </x:c>
      <x:c r="GX103" s="72"/>
      <x:c r="GY103" s="72" t="str">
        <x:f>IF('Calculations'!$AR103=0,"",INDEX('Calculations'!$DN$12:$DN$1012,'Calculations'!$AR103))</x:f>
      </x:c>
      <x:c r="GZ103" s="72"/>
      <x:c r="HA103" s="72" t="str">
        <x:f>IF('Calculations'!$AR103=0,"",INDEX('Calculations'!$DO$12:$DO$1012,'Calculations'!$AR103))</x:f>
      </x:c>
      <x:c r="HB103" s="72"/>
      <x:c r="HC103" s="72"/>
      <x:c r="HD103" s="72"/>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'Calculations'!BN103</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IF('Dashboard'!$E$67="What",'Calculations'!BO104,'Calculations'!BP104)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AND('Calculations'!$EF$2&lt;&gt;"All",'Calculations'!HE104='Calculations'!$EF$2),AND('Calculations'!$EF$3&lt;&gt;"All",'Calculations'!HE104='Calculations'!$EF$3)),0,IF(OR('Dashboard'!$B$7="All",'Calculations'!HN104='Dashboard'!$B$7),IF('Calculations'!$EF$2="All",1,IF('Calculations'!HL104&gt;0,0,IF(COUNTIF('Calculations'!HO104:II104,"="&amp;SUBSTITUTE(SUBSTITUTE(SUBSTITUTE('Calculations'!$EF$2,"~","~~"),"*","~*"),"?","~?"))=0,0,IF('Calculations'!$EF$3="All",1,IF(COUNTIF('Calculations'!HO104:II104,"="&amp;SUBSTITUTE(SUBSTITUTE(SUBSTITUTE('Calculations'!$EF$3,"~","~~"),"*","~*"),"?","~?"))&gt;0,1,0)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2"/>
      <x:c r="GB104" s="72" t="str">
        <x:f>IF('Calculations'!$AR104=0,"",INDEX('Calculations'!$DE$12:$DE$1012,'Calculations'!$AR104))</x:f>
      </x:c>
      <x:c r="GC104" s="72"/>
      <x:c r="GD104" s="72"/>
      <x:c r="GE104" s="72"/>
      <x:c r="GF104" s="72"/>
      <x:c r="GG104" s="72"/>
      <x:c r="GH104" s="72"/>
      <x:c r="GI104" s="72" t="str">
        <x:f>IF('Calculations'!$AR104=0,"",INDEX('Calculations'!$DF$12:$DF$1012,'Calculations'!$AR104))</x:f>
      </x:c>
      <x:c r="GJ104" s="72"/>
      <x:c r="GK104" s="72" t="str">
        <x:f>IF('Calculations'!$AR104=0,"",INDEX('Calculations'!$DG$12:$DG$1012,'Calculations'!$AR104))</x:f>
      </x:c>
      <x:c r="GL104" s="72"/>
      <x:c r="GM104" s="72" t="str">
        <x:f>IF('Calculations'!$AR104=0,"",INDEX('Calculations'!$DH$12:$DH$1012,'Calculations'!$AR104))</x:f>
      </x:c>
      <x:c r="GN104" s="72"/>
      <x:c r="GO104" s="72" t="str">
        <x:f>IF('Calculations'!$AR104=0,"",INDEX('Calculations'!$DI$12:$DI$1012,'Calculations'!$AR104))</x:f>
      </x:c>
      <x:c r="GP104" s="72"/>
      <x:c r="GQ104" s="72" t="str">
        <x:f>IF('Calculations'!$AR104=0,"",INDEX('Calculations'!$DJ$12:$DJ$1012,'Calculations'!$AR104)&amp;" · "&amp;IF(INDEX('Calculations'!$DG$12:$DG$1012,'Calculations'!$AR104)=0,"n.a.",TEXT(INDEX('Calculations'!$DJ$12:$DJ$1012,'Calculations'!$AR104)/INDEX('Calculations'!$DG$12:$DG$1012,'Calculations'!$AR104),"0.0%")))</x:f>
      </x:c>
      <x:c r="GR104" s="72"/>
      <x:c r="GS104" s="72" t="str">
        <x:f>IF('Calculations'!$AR104=0,"",INDEX('Calculations'!$DK$12:$DK$1012,'Calculations'!$AR104)&amp;" · "&amp;IF(INDEX('Calculations'!$DG$12:$DG$1012,'Calculations'!$AR104)=0,"n.a.",TEXT(INDEX('Calculations'!$DK$12:$DK$1012,'Calculations'!$AR104)/INDEX('Calculations'!$DG$12:$DG$1012,'Calculations'!$AR104),"0.0%")))</x:f>
      </x:c>
      <x:c r="GT104" s="72"/>
      <x:c r="GU104" s="72" t="str">
        <x:f>IF('Calculations'!$AR104=0,"",INDEX('Calculations'!$DL$12:$DL$1012,'Calculations'!$AR104)&amp;" · "&amp;IF(INDEX('Calculations'!$DG$12:$DG$1012,'Calculations'!$AR104)=0,"n.a.",TEXT(INDEX('Calculations'!$DL$12:$DL$1012,'Calculations'!$AR104)/INDEX('Calculations'!$DG$12:$DG$1012,'Calculations'!$AR104),"0.0%")))</x:f>
      </x:c>
      <x:c r="GV104" s="72"/>
      <x:c r="GW104" s="72" t="str">
        <x:f>IF('Calculations'!$AR104=0,"",INDEX('Calculations'!$DM$12:$DM$1012,'Calculations'!$AR104)&amp;" · "&amp;IF(INDEX('Calculations'!$DG$12:$DG$1012,'Calculations'!$AR104)=0,"n.a.",TEXT(INDEX('Calculations'!$DM$12:$DM$1012,'Calculations'!$AR104)/INDEX('Calculations'!$DG$12:$DG$1012,'Calculations'!$AR104),"0.0%")))</x:f>
      </x:c>
      <x:c r="GX104" s="72"/>
      <x:c r="GY104" s="72" t="str">
        <x:f>IF('Calculations'!$AR104=0,"",INDEX('Calculations'!$DN$12:$DN$1012,'Calculations'!$AR104))</x:f>
      </x:c>
      <x:c r="GZ104" s="72"/>
      <x:c r="HA104" s="72" t="str">
        <x:f>IF('Calculations'!$AR104=0,"",INDEX('Calculations'!$DO$12:$DO$1012,'Calculations'!$AR104))</x:f>
      </x:c>
      <x:c r="HB104" s="72"/>
      <x:c r="HC104" s="72"/>
      <x:c r="HD104" s="72"/>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'Calculations'!BN104</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IF('Dashboard'!$E$67="What",'Calculations'!BO105,'Calculations'!BP105)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AND('Calculations'!$EF$2&lt;&gt;"All",'Calculations'!HE105='Calculations'!$EF$2),AND('Calculations'!$EF$3&lt;&gt;"All",'Calculations'!HE105='Calculations'!$EF$3)),0,IF(OR('Dashboard'!$B$7="All",'Calculations'!HN105='Dashboard'!$B$7),IF('Calculations'!$EF$2="All",1,IF('Calculations'!HL105&gt;0,0,IF(COUNTIF('Calculations'!HO105:II105,"="&amp;SUBSTITUTE(SUBSTITUTE(SUBSTITUTE('Calculations'!$EF$2,"~","~~"),"*","~*"),"?","~?"))=0,0,IF('Calculations'!$EF$3="All",1,IF(COUNTIF('Calculations'!HO105:II105,"="&amp;SUBSTITUTE(SUBSTITUTE(SUBSTITUTE('Calculations'!$EF$3,"~","~~"),"*","~*"),"?","~?"))&gt;0,1,0)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2"/>
      <x:c r="GB105" s="72" t="str">
        <x:f>IF('Calculations'!$AR105=0,"",INDEX('Calculations'!$DE$12:$DE$1012,'Calculations'!$AR105))</x:f>
      </x:c>
      <x:c r="GC105" s="72"/>
      <x:c r="GD105" s="72"/>
      <x:c r="GE105" s="72"/>
      <x:c r="GF105" s="72"/>
      <x:c r="GG105" s="72"/>
      <x:c r="GH105" s="72"/>
      <x:c r="GI105" s="72" t="str">
        <x:f>IF('Calculations'!$AR105=0,"",INDEX('Calculations'!$DF$12:$DF$1012,'Calculations'!$AR105))</x:f>
      </x:c>
      <x:c r="GJ105" s="72"/>
      <x:c r="GK105" s="72" t="str">
        <x:f>IF('Calculations'!$AR105=0,"",INDEX('Calculations'!$DG$12:$DG$1012,'Calculations'!$AR105))</x:f>
      </x:c>
      <x:c r="GL105" s="72"/>
      <x:c r="GM105" s="72" t="str">
        <x:f>IF('Calculations'!$AR105=0,"",INDEX('Calculations'!$DH$12:$DH$1012,'Calculations'!$AR105))</x:f>
      </x:c>
      <x:c r="GN105" s="72"/>
      <x:c r="GO105" s="72" t="str">
        <x:f>IF('Calculations'!$AR105=0,"",INDEX('Calculations'!$DI$12:$DI$1012,'Calculations'!$AR105))</x:f>
      </x:c>
      <x:c r="GP105" s="72"/>
      <x:c r="GQ105" s="72" t="str">
        <x:f>IF('Calculations'!$AR105=0,"",INDEX('Calculations'!$DJ$12:$DJ$1012,'Calculations'!$AR105)&amp;" · "&amp;IF(INDEX('Calculations'!$DG$12:$DG$1012,'Calculations'!$AR105)=0,"n.a.",TEXT(INDEX('Calculations'!$DJ$12:$DJ$1012,'Calculations'!$AR105)/INDEX('Calculations'!$DG$12:$DG$1012,'Calculations'!$AR105),"0.0%")))</x:f>
      </x:c>
      <x:c r="GR105" s="72"/>
      <x:c r="GS105" s="72" t="str">
        <x:f>IF('Calculations'!$AR105=0,"",INDEX('Calculations'!$DK$12:$DK$1012,'Calculations'!$AR105)&amp;" · "&amp;IF(INDEX('Calculations'!$DG$12:$DG$1012,'Calculations'!$AR105)=0,"n.a.",TEXT(INDEX('Calculations'!$DK$12:$DK$1012,'Calculations'!$AR105)/INDEX('Calculations'!$DG$12:$DG$1012,'Calculations'!$AR105),"0.0%")))</x:f>
      </x:c>
      <x:c r="GT105" s="72"/>
      <x:c r="GU105" s="72" t="str">
        <x:f>IF('Calculations'!$AR105=0,"",INDEX('Calculations'!$DL$12:$DL$1012,'Calculations'!$AR105)&amp;" · "&amp;IF(INDEX('Calculations'!$DG$12:$DG$1012,'Calculations'!$AR105)=0,"n.a.",TEXT(INDEX('Calculations'!$DL$12:$DL$1012,'Calculations'!$AR105)/INDEX('Calculations'!$DG$12:$DG$1012,'Calculations'!$AR105),"0.0%")))</x:f>
      </x:c>
      <x:c r="GV105" s="72"/>
      <x:c r="GW105" s="72" t="str">
        <x:f>IF('Calculations'!$AR105=0,"",INDEX('Calculations'!$DM$12:$DM$1012,'Calculations'!$AR105)&amp;" · "&amp;IF(INDEX('Calculations'!$DG$12:$DG$1012,'Calculations'!$AR105)=0,"n.a.",TEXT(INDEX('Calculations'!$DM$12:$DM$1012,'Calculations'!$AR105)/INDEX('Calculations'!$DG$12:$DG$1012,'Calculations'!$AR105),"0.0%")))</x:f>
      </x:c>
      <x:c r="GX105" s="72"/>
      <x:c r="GY105" s="72" t="str">
        <x:f>IF('Calculations'!$AR105=0,"",INDEX('Calculations'!$DN$12:$DN$1012,'Calculations'!$AR105))</x:f>
      </x:c>
      <x:c r="GZ105" s="72"/>
      <x:c r="HA105" s="72" t="str">
        <x:f>IF('Calculations'!$AR105=0,"",INDEX('Calculations'!$DO$12:$DO$1012,'Calculations'!$AR105))</x:f>
      </x:c>
      <x:c r="HB105" s="72"/>
      <x:c r="HC105" s="72"/>
      <x:c r="HD105" s="72"/>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'Calculations'!BN105</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IF('Dashboard'!$E$67="What",'Calculations'!BO106,'Calculations'!BP106)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AND('Calculations'!$EF$2&lt;&gt;"All",'Calculations'!HE106='Calculations'!$EF$2),AND('Calculations'!$EF$3&lt;&gt;"All",'Calculations'!HE106='Calculations'!$EF$3)),0,IF(OR('Dashboard'!$B$7="All",'Calculations'!HN106='Dashboard'!$B$7),IF('Calculations'!$EF$2="All",1,IF('Calculations'!HL106&gt;0,0,IF(COUNTIF('Calculations'!HO106:II106,"="&amp;SUBSTITUTE(SUBSTITUTE(SUBSTITUTE('Calculations'!$EF$2,"~","~~"),"*","~*"),"?","~?"))=0,0,IF('Calculations'!$EF$3="All",1,IF(COUNTIF('Calculations'!HO106:II106,"="&amp;SUBSTITUTE(SUBSTITUTE(SUBSTITUTE('Calculations'!$EF$3,"~","~~"),"*","~*"),"?","~?"))&gt;0,1,0)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2"/>
      <x:c r="GB106" s="72" t="str">
        <x:f>IF('Calculations'!$AR106=0,"",INDEX('Calculations'!$DE$12:$DE$1012,'Calculations'!$AR106))</x:f>
      </x:c>
      <x:c r="GC106" s="72"/>
      <x:c r="GD106" s="72"/>
      <x:c r="GE106" s="72"/>
      <x:c r="GF106" s="72"/>
      <x:c r="GG106" s="72"/>
      <x:c r="GH106" s="72"/>
      <x:c r="GI106" s="72" t="str">
        <x:f>IF('Calculations'!$AR106=0,"",INDEX('Calculations'!$DF$12:$DF$1012,'Calculations'!$AR106))</x:f>
      </x:c>
      <x:c r="GJ106" s="72"/>
      <x:c r="GK106" s="72" t="str">
        <x:f>IF('Calculations'!$AR106=0,"",INDEX('Calculations'!$DG$12:$DG$1012,'Calculations'!$AR106))</x:f>
      </x:c>
      <x:c r="GL106" s="72"/>
      <x:c r="GM106" s="72" t="str">
        <x:f>IF('Calculations'!$AR106=0,"",INDEX('Calculations'!$DH$12:$DH$1012,'Calculations'!$AR106))</x:f>
      </x:c>
      <x:c r="GN106" s="72"/>
      <x:c r="GO106" s="72" t="str">
        <x:f>IF('Calculations'!$AR106=0,"",INDEX('Calculations'!$DI$12:$DI$1012,'Calculations'!$AR106))</x:f>
      </x:c>
      <x:c r="GP106" s="72"/>
      <x:c r="GQ106" s="72" t="str">
        <x:f>IF('Calculations'!$AR106=0,"",INDEX('Calculations'!$DJ$12:$DJ$1012,'Calculations'!$AR106)&amp;" · "&amp;IF(INDEX('Calculations'!$DG$12:$DG$1012,'Calculations'!$AR106)=0,"n.a.",TEXT(INDEX('Calculations'!$DJ$12:$DJ$1012,'Calculations'!$AR106)/INDEX('Calculations'!$DG$12:$DG$1012,'Calculations'!$AR106),"0.0%")))</x:f>
      </x:c>
      <x:c r="GR106" s="72"/>
      <x:c r="GS106" s="72" t="str">
        <x:f>IF('Calculations'!$AR106=0,"",INDEX('Calculations'!$DK$12:$DK$1012,'Calculations'!$AR106)&amp;" · "&amp;IF(INDEX('Calculations'!$DG$12:$DG$1012,'Calculations'!$AR106)=0,"n.a.",TEXT(INDEX('Calculations'!$DK$12:$DK$1012,'Calculations'!$AR106)/INDEX('Calculations'!$DG$12:$DG$1012,'Calculations'!$AR106),"0.0%")))</x:f>
      </x:c>
      <x:c r="GT106" s="72"/>
      <x:c r="GU106" s="72" t="str">
        <x:f>IF('Calculations'!$AR106=0,"",INDEX('Calculations'!$DL$12:$DL$1012,'Calculations'!$AR106)&amp;" · "&amp;IF(INDEX('Calculations'!$DG$12:$DG$1012,'Calculations'!$AR106)=0,"n.a.",TEXT(INDEX('Calculations'!$DL$12:$DL$1012,'Calculations'!$AR106)/INDEX('Calculations'!$DG$12:$DG$1012,'Calculations'!$AR106),"0.0%")))</x:f>
      </x:c>
      <x:c r="GV106" s="72"/>
      <x:c r="GW106" s="72" t="str">
        <x:f>IF('Calculations'!$AR106=0,"",INDEX('Calculations'!$DM$12:$DM$1012,'Calculations'!$AR106)&amp;" · "&amp;IF(INDEX('Calculations'!$DG$12:$DG$1012,'Calculations'!$AR106)=0,"n.a.",TEXT(INDEX('Calculations'!$DM$12:$DM$1012,'Calculations'!$AR106)/INDEX('Calculations'!$DG$12:$DG$1012,'Calculations'!$AR106),"0.0%")))</x:f>
      </x:c>
      <x:c r="GX106" s="72"/>
      <x:c r="GY106" s="72" t="str">
        <x:f>IF('Calculations'!$AR106=0,"",INDEX('Calculations'!$DN$12:$DN$1012,'Calculations'!$AR106))</x:f>
      </x:c>
      <x:c r="GZ106" s="72"/>
      <x:c r="HA106" s="72" t="str">
        <x:f>IF('Calculations'!$AR106=0,"",INDEX('Calculations'!$DO$12:$DO$1012,'Calculations'!$AR106))</x:f>
      </x:c>
      <x:c r="HB106" s="72"/>
      <x:c r="HC106" s="72"/>
      <x:c r="HD106" s="72"/>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'Calculations'!BN106</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IF('Dashboard'!$E$67="What",'Calculations'!BO107,'Calculations'!BP107)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AND('Calculations'!$EF$2&lt;&gt;"All",'Calculations'!HE107='Calculations'!$EF$2),AND('Calculations'!$EF$3&lt;&gt;"All",'Calculations'!HE107='Calculations'!$EF$3)),0,IF(OR('Dashboard'!$B$7="All",'Calculations'!HN107='Dashboard'!$B$7),IF('Calculations'!$EF$2="All",1,IF('Calculations'!HL107&gt;0,0,IF(COUNTIF('Calculations'!HO107:II107,"="&amp;SUBSTITUTE(SUBSTITUTE(SUBSTITUTE('Calculations'!$EF$2,"~","~~"),"*","~*"),"?","~?"))=0,0,IF('Calculations'!$EF$3="All",1,IF(COUNTIF('Calculations'!HO107:II107,"="&amp;SUBSTITUTE(SUBSTITUTE(SUBSTITUTE('Calculations'!$EF$3,"~","~~"),"*","~*"),"?","~?"))&gt;0,1,0)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2"/>
      <x:c r="GB107" s="72" t="str">
        <x:f>IF('Calculations'!$AR107=0,"",INDEX('Calculations'!$DE$12:$DE$1012,'Calculations'!$AR107))</x:f>
      </x:c>
      <x:c r="GC107" s="72"/>
      <x:c r="GD107" s="72"/>
      <x:c r="GE107" s="72"/>
      <x:c r="GF107" s="72"/>
      <x:c r="GG107" s="72"/>
      <x:c r="GH107" s="72"/>
      <x:c r="GI107" s="72" t="str">
        <x:f>IF('Calculations'!$AR107=0,"",INDEX('Calculations'!$DF$12:$DF$1012,'Calculations'!$AR107))</x:f>
      </x:c>
      <x:c r="GJ107" s="72"/>
      <x:c r="GK107" s="72" t="str">
        <x:f>IF('Calculations'!$AR107=0,"",INDEX('Calculations'!$DG$12:$DG$1012,'Calculations'!$AR107))</x:f>
      </x:c>
      <x:c r="GL107" s="72"/>
      <x:c r="GM107" s="72" t="str">
        <x:f>IF('Calculations'!$AR107=0,"",INDEX('Calculations'!$DH$12:$DH$1012,'Calculations'!$AR107))</x:f>
      </x:c>
      <x:c r="GN107" s="72"/>
      <x:c r="GO107" s="72" t="str">
        <x:f>IF('Calculations'!$AR107=0,"",INDEX('Calculations'!$DI$12:$DI$1012,'Calculations'!$AR107))</x:f>
      </x:c>
      <x:c r="GP107" s="72"/>
      <x:c r="GQ107" s="72" t="str">
        <x:f>IF('Calculations'!$AR107=0,"",INDEX('Calculations'!$DJ$12:$DJ$1012,'Calculations'!$AR107)&amp;" · "&amp;IF(INDEX('Calculations'!$DG$12:$DG$1012,'Calculations'!$AR107)=0,"n.a.",TEXT(INDEX('Calculations'!$DJ$12:$DJ$1012,'Calculations'!$AR107)/INDEX('Calculations'!$DG$12:$DG$1012,'Calculations'!$AR107),"0.0%")))</x:f>
      </x:c>
      <x:c r="GR107" s="72"/>
      <x:c r="GS107" s="72" t="str">
        <x:f>IF('Calculations'!$AR107=0,"",INDEX('Calculations'!$DK$12:$DK$1012,'Calculations'!$AR107)&amp;" · "&amp;IF(INDEX('Calculations'!$DG$12:$DG$1012,'Calculations'!$AR107)=0,"n.a.",TEXT(INDEX('Calculations'!$DK$12:$DK$1012,'Calculations'!$AR107)/INDEX('Calculations'!$DG$12:$DG$1012,'Calculations'!$AR107),"0.0%")))</x:f>
      </x:c>
      <x:c r="GT107" s="72"/>
      <x:c r="GU107" s="72" t="str">
        <x:f>IF('Calculations'!$AR107=0,"",INDEX('Calculations'!$DL$12:$DL$1012,'Calculations'!$AR107)&amp;" · "&amp;IF(INDEX('Calculations'!$DG$12:$DG$1012,'Calculations'!$AR107)=0,"n.a.",TEXT(INDEX('Calculations'!$DL$12:$DL$1012,'Calculations'!$AR107)/INDEX('Calculations'!$DG$12:$DG$1012,'Calculations'!$AR107),"0.0%")))</x:f>
      </x:c>
      <x:c r="GV107" s="72"/>
      <x:c r="GW107" s="72" t="str">
        <x:f>IF('Calculations'!$AR107=0,"",INDEX('Calculations'!$DM$12:$DM$1012,'Calculations'!$AR107)&amp;" · "&amp;IF(INDEX('Calculations'!$DG$12:$DG$1012,'Calculations'!$AR107)=0,"n.a.",TEXT(INDEX('Calculations'!$DM$12:$DM$1012,'Calculations'!$AR107)/INDEX('Calculations'!$DG$12:$DG$1012,'Calculations'!$AR107),"0.0%")))</x:f>
      </x:c>
      <x:c r="GX107" s="72"/>
      <x:c r="GY107" s="72" t="str">
        <x:f>IF('Calculations'!$AR107=0,"",INDEX('Calculations'!$DN$12:$DN$1012,'Calculations'!$AR107))</x:f>
      </x:c>
      <x:c r="GZ107" s="72"/>
      <x:c r="HA107" s="72" t="str">
        <x:f>IF('Calculations'!$AR107=0,"",INDEX('Calculations'!$DO$12:$DO$1012,'Calculations'!$AR107))</x:f>
      </x:c>
      <x:c r="HB107" s="72"/>
      <x:c r="HC107" s="72"/>
      <x:c r="HD107" s="72"/>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'Calculations'!BN107</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IF('Dashboard'!$E$67="What",'Calculations'!BO108,'Calculations'!BP108)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AND('Calculations'!$EF$2&lt;&gt;"All",'Calculations'!HE108='Calculations'!$EF$2),AND('Calculations'!$EF$3&lt;&gt;"All",'Calculations'!HE108='Calculations'!$EF$3)),0,IF(OR('Dashboard'!$B$7="All",'Calculations'!HN108='Dashboard'!$B$7),IF('Calculations'!$EF$2="All",1,IF('Calculations'!HL108&gt;0,0,IF(COUNTIF('Calculations'!HO108:II108,"="&amp;SUBSTITUTE(SUBSTITUTE(SUBSTITUTE('Calculations'!$EF$2,"~","~~"),"*","~*"),"?","~?"))=0,0,IF('Calculations'!$EF$3="All",1,IF(COUNTIF('Calculations'!HO108:II108,"="&amp;SUBSTITUTE(SUBSTITUTE(SUBSTITUTE('Calculations'!$EF$3,"~","~~"),"*","~*"),"?","~?"))&gt;0,1,0)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2"/>
      <x:c r="GB108" s="72" t="str">
        <x:f>IF('Calculations'!$AR108=0,"",INDEX('Calculations'!$DE$12:$DE$1012,'Calculations'!$AR108))</x:f>
      </x:c>
      <x:c r="GC108" s="72"/>
      <x:c r="GD108" s="72"/>
      <x:c r="GE108" s="72"/>
      <x:c r="GF108" s="72"/>
      <x:c r="GG108" s="72"/>
      <x:c r="GH108" s="72"/>
      <x:c r="GI108" s="72" t="str">
        <x:f>IF('Calculations'!$AR108=0,"",INDEX('Calculations'!$DF$12:$DF$1012,'Calculations'!$AR108))</x:f>
      </x:c>
      <x:c r="GJ108" s="72"/>
      <x:c r="GK108" s="72" t="str">
        <x:f>IF('Calculations'!$AR108=0,"",INDEX('Calculations'!$DG$12:$DG$1012,'Calculations'!$AR108))</x:f>
      </x:c>
      <x:c r="GL108" s="72"/>
      <x:c r="GM108" s="72" t="str">
        <x:f>IF('Calculations'!$AR108=0,"",INDEX('Calculations'!$DH$12:$DH$1012,'Calculations'!$AR108))</x:f>
      </x:c>
      <x:c r="GN108" s="72"/>
      <x:c r="GO108" s="72" t="str">
        <x:f>IF('Calculations'!$AR108=0,"",INDEX('Calculations'!$DI$12:$DI$1012,'Calculations'!$AR108))</x:f>
      </x:c>
      <x:c r="GP108" s="72"/>
      <x:c r="GQ108" s="72" t="str">
        <x:f>IF('Calculations'!$AR108=0,"",INDEX('Calculations'!$DJ$12:$DJ$1012,'Calculations'!$AR108)&amp;" · "&amp;IF(INDEX('Calculations'!$DG$12:$DG$1012,'Calculations'!$AR108)=0,"n.a.",TEXT(INDEX('Calculations'!$DJ$12:$DJ$1012,'Calculations'!$AR108)/INDEX('Calculations'!$DG$12:$DG$1012,'Calculations'!$AR108),"0.0%")))</x:f>
      </x:c>
      <x:c r="GR108" s="72"/>
      <x:c r="GS108" s="72" t="str">
        <x:f>IF('Calculations'!$AR108=0,"",INDEX('Calculations'!$DK$12:$DK$1012,'Calculations'!$AR108)&amp;" · "&amp;IF(INDEX('Calculations'!$DG$12:$DG$1012,'Calculations'!$AR108)=0,"n.a.",TEXT(INDEX('Calculations'!$DK$12:$DK$1012,'Calculations'!$AR108)/INDEX('Calculations'!$DG$12:$DG$1012,'Calculations'!$AR108),"0.0%")))</x:f>
      </x:c>
      <x:c r="GT108" s="72"/>
      <x:c r="GU108" s="72" t="str">
        <x:f>IF('Calculations'!$AR108=0,"",INDEX('Calculations'!$DL$12:$DL$1012,'Calculations'!$AR108)&amp;" · "&amp;IF(INDEX('Calculations'!$DG$12:$DG$1012,'Calculations'!$AR108)=0,"n.a.",TEXT(INDEX('Calculations'!$DL$12:$DL$1012,'Calculations'!$AR108)/INDEX('Calculations'!$DG$12:$DG$1012,'Calculations'!$AR108),"0.0%")))</x:f>
      </x:c>
      <x:c r="GV108" s="72"/>
      <x:c r="GW108" s="72" t="str">
        <x:f>IF('Calculations'!$AR108=0,"",INDEX('Calculations'!$DM$12:$DM$1012,'Calculations'!$AR108)&amp;" · "&amp;IF(INDEX('Calculations'!$DG$12:$DG$1012,'Calculations'!$AR108)=0,"n.a.",TEXT(INDEX('Calculations'!$DM$12:$DM$1012,'Calculations'!$AR108)/INDEX('Calculations'!$DG$12:$DG$1012,'Calculations'!$AR108),"0.0%")))</x:f>
      </x:c>
      <x:c r="GX108" s="72"/>
      <x:c r="GY108" s="72" t="str">
        <x:f>IF('Calculations'!$AR108=0,"",INDEX('Calculations'!$DN$12:$DN$1012,'Calculations'!$AR108))</x:f>
      </x:c>
      <x:c r="GZ108" s="72"/>
      <x:c r="HA108" s="72" t="str">
        <x:f>IF('Calculations'!$AR108=0,"",INDEX('Calculations'!$DO$12:$DO$1012,'Calculations'!$AR108))</x:f>
      </x:c>
      <x:c r="HB108" s="72"/>
      <x:c r="HC108" s="72"/>
      <x:c r="HD108" s="72"/>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'Calculations'!BN108</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IF('Dashboard'!$E$67="What",'Calculations'!BO109,'Calculations'!BP109)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AND('Calculations'!$EF$2&lt;&gt;"All",'Calculations'!HE109='Calculations'!$EF$2),AND('Calculations'!$EF$3&lt;&gt;"All",'Calculations'!HE109='Calculations'!$EF$3)),0,IF(OR('Dashboard'!$B$7="All",'Calculations'!HN109='Dashboard'!$B$7),IF('Calculations'!$EF$2="All",1,IF('Calculations'!HL109&gt;0,0,IF(COUNTIF('Calculations'!HO109:II109,"="&amp;SUBSTITUTE(SUBSTITUTE(SUBSTITUTE('Calculations'!$EF$2,"~","~~"),"*","~*"),"?","~?"))=0,0,IF('Calculations'!$EF$3="All",1,IF(COUNTIF('Calculations'!HO109:II109,"="&amp;SUBSTITUTE(SUBSTITUTE(SUBSTITUTE('Calculations'!$EF$3,"~","~~"),"*","~*"),"?","~?"))&gt;0,1,0)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2"/>
      <x:c r="GB109" s="72" t="str">
        <x:f>IF('Calculations'!$AR109=0,"",INDEX('Calculations'!$DE$12:$DE$1012,'Calculations'!$AR109))</x:f>
      </x:c>
      <x:c r="GC109" s="72"/>
      <x:c r="GD109" s="72"/>
      <x:c r="GE109" s="72"/>
      <x:c r="GF109" s="72"/>
      <x:c r="GG109" s="72"/>
      <x:c r="GH109" s="72"/>
      <x:c r="GI109" s="72" t="str">
        <x:f>IF('Calculations'!$AR109=0,"",INDEX('Calculations'!$DF$12:$DF$1012,'Calculations'!$AR109))</x:f>
      </x:c>
      <x:c r="GJ109" s="72"/>
      <x:c r="GK109" s="72" t="str">
        <x:f>IF('Calculations'!$AR109=0,"",INDEX('Calculations'!$DG$12:$DG$1012,'Calculations'!$AR109))</x:f>
      </x:c>
      <x:c r="GL109" s="72"/>
      <x:c r="GM109" s="72" t="str">
        <x:f>IF('Calculations'!$AR109=0,"",INDEX('Calculations'!$DH$12:$DH$1012,'Calculations'!$AR109))</x:f>
      </x:c>
      <x:c r="GN109" s="72"/>
      <x:c r="GO109" s="72" t="str">
        <x:f>IF('Calculations'!$AR109=0,"",INDEX('Calculations'!$DI$12:$DI$1012,'Calculations'!$AR109))</x:f>
      </x:c>
      <x:c r="GP109" s="72"/>
      <x:c r="GQ109" s="72" t="str">
        <x:f>IF('Calculations'!$AR109=0,"",INDEX('Calculations'!$DJ$12:$DJ$1012,'Calculations'!$AR109)&amp;" · "&amp;IF(INDEX('Calculations'!$DG$12:$DG$1012,'Calculations'!$AR109)=0,"n.a.",TEXT(INDEX('Calculations'!$DJ$12:$DJ$1012,'Calculations'!$AR109)/INDEX('Calculations'!$DG$12:$DG$1012,'Calculations'!$AR109),"0.0%")))</x:f>
      </x:c>
      <x:c r="GR109" s="72"/>
      <x:c r="GS109" s="72" t="str">
        <x:f>IF('Calculations'!$AR109=0,"",INDEX('Calculations'!$DK$12:$DK$1012,'Calculations'!$AR109)&amp;" · "&amp;IF(INDEX('Calculations'!$DG$12:$DG$1012,'Calculations'!$AR109)=0,"n.a.",TEXT(INDEX('Calculations'!$DK$12:$DK$1012,'Calculations'!$AR109)/INDEX('Calculations'!$DG$12:$DG$1012,'Calculations'!$AR109),"0.0%")))</x:f>
      </x:c>
      <x:c r="GT109" s="72"/>
      <x:c r="GU109" s="72" t="str">
        <x:f>IF('Calculations'!$AR109=0,"",INDEX('Calculations'!$DL$12:$DL$1012,'Calculations'!$AR109)&amp;" · "&amp;IF(INDEX('Calculations'!$DG$12:$DG$1012,'Calculations'!$AR109)=0,"n.a.",TEXT(INDEX('Calculations'!$DL$12:$DL$1012,'Calculations'!$AR109)/INDEX('Calculations'!$DG$12:$DG$1012,'Calculations'!$AR109),"0.0%")))</x:f>
      </x:c>
      <x:c r="GV109" s="72"/>
      <x:c r="GW109" s="72" t="str">
        <x:f>IF('Calculations'!$AR109=0,"",INDEX('Calculations'!$DM$12:$DM$1012,'Calculations'!$AR109)&amp;" · "&amp;IF(INDEX('Calculations'!$DG$12:$DG$1012,'Calculations'!$AR109)=0,"n.a.",TEXT(INDEX('Calculations'!$DM$12:$DM$1012,'Calculations'!$AR109)/INDEX('Calculations'!$DG$12:$DG$1012,'Calculations'!$AR109),"0.0%")))</x:f>
      </x:c>
      <x:c r="GX109" s="72"/>
      <x:c r="GY109" s="72" t="str">
        <x:f>IF('Calculations'!$AR109=0,"",INDEX('Calculations'!$DN$12:$DN$1012,'Calculations'!$AR109))</x:f>
      </x:c>
      <x:c r="GZ109" s="72"/>
      <x:c r="HA109" s="72" t="str">
        <x:f>IF('Calculations'!$AR109=0,"",INDEX('Calculations'!$DO$12:$DO$1012,'Calculations'!$AR109))</x:f>
      </x:c>
      <x:c r="HB109" s="72"/>
      <x:c r="HC109" s="72"/>
      <x:c r="HD109" s="72"/>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'Calculations'!BN109</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IF('Dashboard'!$E$67="What",'Calculations'!BO110,'Calculations'!BP110)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AND('Calculations'!$EF$2&lt;&gt;"All",'Calculations'!HE110='Calculations'!$EF$2),AND('Calculations'!$EF$3&lt;&gt;"All",'Calculations'!HE110='Calculations'!$EF$3)),0,IF(OR('Dashboard'!$B$7="All",'Calculations'!HN110='Dashboard'!$B$7),IF('Calculations'!$EF$2="All",1,IF('Calculations'!HL110&gt;0,0,IF(COUNTIF('Calculations'!HO110:II110,"="&amp;SUBSTITUTE(SUBSTITUTE(SUBSTITUTE('Calculations'!$EF$2,"~","~~"),"*","~*"),"?","~?"))=0,0,IF('Calculations'!$EF$3="All",1,IF(COUNTIF('Calculations'!HO110:II110,"="&amp;SUBSTITUTE(SUBSTITUTE(SUBSTITUTE('Calculations'!$EF$3,"~","~~"),"*","~*"),"?","~?"))&gt;0,1,0)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2"/>
      <x:c r="GB110" s="72" t="str">
        <x:f>IF('Calculations'!$AR110=0,"",INDEX('Calculations'!$DE$12:$DE$1012,'Calculations'!$AR110))</x:f>
      </x:c>
      <x:c r="GC110" s="72"/>
      <x:c r="GD110" s="72"/>
      <x:c r="GE110" s="72"/>
      <x:c r="GF110" s="72"/>
      <x:c r="GG110" s="72"/>
      <x:c r="GH110" s="72"/>
      <x:c r="GI110" s="72" t="str">
        <x:f>IF('Calculations'!$AR110=0,"",INDEX('Calculations'!$DF$12:$DF$1012,'Calculations'!$AR110))</x:f>
      </x:c>
      <x:c r="GJ110" s="72"/>
      <x:c r="GK110" s="72" t="str">
        <x:f>IF('Calculations'!$AR110=0,"",INDEX('Calculations'!$DG$12:$DG$1012,'Calculations'!$AR110))</x:f>
      </x:c>
      <x:c r="GL110" s="72"/>
      <x:c r="GM110" s="72" t="str">
        <x:f>IF('Calculations'!$AR110=0,"",INDEX('Calculations'!$DH$12:$DH$1012,'Calculations'!$AR110))</x:f>
      </x:c>
      <x:c r="GN110" s="72"/>
      <x:c r="GO110" s="72" t="str">
        <x:f>IF('Calculations'!$AR110=0,"",INDEX('Calculations'!$DI$12:$DI$1012,'Calculations'!$AR110))</x:f>
      </x:c>
      <x:c r="GP110" s="72"/>
      <x:c r="GQ110" s="72" t="str">
        <x:f>IF('Calculations'!$AR110=0,"",INDEX('Calculations'!$DJ$12:$DJ$1012,'Calculations'!$AR110)&amp;" · "&amp;IF(INDEX('Calculations'!$DG$12:$DG$1012,'Calculations'!$AR110)=0,"n.a.",TEXT(INDEX('Calculations'!$DJ$12:$DJ$1012,'Calculations'!$AR110)/INDEX('Calculations'!$DG$12:$DG$1012,'Calculations'!$AR110),"0.0%")))</x:f>
      </x:c>
      <x:c r="GR110" s="72"/>
      <x:c r="GS110" s="72" t="str">
        <x:f>IF('Calculations'!$AR110=0,"",INDEX('Calculations'!$DK$12:$DK$1012,'Calculations'!$AR110)&amp;" · "&amp;IF(INDEX('Calculations'!$DG$12:$DG$1012,'Calculations'!$AR110)=0,"n.a.",TEXT(INDEX('Calculations'!$DK$12:$DK$1012,'Calculations'!$AR110)/INDEX('Calculations'!$DG$12:$DG$1012,'Calculations'!$AR110),"0.0%")))</x:f>
      </x:c>
      <x:c r="GT110" s="72"/>
      <x:c r="GU110" s="72" t="str">
        <x:f>IF('Calculations'!$AR110=0,"",INDEX('Calculations'!$DL$12:$DL$1012,'Calculations'!$AR110)&amp;" · "&amp;IF(INDEX('Calculations'!$DG$12:$DG$1012,'Calculations'!$AR110)=0,"n.a.",TEXT(INDEX('Calculations'!$DL$12:$DL$1012,'Calculations'!$AR110)/INDEX('Calculations'!$DG$12:$DG$1012,'Calculations'!$AR110),"0.0%")))</x:f>
      </x:c>
      <x:c r="GV110" s="72"/>
      <x:c r="GW110" s="72" t="str">
        <x:f>IF('Calculations'!$AR110=0,"",INDEX('Calculations'!$DM$12:$DM$1012,'Calculations'!$AR110)&amp;" · "&amp;IF(INDEX('Calculations'!$DG$12:$DG$1012,'Calculations'!$AR110)=0,"n.a.",TEXT(INDEX('Calculations'!$DM$12:$DM$1012,'Calculations'!$AR110)/INDEX('Calculations'!$DG$12:$DG$1012,'Calculations'!$AR110),"0.0%")))</x:f>
      </x:c>
      <x:c r="GX110" s="72"/>
      <x:c r="GY110" s="72" t="str">
        <x:f>IF('Calculations'!$AR110=0,"",INDEX('Calculations'!$DN$12:$DN$1012,'Calculations'!$AR110))</x:f>
      </x:c>
      <x:c r="GZ110" s="72"/>
      <x:c r="HA110" s="72" t="str">
        <x:f>IF('Calculations'!$AR110=0,"",INDEX('Calculations'!$DO$12:$DO$1012,'Calculations'!$AR110))</x:f>
      </x:c>
      <x:c r="HB110" s="72"/>
      <x:c r="HC110" s="72"/>
      <x:c r="HD110" s="72"/>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'Calculations'!BN110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IF('Dashboard'!$E$67="What",'Calculations'!BO111,'Calculations'!BP111)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AND('Calculations'!$EF$2&lt;&gt;"All",'Calculations'!HE111='Calculations'!$EF$2),AND('Calculations'!$EF$3&lt;&gt;"All",'Calculations'!HE111='Calculations'!$EF$3)),0,IF(OR('Dashboard'!$B$7="All",'Calculations'!HN111='Dashboard'!$B$7),IF('Calculations'!$EF$2="All",1,IF('Calculations'!HL111&gt;0,0,IF(COUNTIF('Calculations'!HO111:II111,"="&amp;SUBSTITUTE(SUBSTITUTE(SUBSTITUTE('Calculations'!$EF$2,"~","~~"),"*","~*"),"?","~?"))=0,0,IF('Calculations'!$EF$3="All",1,IF(COUNTIF('Calculations'!HO111:II111,"="&amp;SUBSTITUTE(SUBSTITUTE(SUBSTITUTE('Calculations'!$EF$3,"~","~~"),"*","~*"),"?","~?"))&gt;0,1,0)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2"/>
      <x:c r="GB111" s="72" t="str">
        <x:f>IF('Calculations'!$AR111=0,"",INDEX('Calculations'!$DE$12:$DE$1012,'Calculations'!$AR111))</x:f>
      </x:c>
      <x:c r="GC111" s="72"/>
      <x:c r="GD111" s="72"/>
      <x:c r="GE111" s="72"/>
      <x:c r="GF111" s="72"/>
      <x:c r="GG111" s="72"/>
      <x:c r="GH111" s="72"/>
      <x:c r="GI111" s="72" t="str">
        <x:f>IF('Calculations'!$AR111=0,"",INDEX('Calculations'!$DF$12:$DF$1012,'Calculations'!$AR111))</x:f>
      </x:c>
      <x:c r="GJ111" s="72"/>
      <x:c r="GK111" s="72" t="str">
        <x:f>IF('Calculations'!$AR111=0,"",INDEX('Calculations'!$DG$12:$DG$1012,'Calculations'!$AR111))</x:f>
      </x:c>
      <x:c r="GL111" s="72"/>
      <x:c r="GM111" s="72" t="str">
        <x:f>IF('Calculations'!$AR111=0,"",INDEX('Calculations'!$DH$12:$DH$1012,'Calculations'!$AR111))</x:f>
      </x:c>
      <x:c r="GN111" s="72"/>
      <x:c r="GO111" s="72" t="str">
        <x:f>IF('Calculations'!$AR111=0,"",INDEX('Calculations'!$DI$12:$DI$1012,'Calculations'!$AR111))</x:f>
      </x:c>
      <x:c r="GP111" s="72"/>
      <x:c r="GQ111" s="72" t="str">
        <x:f>IF('Calculations'!$AR111=0,"",INDEX('Calculations'!$DJ$12:$DJ$1012,'Calculations'!$AR111)&amp;" · "&amp;IF(INDEX('Calculations'!$DG$12:$DG$1012,'Calculations'!$AR111)=0,"n.a.",TEXT(INDEX('Calculations'!$DJ$12:$DJ$1012,'Calculations'!$AR111)/INDEX('Calculations'!$DG$12:$DG$1012,'Calculations'!$AR111),"0.0%")))</x:f>
      </x:c>
      <x:c r="GR111" s="72"/>
      <x:c r="GS111" s="72" t="str">
        <x:f>IF('Calculations'!$AR111=0,"",INDEX('Calculations'!$DK$12:$DK$1012,'Calculations'!$AR111)&amp;" · "&amp;IF(INDEX('Calculations'!$DG$12:$DG$1012,'Calculations'!$AR111)=0,"n.a.",TEXT(INDEX('Calculations'!$DK$12:$DK$1012,'Calculations'!$AR111)/INDEX('Calculations'!$DG$12:$DG$1012,'Calculations'!$AR111),"0.0%")))</x:f>
      </x:c>
      <x:c r="GT111" s="72"/>
      <x:c r="GU111" s="72" t="str">
        <x:f>IF('Calculations'!$AR111=0,"",INDEX('Calculations'!$DL$12:$DL$1012,'Calculations'!$AR111)&amp;" · "&amp;IF(INDEX('Calculations'!$DG$12:$DG$1012,'Calculations'!$AR111)=0,"n.a.",TEXT(INDEX('Calculations'!$DL$12:$DL$1012,'Calculations'!$AR111)/INDEX('Calculations'!$DG$12:$DG$1012,'Calculations'!$AR111),"0.0%")))</x:f>
      </x:c>
      <x:c r="GV111" s="72"/>
      <x:c r="GW111" s="72" t="str">
        <x:f>IF('Calculations'!$AR111=0,"",INDEX('Calculations'!$DM$12:$DM$1012,'Calculations'!$AR111)&amp;" · "&amp;IF(INDEX('Calculations'!$DG$12:$DG$1012,'Calculations'!$AR111)=0,"n.a.",TEXT(INDEX('Calculations'!$DM$12:$DM$1012,'Calculations'!$AR111)/INDEX('Calculations'!$DG$12:$DG$1012,'Calculations'!$AR111),"0.0%")))</x:f>
      </x:c>
      <x:c r="GX111" s="72"/>
      <x:c r="GY111" s="72" t="str">
        <x:f>IF('Calculations'!$AR111=0,"",INDEX('Calculations'!$DN$12:$DN$1012,'Calculations'!$AR111))</x:f>
      </x:c>
      <x:c r="GZ111" s="72"/>
      <x:c r="HA111" s="72" t="str">
        <x:f>IF('Calculations'!$AR111=0,"",INDEX('Calculations'!$DO$12:$DO$1012,'Calculations'!$AR111))</x:f>
      </x:c>
      <x:c r="HB111" s="72"/>
      <x:c r="HC111" s="72"/>
      <x:c r="HD111" s="72"/>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'Calculations'!BN111</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IF('Dashboard'!$E$67="What",'Calculations'!BO112,'Calculations'!BP112)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AND('Calculations'!$EF$2&lt;&gt;"All",'Calculations'!HE112='Calculations'!$EF$2),AND('Calculations'!$EF$3&lt;&gt;"All",'Calculations'!HE112='Calculations'!$EF$3)),0,IF(OR('Dashboard'!$B$7="All",'Calculations'!HN112='Dashboard'!$B$7),IF('Calculations'!$EF$2="All",1,IF('Calculations'!HL112&gt;0,0,IF(COUNTIF('Calculations'!HO112:II112,"="&amp;SUBSTITUTE(SUBSTITUTE(SUBSTITUTE('Calculations'!$EF$2,"~","~~"),"*","~*"),"?","~?"))=0,0,IF('Calculations'!$EF$3="All",1,IF(COUNTIF('Calculations'!HO112:II112,"="&amp;SUBSTITUTE(SUBSTITUTE(SUBSTITUTE('Calculations'!$EF$3,"~","~~"),"*","~*"),"?","~?"))&gt;0,1,0)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2"/>
      <x:c r="GB112" s="72" t="str">
        <x:f>IF('Calculations'!$AR112=0,"",INDEX('Calculations'!$DE$12:$DE$1012,'Calculations'!$AR112))</x:f>
      </x:c>
      <x:c r="GC112" s="72"/>
      <x:c r="GD112" s="72"/>
      <x:c r="GE112" s="72"/>
      <x:c r="GF112" s="72"/>
      <x:c r="GG112" s="72"/>
      <x:c r="GH112" s="72"/>
      <x:c r="GI112" s="72" t="str">
        <x:f>IF('Calculations'!$AR112=0,"",INDEX('Calculations'!$DF$12:$DF$1012,'Calculations'!$AR112))</x:f>
      </x:c>
      <x:c r="GJ112" s="72"/>
      <x:c r="GK112" s="72" t="str">
        <x:f>IF('Calculations'!$AR112=0,"",INDEX('Calculations'!$DG$12:$DG$1012,'Calculations'!$AR112))</x:f>
      </x:c>
      <x:c r="GL112" s="72"/>
      <x:c r="GM112" s="72" t="str">
        <x:f>IF('Calculations'!$AR112=0,"",INDEX('Calculations'!$DH$12:$DH$1012,'Calculations'!$AR112))</x:f>
      </x:c>
      <x:c r="GN112" s="72"/>
      <x:c r="GO112" s="72" t="str">
        <x:f>IF('Calculations'!$AR112=0,"",INDEX('Calculations'!$DI$12:$DI$1012,'Calculations'!$AR112))</x:f>
      </x:c>
      <x:c r="GP112" s="72"/>
      <x:c r="GQ112" s="72" t="str">
        <x:f>IF('Calculations'!$AR112=0,"",INDEX('Calculations'!$DJ$12:$DJ$1012,'Calculations'!$AR112)&amp;" · "&amp;IF(INDEX('Calculations'!$DG$12:$DG$1012,'Calculations'!$AR112)=0,"n.a.",TEXT(INDEX('Calculations'!$DJ$12:$DJ$1012,'Calculations'!$AR112)/INDEX('Calculations'!$DG$12:$DG$1012,'Calculations'!$AR112),"0.0%")))</x:f>
      </x:c>
      <x:c r="GR112" s="72"/>
      <x:c r="GS112" s="72" t="str">
        <x:f>IF('Calculations'!$AR112=0,"",INDEX('Calculations'!$DK$12:$DK$1012,'Calculations'!$AR112)&amp;" · "&amp;IF(INDEX('Calculations'!$DG$12:$DG$1012,'Calculations'!$AR112)=0,"n.a.",TEXT(INDEX('Calculations'!$DK$12:$DK$1012,'Calculations'!$AR112)/INDEX('Calculations'!$DG$12:$DG$1012,'Calculations'!$AR112),"0.0%")))</x:f>
      </x:c>
      <x:c r="GT112" s="72"/>
      <x:c r="GU112" s="72" t="str">
        <x:f>IF('Calculations'!$AR112=0,"",INDEX('Calculations'!$DL$12:$DL$1012,'Calculations'!$AR112)&amp;" · "&amp;IF(INDEX('Calculations'!$DG$12:$DG$1012,'Calculations'!$AR112)=0,"n.a.",TEXT(INDEX('Calculations'!$DL$12:$DL$1012,'Calculations'!$AR112)/INDEX('Calculations'!$DG$12:$DG$1012,'Calculations'!$AR112),"0.0%")))</x:f>
      </x:c>
      <x:c r="GV112" s="72"/>
      <x:c r="GW112" s="72" t="str">
        <x:f>IF('Calculations'!$AR112=0,"",INDEX('Calculations'!$DM$12:$DM$1012,'Calculations'!$AR112)&amp;" · "&amp;IF(INDEX('Calculations'!$DG$12:$DG$1012,'Calculations'!$AR112)=0,"n.a.",TEXT(INDEX('Calculations'!$DM$12:$DM$1012,'Calculations'!$AR112)/INDEX('Calculations'!$DG$12:$DG$1012,'Calculations'!$AR112),"0.0%")))</x:f>
      </x:c>
      <x:c r="GX112" s="72"/>
      <x:c r="GY112" s="72" t="str">
        <x:f>IF('Calculations'!$AR112=0,"",INDEX('Calculations'!$DN$12:$DN$1012,'Calculations'!$AR112))</x:f>
      </x:c>
      <x:c r="GZ112" s="72"/>
      <x:c r="HA112" s="72" t="str">
        <x:f>IF('Calculations'!$AR112=0,"",INDEX('Calculations'!$DO$12:$DO$1012,'Calculations'!$AR112))</x:f>
      </x:c>
      <x:c r="HB112" s="72"/>
      <x:c r="HC112" s="72"/>
      <x:c r="HD112" s="72"/>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'Calculations'!BN112</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IF('Dashboard'!$E$67="What",'Calculations'!BO113,'Calculations'!BP113)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AND('Calculations'!$EF$2&lt;&gt;"All",'Calculations'!HE113='Calculations'!$EF$2),AND('Calculations'!$EF$3&lt;&gt;"All",'Calculations'!HE113='Calculations'!$EF$3)),0,IF(OR('Dashboard'!$B$7="All",'Calculations'!HN113='Dashboard'!$B$7),IF('Calculations'!$EF$2="All",1,IF('Calculations'!HL113&gt;0,0,IF(COUNTIF('Calculations'!HO113:II113,"="&amp;SUBSTITUTE(SUBSTITUTE(SUBSTITUTE('Calculations'!$EF$2,"~","~~"),"*","~*"),"?","~?"))=0,0,IF('Calculations'!$EF$3="All",1,IF(COUNTIF('Calculations'!HO113:II113,"="&amp;SUBSTITUTE(SUBSTITUTE(SUBSTITUTE('Calculations'!$EF$3,"~","~~"),"*","~*"),"?","~?"))&gt;0,1,0)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2"/>
      <x:c r="GB113" s="72" t="str">
        <x:f>IF('Calculations'!$AR113=0,"",INDEX('Calculations'!$DE$12:$DE$1012,'Calculations'!$AR113))</x:f>
      </x:c>
      <x:c r="GC113" s="72"/>
      <x:c r="GD113" s="72"/>
      <x:c r="GE113" s="72"/>
      <x:c r="GF113" s="72"/>
      <x:c r="GG113" s="72"/>
      <x:c r="GH113" s="72"/>
      <x:c r="GI113" s="72" t="str">
        <x:f>IF('Calculations'!$AR113=0,"",INDEX('Calculations'!$DF$12:$DF$1012,'Calculations'!$AR113))</x:f>
      </x:c>
      <x:c r="GJ113" s="72"/>
      <x:c r="GK113" s="72" t="str">
        <x:f>IF('Calculations'!$AR113=0,"",INDEX('Calculations'!$DG$12:$DG$1012,'Calculations'!$AR113))</x:f>
      </x:c>
      <x:c r="GL113" s="72"/>
      <x:c r="GM113" s="72" t="str">
        <x:f>IF('Calculations'!$AR113=0,"",INDEX('Calculations'!$DH$12:$DH$1012,'Calculations'!$AR113))</x:f>
      </x:c>
      <x:c r="GN113" s="72"/>
      <x:c r="GO113" s="72" t="str">
        <x:f>IF('Calculations'!$AR113=0,"",INDEX('Calculations'!$DI$12:$DI$1012,'Calculations'!$AR113))</x:f>
      </x:c>
      <x:c r="GP113" s="72"/>
      <x:c r="GQ113" s="72" t="str">
        <x:f>IF('Calculations'!$AR113=0,"",INDEX('Calculations'!$DJ$12:$DJ$1012,'Calculations'!$AR113)&amp;" · "&amp;IF(INDEX('Calculations'!$DG$12:$DG$1012,'Calculations'!$AR113)=0,"n.a.",TEXT(INDEX('Calculations'!$DJ$12:$DJ$1012,'Calculations'!$AR113)/INDEX('Calculations'!$DG$12:$DG$1012,'Calculations'!$AR113),"0.0%")))</x:f>
      </x:c>
      <x:c r="GR113" s="72"/>
      <x:c r="GS113" s="72" t="str">
        <x:f>IF('Calculations'!$AR113=0,"",INDEX('Calculations'!$DK$12:$DK$1012,'Calculations'!$AR113)&amp;" · "&amp;IF(INDEX('Calculations'!$DG$12:$DG$1012,'Calculations'!$AR113)=0,"n.a.",TEXT(INDEX('Calculations'!$DK$12:$DK$1012,'Calculations'!$AR113)/INDEX('Calculations'!$DG$12:$DG$1012,'Calculations'!$AR113),"0.0%")))</x:f>
      </x:c>
      <x:c r="GT113" s="72"/>
      <x:c r="GU113" s="72" t="str">
        <x:f>IF('Calculations'!$AR113=0,"",INDEX('Calculations'!$DL$12:$DL$1012,'Calculations'!$AR113)&amp;" · "&amp;IF(INDEX('Calculations'!$DG$12:$DG$1012,'Calculations'!$AR113)=0,"n.a.",TEXT(INDEX('Calculations'!$DL$12:$DL$1012,'Calculations'!$AR113)/INDEX('Calculations'!$DG$12:$DG$1012,'Calculations'!$AR113),"0.0%")))</x:f>
      </x:c>
      <x:c r="GV113" s="72"/>
      <x:c r="GW113" s="72" t="str">
        <x:f>IF('Calculations'!$AR113=0,"",INDEX('Calculations'!$DM$12:$DM$1012,'Calculations'!$AR113)&amp;" · "&amp;IF(INDEX('Calculations'!$DG$12:$DG$1012,'Calculations'!$AR113)=0,"n.a.",TEXT(INDEX('Calculations'!$DM$12:$DM$1012,'Calculations'!$AR113)/INDEX('Calculations'!$DG$12:$DG$1012,'Calculations'!$AR113),"0.0%")))</x:f>
      </x:c>
      <x:c r="GX113" s="72"/>
      <x:c r="GY113" s="72" t="str">
        <x:f>IF('Calculations'!$AR113=0,"",INDEX('Calculations'!$DN$12:$DN$1012,'Calculations'!$AR113))</x:f>
      </x:c>
      <x:c r="GZ113" s="72"/>
      <x:c r="HA113" s="72" t="str">
        <x:f>IF('Calculations'!$AR113=0,"",INDEX('Calculations'!$DO$12:$DO$1012,'Calculations'!$AR113))</x:f>
      </x:c>
      <x:c r="HB113" s="72"/>
      <x:c r="HC113" s="72"/>
      <x:c r="HD113" s="72"/>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'Calculations'!BN113</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IF('Dashboard'!$E$67="What",'Calculations'!BO114,'Calculations'!BP114)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AND('Calculations'!$EF$2&lt;&gt;"All",'Calculations'!HE114='Calculations'!$EF$2),AND('Calculations'!$EF$3&lt;&gt;"All",'Calculations'!HE114='Calculations'!$EF$3)),0,IF(OR('Dashboard'!$B$7="All",'Calculations'!HN114='Dashboard'!$B$7),IF('Calculations'!$EF$2="All",1,IF('Calculations'!HL114&gt;0,0,IF(COUNTIF('Calculations'!HO114:II114,"="&amp;SUBSTITUTE(SUBSTITUTE(SUBSTITUTE('Calculations'!$EF$2,"~","~~"),"*","~*"),"?","~?"))=0,0,IF('Calculations'!$EF$3="All",1,IF(COUNTIF('Calculations'!HO114:II114,"="&amp;SUBSTITUTE(SUBSTITUTE(SUBSTITUTE('Calculations'!$EF$3,"~","~~"),"*","~*"),"?","~?"))&gt;0,1,0)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2"/>
      <x:c r="GB114" s="72" t="str">
        <x:f>IF('Calculations'!$AR114=0,"",INDEX('Calculations'!$DE$12:$DE$1012,'Calculations'!$AR114))</x:f>
      </x:c>
      <x:c r="GC114" s="72"/>
      <x:c r="GD114" s="72"/>
      <x:c r="GE114" s="72"/>
      <x:c r="GF114" s="72"/>
      <x:c r="GG114" s="72"/>
      <x:c r="GH114" s="72"/>
      <x:c r="GI114" s="72" t="str">
        <x:f>IF('Calculations'!$AR114=0,"",INDEX('Calculations'!$DF$12:$DF$1012,'Calculations'!$AR114))</x:f>
      </x:c>
      <x:c r="GJ114" s="72"/>
      <x:c r="GK114" s="72" t="str">
        <x:f>IF('Calculations'!$AR114=0,"",INDEX('Calculations'!$DG$12:$DG$1012,'Calculations'!$AR114))</x:f>
      </x:c>
      <x:c r="GL114" s="72"/>
      <x:c r="GM114" s="72" t="str">
        <x:f>IF('Calculations'!$AR114=0,"",INDEX('Calculations'!$DH$12:$DH$1012,'Calculations'!$AR114))</x:f>
      </x:c>
      <x:c r="GN114" s="72"/>
      <x:c r="GO114" s="72" t="str">
        <x:f>IF('Calculations'!$AR114=0,"",INDEX('Calculations'!$DI$12:$DI$1012,'Calculations'!$AR114))</x:f>
      </x:c>
      <x:c r="GP114" s="72"/>
      <x:c r="GQ114" s="72" t="str">
        <x:f>IF('Calculations'!$AR114=0,"",INDEX('Calculations'!$DJ$12:$DJ$1012,'Calculations'!$AR114)&amp;" · "&amp;IF(INDEX('Calculations'!$DG$12:$DG$1012,'Calculations'!$AR114)=0,"n.a.",TEXT(INDEX('Calculations'!$DJ$12:$DJ$1012,'Calculations'!$AR114)/INDEX('Calculations'!$DG$12:$DG$1012,'Calculations'!$AR114),"0.0%")))</x:f>
      </x:c>
      <x:c r="GR114" s="72"/>
      <x:c r="GS114" s="72" t="str">
        <x:f>IF('Calculations'!$AR114=0,"",INDEX('Calculations'!$DK$12:$DK$1012,'Calculations'!$AR114)&amp;" · "&amp;IF(INDEX('Calculations'!$DG$12:$DG$1012,'Calculations'!$AR114)=0,"n.a.",TEXT(INDEX('Calculations'!$DK$12:$DK$1012,'Calculations'!$AR114)/INDEX('Calculations'!$DG$12:$DG$1012,'Calculations'!$AR114),"0.0%")))</x:f>
      </x:c>
      <x:c r="GT114" s="72"/>
      <x:c r="GU114" s="72" t="str">
        <x:f>IF('Calculations'!$AR114=0,"",INDEX('Calculations'!$DL$12:$DL$1012,'Calculations'!$AR114)&amp;" · "&amp;IF(INDEX('Calculations'!$DG$12:$DG$1012,'Calculations'!$AR114)=0,"n.a.",TEXT(INDEX('Calculations'!$DL$12:$DL$1012,'Calculations'!$AR114)/INDEX('Calculations'!$DG$12:$DG$1012,'Calculations'!$AR114),"0.0%")))</x:f>
      </x:c>
      <x:c r="GV114" s="72"/>
      <x:c r="GW114" s="72" t="str">
        <x:f>IF('Calculations'!$AR114=0,"",INDEX('Calculations'!$DM$12:$DM$1012,'Calculations'!$AR114)&amp;" · "&amp;IF(INDEX('Calculations'!$DG$12:$DG$1012,'Calculations'!$AR114)=0,"n.a.",TEXT(INDEX('Calculations'!$DM$12:$DM$1012,'Calculations'!$AR114)/INDEX('Calculations'!$DG$12:$DG$1012,'Calculations'!$AR114),"0.0%")))</x:f>
      </x:c>
      <x:c r="GX114" s="72"/>
      <x:c r="GY114" s="72" t="str">
        <x:f>IF('Calculations'!$AR114=0,"",INDEX('Calculations'!$DN$12:$DN$1012,'Calculations'!$AR114))</x:f>
      </x:c>
      <x:c r="GZ114" s="72"/>
      <x:c r="HA114" s="72" t="str">
        <x:f>IF('Calculations'!$AR114=0,"",INDEX('Calculations'!$DO$12:$DO$1012,'Calculations'!$AR114))</x:f>
      </x:c>
      <x:c r="HB114" s="72"/>
      <x:c r="HC114" s="72"/>
      <x:c r="HD114" s="72"/>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'Calculations'!BN114</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IF('Dashboard'!$E$67="What",'Calculations'!BO115,'Calculations'!BP115)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AND('Calculations'!$EF$2&lt;&gt;"All",'Calculations'!HE115='Calculations'!$EF$2),AND('Calculations'!$EF$3&lt;&gt;"All",'Calculations'!HE115='Calculations'!$EF$3)),0,IF(OR('Dashboard'!$B$7="All",'Calculations'!HN115='Dashboard'!$B$7),IF('Calculations'!$EF$2="All",1,IF('Calculations'!HL115&gt;0,0,IF(COUNTIF('Calculations'!HO115:II115,"="&amp;SUBSTITUTE(SUBSTITUTE(SUBSTITUTE('Calculations'!$EF$2,"~","~~"),"*","~*"),"?","~?"))=0,0,IF('Calculations'!$EF$3="All",1,IF(COUNTIF('Calculations'!HO115:II115,"="&amp;SUBSTITUTE(SUBSTITUTE(SUBSTITUTE('Calculations'!$EF$3,"~","~~"),"*","~*"),"?","~?"))&gt;0,1,0)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2"/>
      <x:c r="GB115" s="72" t="str">
        <x:f>IF('Calculations'!$AR115=0,"",INDEX('Calculations'!$DE$12:$DE$1012,'Calculations'!$AR115))</x:f>
      </x:c>
      <x:c r="GC115" s="72"/>
      <x:c r="GD115" s="72"/>
      <x:c r="GE115" s="72"/>
      <x:c r="GF115" s="72"/>
      <x:c r="GG115" s="72"/>
      <x:c r="GH115" s="72"/>
      <x:c r="GI115" s="72" t="str">
        <x:f>IF('Calculations'!$AR115=0,"",INDEX('Calculations'!$DF$12:$DF$1012,'Calculations'!$AR115))</x:f>
      </x:c>
      <x:c r="GJ115" s="72"/>
      <x:c r="GK115" s="72" t="str">
        <x:f>IF('Calculations'!$AR115=0,"",INDEX('Calculations'!$DG$12:$DG$1012,'Calculations'!$AR115))</x:f>
      </x:c>
      <x:c r="GL115" s="72"/>
      <x:c r="GM115" s="72" t="str">
        <x:f>IF('Calculations'!$AR115=0,"",INDEX('Calculations'!$DH$12:$DH$1012,'Calculations'!$AR115))</x:f>
      </x:c>
      <x:c r="GN115" s="72"/>
      <x:c r="GO115" s="72" t="str">
        <x:f>IF('Calculations'!$AR115=0,"",INDEX('Calculations'!$DI$12:$DI$1012,'Calculations'!$AR115))</x:f>
      </x:c>
      <x:c r="GP115" s="72"/>
      <x:c r="GQ115" s="72" t="str">
        <x:f>IF('Calculations'!$AR115=0,"",INDEX('Calculations'!$DJ$12:$DJ$1012,'Calculations'!$AR115)&amp;" · "&amp;IF(INDEX('Calculations'!$DG$12:$DG$1012,'Calculations'!$AR115)=0,"n.a.",TEXT(INDEX('Calculations'!$DJ$12:$DJ$1012,'Calculations'!$AR115)/INDEX('Calculations'!$DG$12:$DG$1012,'Calculations'!$AR115),"0.0%")))</x:f>
      </x:c>
      <x:c r="GR115" s="72"/>
      <x:c r="GS115" s="72" t="str">
        <x:f>IF('Calculations'!$AR115=0,"",INDEX('Calculations'!$DK$12:$DK$1012,'Calculations'!$AR115)&amp;" · "&amp;IF(INDEX('Calculations'!$DG$12:$DG$1012,'Calculations'!$AR115)=0,"n.a.",TEXT(INDEX('Calculations'!$DK$12:$DK$1012,'Calculations'!$AR115)/INDEX('Calculations'!$DG$12:$DG$1012,'Calculations'!$AR115),"0.0%")))</x:f>
      </x:c>
      <x:c r="GT115" s="72"/>
      <x:c r="GU115" s="72" t="str">
        <x:f>IF('Calculations'!$AR115=0,"",INDEX('Calculations'!$DL$12:$DL$1012,'Calculations'!$AR115)&amp;" · "&amp;IF(INDEX('Calculations'!$DG$12:$DG$1012,'Calculations'!$AR115)=0,"n.a.",TEXT(INDEX('Calculations'!$DL$12:$DL$1012,'Calculations'!$AR115)/INDEX('Calculations'!$DG$12:$DG$1012,'Calculations'!$AR115),"0.0%")))</x:f>
      </x:c>
      <x:c r="GV115" s="72"/>
      <x:c r="GW115" s="72" t="str">
        <x:f>IF('Calculations'!$AR115=0,"",INDEX('Calculations'!$DM$12:$DM$1012,'Calculations'!$AR115)&amp;" · "&amp;IF(INDEX('Calculations'!$DG$12:$DG$1012,'Calculations'!$AR115)=0,"n.a.",TEXT(INDEX('Calculations'!$DM$12:$DM$1012,'Calculations'!$AR115)/INDEX('Calculations'!$DG$12:$DG$1012,'Calculations'!$AR115),"0.0%")))</x:f>
      </x:c>
      <x:c r="GX115" s="72"/>
      <x:c r="GY115" s="72" t="str">
        <x:f>IF('Calculations'!$AR115=0,"",INDEX('Calculations'!$DN$12:$DN$1012,'Calculations'!$AR115))</x:f>
      </x:c>
      <x:c r="GZ115" s="72"/>
      <x:c r="HA115" s="72" t="str">
        <x:f>IF('Calculations'!$AR115=0,"",INDEX('Calculations'!$DO$12:$DO$1012,'Calculations'!$AR115))</x:f>
      </x:c>
      <x:c r="HB115" s="72"/>
      <x:c r="HC115" s="72"/>
      <x:c r="HD115" s="72"/>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'Calculations'!BN115</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IF('Dashboard'!$E$67="What",'Calculations'!BO116,'Calculations'!BP116)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AND('Calculations'!$EF$2&lt;&gt;"All",'Calculations'!HE116='Calculations'!$EF$2),AND('Calculations'!$EF$3&lt;&gt;"All",'Calculations'!HE116='Calculations'!$EF$3)),0,IF(OR('Dashboard'!$B$7="All",'Calculations'!HN116='Dashboard'!$B$7),IF('Calculations'!$EF$2="All",1,IF('Calculations'!HL116&gt;0,0,IF(COUNTIF('Calculations'!HO116:II116,"="&amp;SUBSTITUTE(SUBSTITUTE(SUBSTITUTE('Calculations'!$EF$2,"~","~~"),"*","~*"),"?","~?"))=0,0,IF('Calculations'!$EF$3="All",1,IF(COUNTIF('Calculations'!HO116:II116,"="&amp;SUBSTITUTE(SUBSTITUTE(SUBSTITUTE('Calculations'!$EF$3,"~","~~"),"*","~*"),"?","~?"))&gt;0,1,0)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2"/>
      <x:c r="GB116" s="72" t="str">
        <x:f>IF('Calculations'!$AR116=0,"",INDEX('Calculations'!$DE$12:$DE$1012,'Calculations'!$AR116))</x:f>
      </x:c>
      <x:c r="GC116" s="72"/>
      <x:c r="GD116" s="72"/>
      <x:c r="GE116" s="72"/>
      <x:c r="GF116" s="72"/>
      <x:c r="GG116" s="72"/>
      <x:c r="GH116" s="72"/>
      <x:c r="GI116" s="72" t="str">
        <x:f>IF('Calculations'!$AR116=0,"",INDEX('Calculations'!$DF$12:$DF$1012,'Calculations'!$AR116))</x:f>
      </x:c>
      <x:c r="GJ116" s="72"/>
      <x:c r="GK116" s="72" t="str">
        <x:f>IF('Calculations'!$AR116=0,"",INDEX('Calculations'!$DG$12:$DG$1012,'Calculations'!$AR116))</x:f>
      </x:c>
      <x:c r="GL116" s="72"/>
      <x:c r="GM116" s="72" t="str">
        <x:f>IF('Calculations'!$AR116=0,"",INDEX('Calculations'!$DH$12:$DH$1012,'Calculations'!$AR116))</x:f>
      </x:c>
      <x:c r="GN116" s="72"/>
      <x:c r="GO116" s="72" t="str">
        <x:f>IF('Calculations'!$AR116=0,"",INDEX('Calculations'!$DI$12:$DI$1012,'Calculations'!$AR116))</x:f>
      </x:c>
      <x:c r="GP116" s="72"/>
      <x:c r="GQ116" s="72" t="str">
        <x:f>IF('Calculations'!$AR116=0,"",INDEX('Calculations'!$DJ$12:$DJ$1012,'Calculations'!$AR116)&amp;" · "&amp;IF(INDEX('Calculations'!$DG$12:$DG$1012,'Calculations'!$AR116)=0,"n.a.",TEXT(INDEX('Calculations'!$DJ$12:$DJ$1012,'Calculations'!$AR116)/INDEX('Calculations'!$DG$12:$DG$1012,'Calculations'!$AR116),"0.0%")))</x:f>
      </x:c>
      <x:c r="GR116" s="72"/>
      <x:c r="GS116" s="72" t="str">
        <x:f>IF('Calculations'!$AR116=0,"",INDEX('Calculations'!$DK$12:$DK$1012,'Calculations'!$AR116)&amp;" · "&amp;IF(INDEX('Calculations'!$DG$12:$DG$1012,'Calculations'!$AR116)=0,"n.a.",TEXT(INDEX('Calculations'!$DK$12:$DK$1012,'Calculations'!$AR116)/INDEX('Calculations'!$DG$12:$DG$1012,'Calculations'!$AR116),"0.0%")))</x:f>
      </x:c>
      <x:c r="GT116" s="72"/>
      <x:c r="GU116" s="72" t="str">
        <x:f>IF('Calculations'!$AR116=0,"",INDEX('Calculations'!$DL$12:$DL$1012,'Calculations'!$AR116)&amp;" · "&amp;IF(INDEX('Calculations'!$DG$12:$DG$1012,'Calculations'!$AR116)=0,"n.a.",TEXT(INDEX('Calculations'!$DL$12:$DL$1012,'Calculations'!$AR116)/INDEX('Calculations'!$DG$12:$DG$1012,'Calculations'!$AR116),"0.0%")))</x:f>
      </x:c>
      <x:c r="GV116" s="72"/>
      <x:c r="GW116" s="72" t="str">
        <x:f>IF('Calculations'!$AR116=0,"",INDEX('Calculations'!$DM$12:$DM$1012,'Calculations'!$AR116)&amp;" · "&amp;IF(INDEX('Calculations'!$DG$12:$DG$1012,'Calculations'!$AR116)=0,"n.a.",TEXT(INDEX('Calculations'!$DM$12:$DM$1012,'Calculations'!$AR116)/INDEX('Calculations'!$DG$12:$DG$1012,'Calculations'!$AR116),"0.0%")))</x:f>
      </x:c>
      <x:c r="GX116" s="72"/>
      <x:c r="GY116" s="72" t="str">
        <x:f>IF('Calculations'!$AR116=0,"",INDEX('Calculations'!$DN$12:$DN$1012,'Calculations'!$AR116))</x:f>
      </x:c>
      <x:c r="GZ116" s="72"/>
      <x:c r="HA116" s="72" t="str">
        <x:f>IF('Calculations'!$AR116=0,"",INDEX('Calculations'!$DO$12:$DO$1012,'Calculations'!$AR116))</x:f>
      </x:c>
      <x:c r="HB116" s="72"/>
      <x:c r="HC116" s="72"/>
      <x:c r="HD116" s="72"/>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'Calculations'!BN116</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IF('Dashboard'!$E$67="What",'Calculations'!BO117,'Calculations'!BP117)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AND('Calculations'!$EF$2&lt;&gt;"All",'Calculations'!HE117='Calculations'!$EF$2),AND('Calculations'!$EF$3&lt;&gt;"All",'Calculations'!HE117='Calculations'!$EF$3)),0,IF(OR('Dashboard'!$B$7="All",'Calculations'!HN117='Dashboard'!$B$7),IF('Calculations'!$EF$2="All",1,IF('Calculations'!HL117&gt;0,0,IF(COUNTIF('Calculations'!HO117:II117,"="&amp;SUBSTITUTE(SUBSTITUTE(SUBSTITUTE('Calculations'!$EF$2,"~","~~"),"*","~*"),"?","~?"))=0,0,IF('Calculations'!$EF$3="All",1,IF(COUNTIF('Calculations'!HO117:II117,"="&amp;SUBSTITUTE(SUBSTITUTE(SUBSTITUTE('Calculations'!$EF$3,"~","~~"),"*","~*"),"?","~?"))&gt;0,1,0)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2"/>
      <x:c r="GB117" s="72" t="str">
        <x:f>IF('Calculations'!$AR117=0,"",INDEX('Calculations'!$DE$12:$DE$1012,'Calculations'!$AR117))</x:f>
      </x:c>
      <x:c r="GC117" s="72"/>
      <x:c r="GD117" s="72"/>
      <x:c r="GE117" s="72"/>
      <x:c r="GF117" s="72"/>
      <x:c r="GG117" s="72"/>
      <x:c r="GH117" s="72"/>
      <x:c r="GI117" s="72" t="str">
        <x:f>IF('Calculations'!$AR117=0,"",INDEX('Calculations'!$DF$12:$DF$1012,'Calculations'!$AR117))</x:f>
      </x:c>
      <x:c r="GJ117" s="72"/>
      <x:c r="GK117" s="72" t="str">
        <x:f>IF('Calculations'!$AR117=0,"",INDEX('Calculations'!$DG$12:$DG$1012,'Calculations'!$AR117))</x:f>
      </x:c>
      <x:c r="GL117" s="72"/>
      <x:c r="GM117" s="72" t="str">
        <x:f>IF('Calculations'!$AR117=0,"",INDEX('Calculations'!$DH$12:$DH$1012,'Calculations'!$AR117))</x:f>
      </x:c>
      <x:c r="GN117" s="72"/>
      <x:c r="GO117" s="72" t="str">
        <x:f>IF('Calculations'!$AR117=0,"",INDEX('Calculations'!$DI$12:$DI$1012,'Calculations'!$AR117))</x:f>
      </x:c>
      <x:c r="GP117" s="72"/>
      <x:c r="GQ117" s="72" t="str">
        <x:f>IF('Calculations'!$AR117=0,"",INDEX('Calculations'!$DJ$12:$DJ$1012,'Calculations'!$AR117)&amp;" · "&amp;IF(INDEX('Calculations'!$DG$12:$DG$1012,'Calculations'!$AR117)=0,"n.a.",TEXT(INDEX('Calculations'!$DJ$12:$DJ$1012,'Calculations'!$AR117)/INDEX('Calculations'!$DG$12:$DG$1012,'Calculations'!$AR117),"0.0%")))</x:f>
      </x:c>
      <x:c r="GR117" s="72"/>
      <x:c r="GS117" s="72" t="str">
        <x:f>IF('Calculations'!$AR117=0,"",INDEX('Calculations'!$DK$12:$DK$1012,'Calculations'!$AR117)&amp;" · "&amp;IF(INDEX('Calculations'!$DG$12:$DG$1012,'Calculations'!$AR117)=0,"n.a.",TEXT(INDEX('Calculations'!$DK$12:$DK$1012,'Calculations'!$AR117)/INDEX('Calculations'!$DG$12:$DG$1012,'Calculations'!$AR117),"0.0%")))</x:f>
      </x:c>
      <x:c r="GT117" s="72"/>
      <x:c r="GU117" s="72" t="str">
        <x:f>IF('Calculations'!$AR117=0,"",INDEX('Calculations'!$DL$12:$DL$1012,'Calculations'!$AR117)&amp;" · "&amp;IF(INDEX('Calculations'!$DG$12:$DG$1012,'Calculations'!$AR117)=0,"n.a.",TEXT(INDEX('Calculations'!$DL$12:$DL$1012,'Calculations'!$AR117)/INDEX('Calculations'!$DG$12:$DG$1012,'Calculations'!$AR117),"0.0%")))</x:f>
      </x:c>
      <x:c r="GV117" s="72"/>
      <x:c r="GW117" s="72" t="str">
        <x:f>IF('Calculations'!$AR117=0,"",INDEX('Calculations'!$DM$12:$DM$1012,'Calculations'!$AR117)&amp;" · "&amp;IF(INDEX('Calculations'!$DG$12:$DG$1012,'Calculations'!$AR117)=0,"n.a.",TEXT(INDEX('Calculations'!$DM$12:$DM$1012,'Calculations'!$AR117)/INDEX('Calculations'!$DG$12:$DG$1012,'Calculations'!$AR117),"0.0%")))</x:f>
      </x:c>
      <x:c r="GX117" s="72"/>
      <x:c r="GY117" s="72" t="str">
        <x:f>IF('Calculations'!$AR117=0,"",INDEX('Calculations'!$DN$12:$DN$1012,'Calculations'!$AR117))</x:f>
      </x:c>
      <x:c r="GZ117" s="72"/>
      <x:c r="HA117" s="72" t="str">
        <x:f>IF('Calculations'!$AR117=0,"",INDEX('Calculations'!$DO$12:$DO$1012,'Calculations'!$AR117))</x:f>
      </x:c>
      <x:c r="HB117" s="72"/>
      <x:c r="HC117" s="72"/>
      <x:c r="HD117" s="72"/>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'Calculations'!BN117</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IF('Dashboard'!$E$67="What",'Calculations'!BO118,'Calculations'!BP118)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AND('Calculations'!$EF$2&lt;&gt;"All",'Calculations'!HE118='Calculations'!$EF$2),AND('Calculations'!$EF$3&lt;&gt;"All",'Calculations'!HE118='Calculations'!$EF$3)),0,IF(OR('Dashboard'!$B$7="All",'Calculations'!HN118='Dashboard'!$B$7),IF('Calculations'!$EF$2="All",1,IF('Calculations'!HL118&gt;0,0,IF(COUNTIF('Calculations'!HO118:II118,"="&amp;SUBSTITUTE(SUBSTITUTE(SUBSTITUTE('Calculations'!$EF$2,"~","~~"),"*","~*"),"?","~?"))=0,0,IF('Calculations'!$EF$3="All",1,IF(COUNTIF('Calculations'!HO118:II118,"="&amp;SUBSTITUTE(SUBSTITUTE(SUBSTITUTE('Calculations'!$EF$3,"~","~~"),"*","~*"),"?","~?"))&gt;0,1,0)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2"/>
      <x:c r="GB118" s="72" t="str">
        <x:f>"Total · all branches"</x:f>
        <x:v>Total · all branches</x:v>
      </x:c>
      <x:c r="GC118" s="72"/>
      <x:c r="GD118" s="72"/>
      <x:c r="GE118" s="72"/>
      <x:c r="GF118" s="72"/>
      <x:c r="GG118" s="72"/>
      <x:c r="GH118" s="72"/>
      <x:c r="GI118" s="72" t="n">
        <x:f>'Calculations'!$AG$4</x:f>
        <x:v>0</x:v>
      </x:c>
      <x:c r="GJ118" s="72"/>
      <x:c r="GK118" s="72" t="n">
        <x:f>'Calculations'!$AG$5</x:f>
        <x:v>0</x:v>
      </x:c>
      <x:c r="GL118" s="72"/>
      <x:c r="GM118" s="72" t="n">
        <x:f>'Calculations'!$AG$7</x:f>
        <x:v>0</x:v>
      </x:c>
      <x:c r="GN118" s="72"/>
      <x:c r="GO118" s="72" t="str">
        <x:f>'Calculations'!$AG$6</x:f>
        <x:v>n.a.</x:v>
      </x:c>
      <x:c r="GP118" s="72"/>
      <x:c r="GQ118" s="72" t="str">
        <x:f>'Calculations'!$AG$21&amp;" · "&amp;IF('Calculations'!$AG$5=0,"n.a.",TEXT('Calculations'!$AG$21/'Calculations'!$AG$5,"0.0%"))</x:f>
        <x:v>0 · n.a.</x:v>
      </x:c>
      <x:c r="GR118" s="72"/>
      <x:c r="GS118" s="72" t="str">
        <x:f>'Calculations'!$AG$22&amp;" · "&amp;IF('Calculations'!$AG$5=0,"n.a.",TEXT('Calculations'!$AG$22/'Calculations'!$AG$5,"0.0%"))</x:f>
        <x:v>0 · n.a.</x:v>
      </x:c>
      <x:c r="GT118" s="72"/>
      <x:c r="GU118" s="72" t="str">
        <x:f>'Calculations'!$AG$23&amp;" · "&amp;IF('Calculations'!$AG$5=0,"n.a.",TEXT('Calculations'!$AG$23/'Calculations'!$AG$5,"0.0%"))</x:f>
        <x:v>0 · n.a.</x:v>
      </x:c>
      <x:c r="GV118" s="72"/>
      <x:c r="GW118" s="72" t="str">
        <x:f>'Calculations'!$AG$24&amp;" · "&amp;IF('Calculations'!$AG$5=0,"n.a.",TEXT('Calculations'!$AG$24/'Calculations'!$AG$5,"0.0%"))</x:f>
        <x:v>0 · n.a.</x:v>
      </x:c>
      <x:c r="GX118" s="72"/>
      <x:c r="GY118" s="72" t="n">
        <x:f>COUNTIFS('Calculations'!$BN$13:$BN$512,1,'Calculations'!$EP$13:$EP$512,1)</x:f>
        <x:v>0</x:v>
      </x:c>
      <x:c r="GZ118" s="72"/>
      <x:c r="HA118" s="72" t="str">
        <x:f>IF('Calculations'!$AG$5=0,"n.a.",SUM('Calculations'!$AG$21:$AG$22)/'Calculations'!$AG$5)</x:f>
        <x:v>n.a.</x:v>
      </x:c>
      <x:c r="HB118" s="72"/>
      <x:c r="HC118" s="72"/>
      <x:c r="HD118" s="72"/>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'Calculations'!BN118</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IF('Dashboard'!$E$67="What",'Calculations'!BO119,'Calculations'!BP119)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AND('Calculations'!$EF$2&lt;&gt;"All",'Calculations'!HE119='Calculations'!$EF$2),AND('Calculations'!$EF$3&lt;&gt;"All",'Calculations'!HE119='Calculations'!$EF$3)),0,IF(OR('Dashboard'!$B$7="All",'Calculations'!HN119='Dashboard'!$B$7),IF('Calculations'!$EF$2="All",1,IF('Calculations'!HL119&gt;0,0,IF(COUNTIF('Calculations'!HO119:II119,"="&amp;SUBSTITUTE(SUBSTITUTE(SUBSTITUTE('Calculations'!$EF$2,"~","~~"),"*","~*"),"?","~?"))=0,0,IF('Calculations'!$EF$3="All",1,IF(COUNTIF('Calculations'!HO119:II119,"="&amp;SUBSTITUTE(SUBSTITUTE(SUBSTITUTE('Calculations'!$EF$3,"~","~~"),"*","~*"),"?","~?"))&gt;0,1,0)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2"/>
      <x:c r="GB119" s="72"/>
      <x:c r="GC119" s="72"/>
      <x:c r="GD119" s="72"/>
      <x:c r="GE119" s="72"/>
      <x:c r="GF119" s="72"/>
      <x:c r="GG119" s="72"/>
      <x:c r="GH119" s="72"/>
      <x:c r="GI119" s="72"/>
      <x:c r="GJ119" s="72"/>
      <x:c r="GK119" s="72"/>
      <x:c r="GL119" s="72"/>
      <x:c r="GM119" s="72"/>
      <x:c r="GN119" s="72"/>
      <x:c r="GO119" s="72"/>
      <x:c r="GP119" s="72"/>
      <x:c r="GQ119" s="72"/>
      <x:c r="GR119" s="72"/>
      <x:c r="GS119" s="72"/>
      <x:c r="GT119" s="72"/>
      <x:c r="GU119" s="72"/>
      <x:c r="GV119" s="72"/>
      <x:c r="GW119" s="72"/>
      <x:c r="GX119" s="72"/>
      <x:c r="GY119" s="72"/>
      <x:c r="GZ119" s="72"/>
      <x:c r="HA119" s="72"/>
      <x:c r="HB119" s="72"/>
      <x:c r="HC119" s="72"/>
      <x:c r="HD119" s="72"/>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'Calculations'!BN119</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IF('Dashboard'!$E$67="What",'Calculations'!BO120,'Calculations'!BP120)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AND('Calculations'!$EF$2&lt;&gt;"All",'Calculations'!HE120='Calculations'!$EF$2),AND('Calculations'!$EF$3&lt;&gt;"All",'Calculations'!HE120='Calculations'!$EF$3)),0,IF(OR('Dashboard'!$B$7="All",'Calculations'!HN120='Dashboard'!$B$7),IF('Calculations'!$EF$2="All",1,IF('Calculations'!HL120&gt;0,0,IF(COUNTIF('Calculations'!HO120:II120,"="&amp;SUBSTITUTE(SUBSTITUTE(SUBSTITUTE('Calculations'!$EF$2,"~","~~"),"*","~*"),"?","~?"))=0,0,IF('Calculations'!$EF$3="All",1,IF(COUNTIF('Calculations'!HO120:II120,"="&amp;SUBSTITUTE(SUBSTITUTE(SUBSTITUTE('Calculations'!$EF$3,"~","~~"),"*","~*"),"?","~?"))&gt;0,1,0)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2"/>
      <x:c r="GB120" s="72"/>
      <x:c r="GC120" s="72"/>
      <x:c r="GD120" s="72"/>
      <x:c r="GE120" s="72"/>
      <x:c r="GF120" s="72"/>
      <x:c r="GG120" s="72"/>
      <x:c r="GH120" s="72"/>
      <x:c r="GI120" s="72"/>
      <x:c r="GJ120" s="72"/>
      <x:c r="GK120" s="72"/>
      <x:c r="GL120" s="72"/>
      <x:c r="GM120" s="72"/>
      <x:c r="GN120" s="72"/>
      <x:c r="GO120" s="72"/>
      <x:c r="GP120" s="72"/>
      <x:c r="GQ120" s="72"/>
      <x:c r="GR120" s="72"/>
      <x:c r="GS120" s="72"/>
      <x:c r="GT120" s="72"/>
      <x:c r="GU120" s="72"/>
      <x:c r="GV120" s="72"/>
      <x:c r="GW120" s="72"/>
      <x:c r="GX120" s="72"/>
      <x:c r="GY120" s="72"/>
      <x:c r="GZ120" s="72"/>
      <x:c r="HA120" s="72"/>
      <x:c r="HB120" s="72"/>
      <x:c r="HC120" s="72"/>
      <x:c r="HD120" s="72"/>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'Calculations'!BN120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IF('Dashboard'!$E$67="What",'Calculations'!BO121,'Calculations'!BP121)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AND('Calculations'!$EF$2&lt;&gt;"All",'Calculations'!HE121='Calculations'!$EF$2),AND('Calculations'!$EF$3&lt;&gt;"All",'Calculations'!HE121='Calculations'!$EF$3)),0,IF(OR('Dashboard'!$B$7="All",'Calculations'!HN121='Dashboard'!$B$7),IF('Calculations'!$EF$2="All",1,IF('Calculations'!HL121&gt;0,0,IF(COUNTIF('Calculations'!HO121:II121,"="&amp;SUBSTITUTE(SUBSTITUTE(SUBSTITUTE('Calculations'!$EF$2,"~","~~"),"*","~*"),"?","~?"))=0,0,IF('Calculations'!$EF$3="All",1,IF(COUNTIF('Calculations'!HO121:II121,"="&amp;SUBSTITUTE(SUBSTITUTE(SUBSTITUTE('Calculations'!$EF$3,"~","~~"),"*","~*"),"?","~?"))&gt;0,1,0)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2"/>
      <x:c r="GB121" s="72"/>
      <x:c r="GC121" s="72"/>
      <x:c r="GD121" s="72"/>
      <x:c r="GE121" s="72"/>
      <x:c r="GF121" s="72"/>
      <x:c r="GG121" s="72"/>
      <x:c r="GH121" s="72"/>
      <x:c r="GI121" s="72"/>
      <x:c r="GJ121" s="72"/>
      <x:c r="GK121" s="72"/>
      <x:c r="GL121" s="72"/>
      <x:c r="GM121" s="72"/>
      <x:c r="GN121" s="72"/>
      <x:c r="GO121" s="72"/>
      <x:c r="GP121" s="72"/>
      <x:c r="GQ121" s="72"/>
      <x:c r="GR121" s="72"/>
      <x:c r="GS121" s="72"/>
      <x:c r="GT121" s="72"/>
      <x:c r="GU121" s="72"/>
      <x:c r="GV121" s="72"/>
      <x:c r="GW121" s="72"/>
      <x:c r="GX121" s="72"/>
      <x:c r="GY121" s="72"/>
      <x:c r="GZ121" s="72"/>
      <x:c r="HA121" s="72"/>
      <x:c r="HB121" s="72"/>
      <x:c r="HC121" s="72"/>
      <x:c r="HD121" s="72"/>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'Calculations'!BN121</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IF('Dashboard'!$E$67="What",'Calculations'!BO122,'Calculations'!BP122)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AND('Calculations'!$EF$2&lt;&gt;"All",'Calculations'!HE122='Calculations'!$EF$2),AND('Calculations'!$EF$3&lt;&gt;"All",'Calculations'!HE122='Calculations'!$EF$3)),0,IF(OR('Dashboard'!$B$7="All",'Calculations'!HN122='Dashboard'!$B$7),IF('Calculations'!$EF$2="All",1,IF('Calculations'!HL122&gt;0,0,IF(COUNTIF('Calculations'!HO122:II122,"="&amp;SUBSTITUTE(SUBSTITUTE(SUBSTITUTE('Calculations'!$EF$2,"~","~~"),"*","~*"),"?","~?"))=0,0,IF('Calculations'!$EF$3="All",1,IF(COUNTIF('Calculations'!HO122:II122,"="&amp;SUBSTITUTE(SUBSTITUTE(SUBSTITUTE('Calculations'!$EF$3,"~","~~"),"*","~*"),"?","~?"))&gt;0,1,0)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2"/>
      <x:c r="GB122" s="72"/>
      <x:c r="GC122" s="72"/>
      <x:c r="GD122" s="72"/>
      <x:c r="GE122" s="72"/>
      <x:c r="GF122" s="72"/>
      <x:c r="GG122" s="72"/>
      <x:c r="GH122" s="72"/>
      <x:c r="GI122" s="72"/>
      <x:c r="GJ122" s="72"/>
      <x:c r="GK122" s="72"/>
      <x:c r="GL122" s="72"/>
      <x:c r="GM122" s="72"/>
      <x:c r="GN122" s="72"/>
      <x:c r="GO122" s="72"/>
      <x:c r="GP122" s="72"/>
      <x:c r="GQ122" s="72"/>
      <x:c r="GR122" s="72"/>
      <x:c r="GS122" s="72"/>
      <x:c r="GT122" s="72"/>
      <x:c r="GU122" s="72"/>
      <x:c r="GV122" s="72"/>
      <x:c r="GW122" s="72"/>
      <x:c r="GX122" s="72"/>
      <x:c r="GY122" s="72"/>
      <x:c r="GZ122" s="72"/>
      <x:c r="HA122" s="72"/>
      <x:c r="HB122" s="72"/>
      <x:c r="HC122" s="72"/>
      <x:c r="HD122" s="72"/>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'Calculations'!BN122</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IF('Dashboard'!$E$67="What",'Calculations'!BO123,'Calculations'!BP123)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AND('Calculations'!$EF$2&lt;&gt;"All",'Calculations'!HE123='Calculations'!$EF$2),AND('Calculations'!$EF$3&lt;&gt;"All",'Calculations'!HE123='Calculations'!$EF$3)),0,IF(OR('Dashboard'!$B$7="All",'Calculations'!HN123='Dashboard'!$B$7),IF('Calculations'!$EF$2="All",1,IF('Calculations'!HL123&gt;0,0,IF(COUNTIF('Calculations'!HO123:II123,"="&amp;SUBSTITUTE(SUBSTITUTE(SUBSTITUTE('Calculations'!$EF$2,"~","~~"),"*","~*"),"?","~?"))=0,0,IF('Calculations'!$EF$3="All",1,IF(COUNTIF('Calculations'!HO123:II123,"="&amp;SUBSTITUTE(SUBSTITUTE(SUBSTITUTE('Calculations'!$EF$3,"~","~~"),"*","~*"),"?","~?"))&gt;0,1,0)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2"/>
      <x:c r="GB123" s="72"/>
      <x:c r="GC123" s="72"/>
      <x:c r="GD123" s="72"/>
      <x:c r="GE123" s="72"/>
      <x:c r="GF123" s="72"/>
      <x:c r="GG123" s="72"/>
      <x:c r="GH123" s="72"/>
      <x:c r="GI123" s="72"/>
      <x:c r="GJ123" s="72"/>
      <x:c r="GK123" s="72"/>
      <x:c r="GL123" s="72"/>
      <x:c r="GM123" s="72"/>
      <x:c r="GN123" s="72"/>
      <x:c r="GO123" s="72"/>
      <x:c r="GP123" s="72"/>
      <x:c r="GQ123" s="72"/>
      <x:c r="GR123" s="72"/>
      <x:c r="GS123" s="72"/>
      <x:c r="GT123" s="72"/>
      <x:c r="GU123" s="72"/>
      <x:c r="GV123" s="72"/>
      <x:c r="GW123" s="72"/>
      <x:c r="GX123" s="72"/>
      <x:c r="GY123" s="72"/>
      <x:c r="GZ123" s="72"/>
      <x:c r="HA123" s="72"/>
      <x:c r="HB123" s="72"/>
      <x:c r="HC123" s="72"/>
      <x:c r="HD123" s="72"/>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'Calculations'!BN123</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IF('Dashboard'!$E$67="What",'Calculations'!BO124,'Calculations'!BP124)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AND('Calculations'!$EF$2&lt;&gt;"All",'Calculations'!HE124='Calculations'!$EF$2),AND('Calculations'!$EF$3&lt;&gt;"All",'Calculations'!HE124='Calculations'!$EF$3)),0,IF(OR('Dashboard'!$B$7="All",'Calculations'!HN124='Dashboard'!$B$7),IF('Calculations'!$EF$2="All",1,IF('Calculations'!HL124&gt;0,0,IF(COUNTIF('Calculations'!HO124:II124,"="&amp;SUBSTITUTE(SUBSTITUTE(SUBSTITUTE('Calculations'!$EF$2,"~","~~"),"*","~*"),"?","~?"))=0,0,IF('Calculations'!$EF$3="All",1,IF(COUNTIF('Calculations'!HO124:II124,"="&amp;SUBSTITUTE(SUBSTITUTE(SUBSTITUTE('Calculations'!$EF$3,"~","~~"),"*","~*"),"?","~?"))&gt;0,1,0)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2"/>
      <x:c r="GB124" s="72"/>
      <x:c r="GC124" s="72"/>
      <x:c r="GD124" s="72"/>
      <x:c r="GE124" s="72"/>
      <x:c r="GF124" s="72"/>
      <x:c r="GG124" s="72"/>
      <x:c r="GH124" s="72"/>
      <x:c r="GI124" s="72"/>
      <x:c r="GJ124" s="72"/>
      <x:c r="GK124" s="72"/>
      <x:c r="GL124" s="72"/>
      <x:c r="GM124" s="72"/>
      <x:c r="GN124" s="72"/>
      <x:c r="GO124" s="72"/>
      <x:c r="GP124" s="72"/>
      <x:c r="GQ124" s="72"/>
      <x:c r="GR124" s="72"/>
      <x:c r="GS124" s="72"/>
      <x:c r="GT124" s="72"/>
      <x:c r="GU124" s="72"/>
      <x:c r="GV124" s="72"/>
      <x:c r="GW124" s="72"/>
      <x:c r="GX124" s="72"/>
      <x:c r="GY124" s="72"/>
      <x:c r="GZ124" s="72"/>
      <x:c r="HA124" s="72"/>
      <x:c r="HB124" s="72"/>
      <x:c r="HC124" s="72"/>
      <x:c r="HD124" s="72"/>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'Calculations'!BN124</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IF('Dashboard'!$E$67="What",'Calculations'!BO125,'Calculations'!BP125)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AND('Calculations'!$EF$2&lt;&gt;"All",'Calculations'!HE125='Calculations'!$EF$2),AND('Calculations'!$EF$3&lt;&gt;"All",'Calculations'!HE125='Calculations'!$EF$3)),0,IF(OR('Dashboard'!$B$7="All",'Calculations'!HN125='Dashboard'!$B$7),IF('Calculations'!$EF$2="All",1,IF('Calculations'!HL125&gt;0,0,IF(COUNTIF('Calculations'!HO125:II125,"="&amp;SUBSTITUTE(SUBSTITUTE(SUBSTITUTE('Calculations'!$EF$2,"~","~~"),"*","~*"),"?","~?"))=0,0,IF('Calculations'!$EF$3="All",1,IF(COUNTIF('Calculations'!HO125:II125,"="&amp;SUBSTITUTE(SUBSTITUTE(SUBSTITUTE('Calculations'!$EF$3,"~","~~"),"*","~*"),"?","~?"))&gt;0,1,0)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2"/>
      <x:c r="GB125" s="72"/>
      <x:c r="GC125" s="72"/>
      <x:c r="GD125" s="72"/>
      <x:c r="GE125" s="72"/>
      <x:c r="GF125" s="72"/>
      <x:c r="GG125" s="72"/>
      <x:c r="GH125" s="72"/>
      <x:c r="GI125" s="72"/>
      <x:c r="GJ125" s="72"/>
      <x:c r="GK125" s="72"/>
      <x:c r="GL125" s="72"/>
      <x:c r="GM125" s="72"/>
      <x:c r="GN125" s="72"/>
      <x:c r="GO125" s="72"/>
      <x:c r="GP125" s="72"/>
      <x:c r="GQ125" s="72"/>
      <x:c r="GR125" s="72"/>
      <x:c r="GS125" s="72"/>
      <x:c r="GT125" s="72"/>
      <x:c r="GU125" s="72"/>
      <x:c r="GV125" s="72"/>
      <x:c r="GW125" s="72"/>
      <x:c r="GX125" s="72"/>
      <x:c r="GY125" s="72"/>
      <x:c r="GZ125" s="72"/>
      <x:c r="HA125" s="72"/>
      <x:c r="HB125" s="72"/>
      <x:c r="HC125" s="72"/>
      <x:c r="HD125" s="72"/>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'Calculations'!BN125</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IF('Dashboard'!$E$67="What",'Calculations'!BO126,'Calculations'!BP126)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AND('Calculations'!$EF$2&lt;&gt;"All",'Calculations'!HE126='Calculations'!$EF$2),AND('Calculations'!$EF$3&lt;&gt;"All",'Calculations'!HE126='Calculations'!$EF$3)),0,IF(OR('Dashboard'!$B$7="All",'Calculations'!HN126='Dashboard'!$B$7),IF('Calculations'!$EF$2="All",1,IF('Calculations'!HL126&gt;0,0,IF(COUNTIF('Calculations'!HO126:II126,"="&amp;SUBSTITUTE(SUBSTITUTE(SUBSTITUTE('Calculations'!$EF$2,"~","~~"),"*","~*"),"?","~?"))=0,0,IF('Calculations'!$EF$3="All",1,IF(COUNTIF('Calculations'!HO126:II126,"="&amp;SUBSTITUTE(SUBSTITUTE(SUBSTITUTE('Calculations'!$EF$3,"~","~~"),"*","~*"),"?","~?"))&gt;0,1,0)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2"/>
      <x:c r="GB126" s="72"/>
      <x:c r="GC126" s="72"/>
      <x:c r="GD126" s="72"/>
      <x:c r="GE126" s="72"/>
      <x:c r="GF126" s="72"/>
      <x:c r="GG126" s="72"/>
      <x:c r="GH126" s="72"/>
      <x:c r="GI126" s="72"/>
      <x:c r="GJ126" s="72"/>
      <x:c r="GK126" s="72"/>
      <x:c r="GL126" s="72"/>
      <x:c r="GM126" s="72"/>
      <x:c r="GN126" s="72"/>
      <x:c r="GO126" s="72"/>
      <x:c r="GP126" s="72"/>
      <x:c r="GQ126" s="72"/>
      <x:c r="GR126" s="72"/>
      <x:c r="GS126" s="72"/>
      <x:c r="GT126" s="72"/>
      <x:c r="GU126" s="72"/>
      <x:c r="GV126" s="72"/>
      <x:c r="GW126" s="72"/>
      <x:c r="GX126" s="72"/>
      <x:c r="GY126" s="72"/>
      <x:c r="GZ126" s="72"/>
      <x:c r="HA126" s="72"/>
      <x:c r="HB126" s="72"/>
      <x:c r="HC126" s="72"/>
      <x:c r="HD126" s="72"/>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'Calculations'!BN126</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IF('Dashboard'!$E$67="What",'Calculations'!BO127,'Calculations'!BP127)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AND('Calculations'!$EF$2&lt;&gt;"All",'Calculations'!HE127='Calculations'!$EF$2),AND('Calculations'!$EF$3&lt;&gt;"All",'Calculations'!HE127='Calculations'!$EF$3)),0,IF(OR('Dashboard'!$B$7="All",'Calculations'!HN127='Dashboard'!$B$7),IF('Calculations'!$EF$2="All",1,IF('Calculations'!HL127&gt;0,0,IF(COUNTIF('Calculations'!HO127:II127,"="&amp;SUBSTITUTE(SUBSTITUTE(SUBSTITUTE('Calculations'!$EF$2,"~","~~"),"*","~*"),"?","~?"))=0,0,IF('Calculations'!$EF$3="All",1,IF(COUNTIF('Calculations'!HO127:II127,"="&amp;SUBSTITUTE(SUBSTITUTE(SUBSTITUTE('Calculations'!$EF$3,"~","~~"),"*","~*"),"?","~?"))&gt;0,1,0)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2"/>
      <x:c r="GB127" s="72"/>
      <x:c r="GC127" s="72"/>
      <x:c r="GD127" s="72"/>
      <x:c r="GE127" s="72"/>
      <x:c r="GF127" s="72"/>
      <x:c r="GG127" s="72"/>
      <x:c r="GH127" s="72"/>
      <x:c r="GI127" s="72"/>
      <x:c r="GJ127" s="72"/>
      <x:c r="GK127" s="72"/>
      <x:c r="GL127" s="72"/>
      <x:c r="GM127" s="72"/>
      <x:c r="GN127" s="72"/>
      <x:c r="GO127" s="72"/>
      <x:c r="GP127" s="72"/>
      <x:c r="GQ127" s="72"/>
      <x:c r="GR127" s="72"/>
      <x:c r="GS127" s="72"/>
      <x:c r="GT127" s="72"/>
      <x:c r="GU127" s="72"/>
      <x:c r="GV127" s="72"/>
      <x:c r="GW127" s="72"/>
      <x:c r="GX127" s="72"/>
      <x:c r="GY127" s="72"/>
      <x:c r="GZ127" s="72"/>
      <x:c r="HA127" s="72"/>
      <x:c r="HB127" s="72"/>
      <x:c r="HC127" s="72"/>
      <x:c r="HD127" s="72"/>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'Calculations'!BN127</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IF('Dashboard'!$E$67="What",'Calculations'!BO128,'Calculations'!BP128)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AND('Calculations'!$EF$2&lt;&gt;"All",'Calculations'!HE128='Calculations'!$EF$2),AND('Calculations'!$EF$3&lt;&gt;"All",'Calculations'!HE128='Calculations'!$EF$3)),0,IF(OR('Dashboard'!$B$7="All",'Calculations'!HN128='Dashboard'!$B$7),IF('Calculations'!$EF$2="All",1,IF('Calculations'!HL128&gt;0,0,IF(COUNTIF('Calculations'!HO128:II128,"="&amp;SUBSTITUTE(SUBSTITUTE(SUBSTITUTE('Calculations'!$EF$2,"~","~~"),"*","~*"),"?","~?"))=0,0,IF('Calculations'!$EF$3="All",1,IF(COUNTIF('Calculations'!HO128:II128,"="&amp;SUBSTITUTE(SUBSTITUTE(SUBSTITUTE('Calculations'!$EF$3,"~","~~"),"*","~*"),"?","~?"))&gt;0,1,0)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2"/>
      <x:c r="GB128" s="72"/>
      <x:c r="GC128" s="72"/>
      <x:c r="GD128" s="72"/>
      <x:c r="GE128" s="72"/>
      <x:c r="GF128" s="72"/>
      <x:c r="GG128" s="72"/>
      <x:c r="GH128" s="72"/>
      <x:c r="GI128" s="72"/>
      <x:c r="GJ128" s="72"/>
      <x:c r="GK128" s="72"/>
      <x:c r="GL128" s="72"/>
      <x:c r="GM128" s="72"/>
      <x:c r="GN128" s="72"/>
      <x:c r="GO128" s="72"/>
      <x:c r="GP128" s="72"/>
      <x:c r="GQ128" s="72"/>
      <x:c r="GR128" s="72"/>
      <x:c r="GS128" s="72"/>
      <x:c r="GT128" s="72"/>
      <x:c r="GU128" s="72"/>
      <x:c r="GV128" s="72"/>
      <x:c r="GW128" s="72"/>
      <x:c r="GX128" s="72"/>
      <x:c r="GY128" s="72"/>
      <x:c r="GZ128" s="72"/>
      <x:c r="HA128" s="72"/>
      <x:c r="HB128" s="72"/>
      <x:c r="HC128" s="72"/>
      <x:c r="HD128" s="72"/>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'Calculations'!BN128</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IF('Dashboard'!$E$67="What",'Calculations'!BO129,'Calculations'!BP129)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AND('Calculations'!$EF$2&lt;&gt;"All",'Calculations'!HE129='Calculations'!$EF$2),AND('Calculations'!$EF$3&lt;&gt;"All",'Calculations'!HE129='Calculations'!$EF$3)),0,IF(OR('Dashboard'!$B$7="All",'Calculations'!HN129='Dashboard'!$B$7),IF('Calculations'!$EF$2="All",1,IF('Calculations'!HL129&gt;0,0,IF(COUNTIF('Calculations'!HO129:II129,"="&amp;SUBSTITUTE(SUBSTITUTE(SUBSTITUTE('Calculations'!$EF$2,"~","~~"),"*","~*"),"?","~?"))=0,0,IF('Calculations'!$EF$3="All",1,IF(COUNTIF('Calculations'!HO129:II129,"="&amp;SUBSTITUTE(SUBSTITUTE(SUBSTITUTE('Calculations'!$EF$3,"~","~~"),"*","~*"),"?","~?"))&gt;0,1,0)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2"/>
      <x:c r="GB129" s="72"/>
      <x:c r="GC129" s="72"/>
      <x:c r="GD129" s="72"/>
      <x:c r="GE129" s="72"/>
      <x:c r="GF129" s="72"/>
      <x:c r="GG129" s="72"/>
      <x:c r="GH129" s="72"/>
      <x:c r="GI129" s="72"/>
      <x:c r="GJ129" s="72"/>
      <x:c r="GK129" s="72"/>
      <x:c r="GL129" s="72"/>
      <x:c r="GM129" s="72"/>
      <x:c r="GN129" s="72"/>
      <x:c r="GO129" s="72"/>
      <x:c r="GP129" s="72"/>
      <x:c r="GQ129" s="72"/>
      <x:c r="GR129" s="72"/>
      <x:c r="GS129" s="72"/>
      <x:c r="GT129" s="72"/>
      <x:c r="GU129" s="72"/>
      <x:c r="GV129" s="72"/>
      <x:c r="GW129" s="72"/>
      <x:c r="GX129" s="72"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2"/>
      <x:c r="GZ129" s="72"/>
      <x:c r="HA129" s="72"/>
      <x:c r="HB129" s="72"/>
      <x:c r="HC129" s="72"/>
      <x:c r="HD129" s="72"/>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'Calculations'!BN129</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IF('Dashboard'!$E$67="What",'Calculations'!BO130,'Calculations'!BP130)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AND('Calculations'!$EF$2&lt;&gt;"All",'Calculations'!HE130='Calculations'!$EF$2),AND('Calculations'!$EF$3&lt;&gt;"All",'Calculations'!HE130='Calculations'!$EF$3)),0,IF(OR('Dashboard'!$B$7="All",'Calculations'!HN130='Dashboard'!$B$7),IF('Calculations'!$EF$2="All",1,IF('Calculations'!HL130&gt;0,0,IF(COUNTIF('Calculations'!HO130:II130,"="&amp;SUBSTITUTE(SUBSTITUTE(SUBSTITUTE('Calculations'!$EF$2,"~","~~"),"*","~*"),"?","~?"))=0,0,IF('Calculations'!$EF$3="All",1,IF(COUNTIF('Calculations'!HO130:II130,"="&amp;SUBSTITUTE(SUBSTITUTE(SUBSTITUTE('Calculations'!$EF$3,"~","~~"),"*","~*"),"?","~?"))&gt;0,1,0)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2"/>
      <x:c r="GB130" s="72"/>
      <x:c r="GC130" s="72"/>
      <x:c r="GD130" s="72"/>
      <x:c r="GE130" s="72"/>
      <x:c r="GF130" s="72"/>
      <x:c r="GG130" s="72"/>
      <x:c r="GH130" s="72"/>
      <x:c r="GI130" s="72"/>
      <x:c r="GJ130" s="72"/>
      <x:c r="GK130" s="72"/>
      <x:c r="GL130" s="72"/>
      <x:c r="GM130" s="72"/>
      <x:c r="GN130" s="72"/>
      <x:c r="GO130" s="72"/>
      <x:c r="GP130" s="72"/>
      <x:c r="GQ130" s="72"/>
      <x:c r="GR130" s="72"/>
      <x:c r="GS130" s="72"/>
      <x:c r="GT130" s="72"/>
      <x:c r="GU130" s="72"/>
      <x:c r="GV130" s="72"/>
      <x:c r="GW130" s="72"/>
      <x:c r="GX130" s="72"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2"/>
      <x:c r="GZ130" s="72"/>
      <x:c r="HA130" s="72"/>
      <x:c r="HB130" s="72"/>
      <x:c r="HC130" s="72"/>
      <x:c r="HD130" s="72"/>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'Calculations'!BN130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IF('Dashboard'!$E$67="What",'Calculations'!BO131,'Calculations'!BP131)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AND('Calculations'!$EF$2&lt;&gt;"All",'Calculations'!HE131='Calculations'!$EF$2),AND('Calculations'!$EF$3&lt;&gt;"All",'Calculations'!HE131='Calculations'!$EF$3)),0,IF(OR('Dashboard'!$B$7="All",'Calculations'!HN131='Dashboard'!$B$7),IF('Calculations'!$EF$2="All",1,IF('Calculations'!HL131&gt;0,0,IF(COUNTIF('Calculations'!HO131:II131,"="&amp;SUBSTITUTE(SUBSTITUTE(SUBSTITUTE('Calculations'!$EF$2,"~","~~"),"*","~*"),"?","~?"))=0,0,IF('Calculations'!$EF$3="All",1,IF(COUNTIF('Calculations'!HO131:II131,"="&amp;SUBSTITUTE(SUBSTITUTE(SUBSTITUTE('Calculations'!$EF$3,"~","~~"),"*","~*"),"?","~?"))&gt;0,1,0)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2"/>
      <x:c r="GB131" s="72"/>
      <x:c r="GC131" s="72"/>
      <x:c r="GD131" s="72"/>
      <x:c r="GE131" s="72"/>
      <x:c r="GF131" s="72"/>
      <x:c r="GG131" s="72"/>
      <x:c r="GH131" s="72"/>
      <x:c r="GI131" s="72"/>
      <x:c r="GJ131" s="72"/>
      <x:c r="GK131" s="72"/>
      <x:c r="GL131" s="72"/>
      <x:c r="GM131" s="72"/>
      <x:c r="GN131" s="72"/>
      <x:c r="GO131" s="72"/>
      <x:c r="GP131" s="72"/>
      <x:c r="GQ131" s="72"/>
      <x:c r="GR131" s="72"/>
      <x:c r="GS131" s="72"/>
      <x:c r="GT131" s="72"/>
      <x:c r="GU131" s="72"/>
      <x:c r="GV131" s="72"/>
      <x:c r="GW131" s="72"/>
      <x:c r="GX131" s="72"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2"/>
      <x:c r="GZ131" s="72"/>
      <x:c r="HA131" s="72"/>
      <x:c r="HB131" s="72"/>
      <x:c r="HC131" s="72"/>
      <x:c r="HD131" s="72"/>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'Calculations'!BN131</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IF('Dashboard'!$E$67="What",'Calculations'!BO132,'Calculations'!BP132)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AND('Calculations'!$EF$2&lt;&gt;"All",'Calculations'!HE132='Calculations'!$EF$2),AND('Calculations'!$EF$3&lt;&gt;"All",'Calculations'!HE132='Calculations'!$EF$3)),0,IF(OR('Dashboard'!$B$7="All",'Calculations'!HN132='Dashboard'!$B$7),IF('Calculations'!$EF$2="All",1,IF('Calculations'!HL132&gt;0,0,IF(COUNTIF('Calculations'!HO132:II132,"="&amp;SUBSTITUTE(SUBSTITUTE(SUBSTITUTE('Calculations'!$EF$2,"~","~~"),"*","~*"),"?","~?"))=0,0,IF('Calculations'!$EF$3="All",1,IF(COUNTIF('Calculations'!HO132:II132,"="&amp;SUBSTITUTE(SUBSTITUTE(SUBSTITUTE('Calculations'!$EF$3,"~","~~"),"*","~*"),"?","~?"))&gt;0,1,0)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2"/>
      <x:c r="GB132" s="72"/>
      <x:c r="GC132" s="72"/>
      <x:c r="GD132" s="72"/>
      <x:c r="GE132" s="72"/>
      <x:c r="GF132" s="72"/>
      <x:c r="GG132" s="72"/>
      <x:c r="GH132" s="72"/>
      <x:c r="GI132" s="72"/>
      <x:c r="GJ132" s="72"/>
      <x:c r="GK132" s="72"/>
      <x:c r="GL132" s="72"/>
      <x:c r="GM132" s="72"/>
      <x:c r="GN132" s="72"/>
      <x:c r="GO132" s="72"/>
      <x:c r="GP132" s="72"/>
      <x:c r="GQ132" s="72"/>
      <x:c r="GR132" s="72"/>
      <x:c r="GS132" s="72"/>
      <x:c r="GT132" s="72"/>
      <x:c r="GU132" s="72"/>
      <x:c r="GV132" s="72"/>
      <x:c r="GW132" s="72"/>
      <x:c r="GX132" s="72"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2"/>
      <x:c r="GZ132" s="72"/>
      <x:c r="HA132" s="72"/>
      <x:c r="HB132" s="72"/>
      <x:c r="HC132" s="72"/>
      <x:c r="HD132" s="72"/>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'Calculations'!BN132</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IF('Dashboard'!$E$67="What",'Calculations'!BO133,'Calculations'!BP133)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AND('Calculations'!$EF$2&lt;&gt;"All",'Calculations'!HE133='Calculations'!$EF$2),AND('Calculations'!$EF$3&lt;&gt;"All",'Calculations'!HE133='Calculations'!$EF$3)),0,IF(OR('Dashboard'!$B$7="All",'Calculations'!HN133='Dashboard'!$B$7),IF('Calculations'!$EF$2="All",1,IF('Calculations'!HL133&gt;0,0,IF(COUNTIF('Calculations'!HO133:II133,"="&amp;SUBSTITUTE(SUBSTITUTE(SUBSTITUTE('Calculations'!$EF$2,"~","~~"),"*","~*"),"?","~?"))=0,0,IF('Calculations'!$EF$3="All",1,IF(COUNTIF('Calculations'!HO133:II133,"="&amp;SUBSTITUTE(SUBSTITUTE(SUBSTITUTE('Calculations'!$EF$3,"~","~~"),"*","~*"),"?","~?"))&gt;0,1,0)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2"/>
      <x:c r="GB133" s="72"/>
      <x:c r="GC133" s="72"/>
      <x:c r="GD133" s="72"/>
      <x:c r="GE133" s="72"/>
      <x:c r="GF133" s="72"/>
      <x:c r="GG133" s="72"/>
      <x:c r="GH133" s="72"/>
      <x:c r="GI133" s="72"/>
      <x:c r="GJ133" s="72"/>
      <x:c r="GK133" s="72"/>
      <x:c r="GL133" s="72"/>
      <x:c r="GM133" s="72"/>
      <x:c r="GN133" s="72"/>
      <x:c r="GO133" s="72"/>
      <x:c r="GP133" s="72"/>
      <x:c r="GQ133" s="72"/>
      <x:c r="GR133" s="72"/>
      <x:c r="GS133" s="72"/>
      <x:c r="GT133" s="72"/>
      <x:c r="GU133" s="72"/>
      <x:c r="GV133" s="72"/>
      <x:c r="GW133" s="72"/>
      <x:c r="GX133" s="72"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2"/>
      <x:c r="GZ133" s="72"/>
      <x:c r="HA133" s="72"/>
      <x:c r="HB133" s="72"/>
      <x:c r="HC133" s="72"/>
      <x:c r="HD133" s="72"/>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'Calculations'!BN133</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IF('Dashboard'!$E$67="What",'Calculations'!BO134,'Calculations'!BP134)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AND('Calculations'!$EF$2&lt;&gt;"All",'Calculations'!HE134='Calculations'!$EF$2),AND('Calculations'!$EF$3&lt;&gt;"All",'Calculations'!HE134='Calculations'!$EF$3)),0,IF(OR('Dashboard'!$B$7="All",'Calculations'!HN134='Dashboard'!$B$7),IF('Calculations'!$EF$2="All",1,IF('Calculations'!HL134&gt;0,0,IF(COUNTIF('Calculations'!HO134:II134,"="&amp;SUBSTITUTE(SUBSTITUTE(SUBSTITUTE('Calculations'!$EF$2,"~","~~"),"*","~*"),"?","~?"))=0,0,IF('Calculations'!$EF$3="All",1,IF(COUNTIF('Calculations'!HO134:II134,"="&amp;SUBSTITUTE(SUBSTITUTE(SUBSTITUTE('Calculations'!$EF$3,"~","~~"),"*","~*"),"?","~?"))&gt;0,1,0)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2"/>
      <x:c r="GB134" s="72"/>
      <x:c r="GC134" s="72"/>
      <x:c r="GD134" s="72"/>
      <x:c r="GE134" s="72"/>
      <x:c r="GF134" s="72"/>
      <x:c r="GG134" s="72"/>
      <x:c r="GH134" s="72"/>
      <x:c r="GI134" s="72"/>
      <x:c r="GJ134" s="72"/>
      <x:c r="GK134" s="72"/>
      <x:c r="GL134" s="72"/>
      <x:c r="GM134" s="72"/>
      <x:c r="GN134" s="72"/>
      <x:c r="GO134" s="72"/>
      <x:c r="GP134" s="72"/>
      <x:c r="GQ134" s="72"/>
      <x:c r="GR134" s="72"/>
      <x:c r="GS134" s="72"/>
      <x:c r="GT134" s="72"/>
      <x:c r="GU134" s="72"/>
      <x:c r="GV134" s="72"/>
      <x:c r="GW134" s="72"/>
      <x:c r="GX134" s="72"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2"/>
      <x:c r="GZ134" s="72"/>
      <x:c r="HA134" s="72"/>
      <x:c r="HB134" s="72"/>
      <x:c r="HC134" s="72"/>
      <x:c r="HD134" s="72"/>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'Calculations'!BN134</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IF('Dashboard'!$E$67="What",'Calculations'!BO135,'Calculations'!BP135)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AND('Calculations'!$EF$2&lt;&gt;"All",'Calculations'!HE135='Calculations'!$EF$2),AND('Calculations'!$EF$3&lt;&gt;"All",'Calculations'!HE135='Calculations'!$EF$3)),0,IF(OR('Dashboard'!$B$7="All",'Calculations'!HN135='Dashboard'!$B$7),IF('Calculations'!$EF$2="All",1,IF('Calculations'!HL135&gt;0,0,IF(COUNTIF('Calculations'!HO135:II135,"="&amp;SUBSTITUTE(SUBSTITUTE(SUBSTITUTE('Calculations'!$EF$2,"~","~~"),"*","~*"),"?","~?"))=0,0,IF('Calculations'!$EF$3="All",1,IF(COUNTIF('Calculations'!HO135:II135,"="&amp;SUBSTITUTE(SUBSTITUTE(SUBSTITUTE('Calculations'!$EF$3,"~","~~"),"*","~*"),"?","~?"))&gt;0,1,0)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2"/>
      <x:c r="GB135" s="72"/>
      <x:c r="GC135" s="72"/>
      <x:c r="GD135" s="72"/>
      <x:c r="GE135" s="72"/>
      <x:c r="GF135" s="72"/>
      <x:c r="GG135" s="72"/>
      <x:c r="GH135" s="72"/>
      <x:c r="GI135" s="72"/>
      <x:c r="GJ135" s="72"/>
      <x:c r="GK135" s="72"/>
      <x:c r="GL135" s="72"/>
      <x:c r="GM135" s="72"/>
      <x:c r="GN135" s="72"/>
      <x:c r="GO135" s="72"/>
      <x:c r="GP135" s="72"/>
      <x:c r="GQ135" s="72"/>
      <x:c r="GR135" s="72"/>
      <x:c r="GS135" s="72"/>
      <x:c r="GT135" s="72"/>
      <x:c r="GU135" s="72"/>
      <x:c r="GV135" s="72"/>
      <x:c r="GW135" s="72"/>
      <x:c r="GX135" s="72"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2"/>
      <x:c r="GZ135" s="72"/>
      <x:c r="HA135" s="72"/>
      <x:c r="HB135" s="72"/>
      <x:c r="HC135" s="72"/>
      <x:c r="HD135" s="72"/>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'Calculations'!BN135</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IF('Dashboard'!$E$67="What",'Calculations'!BO136,'Calculations'!BP136)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AND('Calculations'!$EF$2&lt;&gt;"All",'Calculations'!HE136='Calculations'!$EF$2),AND('Calculations'!$EF$3&lt;&gt;"All",'Calculations'!HE136='Calculations'!$EF$3)),0,IF(OR('Dashboard'!$B$7="All",'Calculations'!HN136='Dashboard'!$B$7),IF('Calculations'!$EF$2="All",1,IF('Calculations'!HL136&gt;0,0,IF(COUNTIF('Calculations'!HO136:II136,"="&amp;SUBSTITUTE(SUBSTITUTE(SUBSTITUTE('Calculations'!$EF$2,"~","~~"),"*","~*"),"?","~?"))=0,0,IF('Calculations'!$EF$3="All",1,IF(COUNTIF('Calculations'!HO136:II136,"="&amp;SUBSTITUTE(SUBSTITUTE(SUBSTITUTE('Calculations'!$EF$3,"~","~~"),"*","~*"),"?","~?"))&gt;0,1,0)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2"/>
      <x:c r="GB136" s="72"/>
      <x:c r="GC136" s="72"/>
      <x:c r="GD136" s="72"/>
      <x:c r="GE136" s="72"/>
      <x:c r="GF136" s="72"/>
      <x:c r="GG136" s="72"/>
      <x:c r="GH136" s="72"/>
      <x:c r="GI136" s="72"/>
      <x:c r="GJ136" s="72"/>
      <x:c r="GK136" s="72"/>
      <x:c r="GL136" s="72"/>
      <x:c r="GM136" s="72"/>
      <x:c r="GN136" s="72"/>
      <x:c r="GO136" s="72"/>
      <x:c r="GP136" s="72"/>
      <x:c r="GQ136" s="72"/>
      <x:c r="GR136" s="72"/>
      <x:c r="GS136" s="72"/>
      <x:c r="GT136" s="72"/>
      <x:c r="GU136" s="72"/>
      <x:c r="GV136" s="72"/>
      <x:c r="GW136" s="72"/>
      <x:c r="GX136" s="72"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2"/>
      <x:c r="GZ136" s="72"/>
      <x:c r="HA136" s="72"/>
      <x:c r="HB136" s="72"/>
      <x:c r="HC136" s="72"/>
      <x:c r="HD136" s="72"/>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'Calculations'!BN136</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IF('Dashboard'!$E$67="What",'Calculations'!BO137,'Calculations'!BP137)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AND('Calculations'!$EF$2&lt;&gt;"All",'Calculations'!HE137='Calculations'!$EF$2),AND('Calculations'!$EF$3&lt;&gt;"All",'Calculations'!HE137='Calculations'!$EF$3)),0,IF(OR('Dashboard'!$B$7="All",'Calculations'!HN137='Dashboard'!$B$7),IF('Calculations'!$EF$2="All",1,IF('Calculations'!HL137&gt;0,0,IF(COUNTIF('Calculations'!HO137:II137,"="&amp;SUBSTITUTE(SUBSTITUTE(SUBSTITUTE('Calculations'!$EF$2,"~","~~"),"*","~*"),"?","~?"))=0,0,IF('Calculations'!$EF$3="All",1,IF(COUNTIF('Calculations'!HO137:II137,"="&amp;SUBSTITUTE(SUBSTITUTE(SUBSTITUTE('Calculations'!$EF$3,"~","~~"),"*","~*"),"?","~?"))&gt;0,1,0)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2"/>
      <x:c r="GB137" s="72"/>
      <x:c r="GC137" s="72"/>
      <x:c r="GD137" s="72"/>
      <x:c r="GE137" s="72"/>
      <x:c r="GF137" s="72"/>
      <x:c r="GG137" s="72"/>
      <x:c r="GH137" s="72"/>
      <x:c r="GI137" s="72"/>
      <x:c r="GJ137" s="72"/>
      <x:c r="GK137" s="72"/>
      <x:c r="GL137" s="72"/>
      <x:c r="GM137" s="72"/>
      <x:c r="GN137" s="72"/>
      <x:c r="GO137" s="72"/>
      <x:c r="GP137" s="72"/>
      <x:c r="GQ137" s="72"/>
      <x:c r="GR137" s="72"/>
      <x:c r="GS137" s="72"/>
      <x:c r="GT137" s="72"/>
      <x:c r="GU137" s="72"/>
      <x:c r="GV137" s="72"/>
      <x:c r="GW137" s="72"/>
      <x:c r="GX137" s="72"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2"/>
      <x:c r="GZ137" s="72"/>
      <x:c r="HA137" s="72"/>
      <x:c r="HB137" s="72"/>
      <x:c r="HC137" s="72"/>
      <x:c r="HD137" s="72"/>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'Calculations'!BN137</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IF('Dashboard'!$E$67="What",'Calculations'!BO138,'Calculations'!BP138)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AND('Calculations'!$EF$2&lt;&gt;"All",'Calculations'!HE138='Calculations'!$EF$2),AND('Calculations'!$EF$3&lt;&gt;"All",'Calculations'!HE138='Calculations'!$EF$3)),0,IF(OR('Dashboard'!$B$7="All",'Calculations'!HN138='Dashboard'!$B$7),IF('Calculations'!$EF$2="All",1,IF('Calculations'!HL138&gt;0,0,IF(COUNTIF('Calculations'!HO138:II138,"="&amp;SUBSTITUTE(SUBSTITUTE(SUBSTITUTE('Calculations'!$EF$2,"~","~~"),"*","~*"),"?","~?"))=0,0,IF('Calculations'!$EF$3="All",1,IF(COUNTIF('Calculations'!HO138:II138,"="&amp;SUBSTITUTE(SUBSTITUTE(SUBSTITUTE('Calculations'!$EF$3,"~","~~"),"*","~*"),"?","~?"))&gt;0,1,0)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2"/>
      <x:c r="GB138" s="72"/>
      <x:c r="GC138" s="72"/>
      <x:c r="GD138" s="72"/>
      <x:c r="GE138" s="72"/>
      <x:c r="GF138" s="72"/>
      <x:c r="GG138" s="72"/>
      <x:c r="GH138" s="72"/>
      <x:c r="GI138" s="72"/>
      <x:c r="GJ138" s="72"/>
      <x:c r="GK138" s="72"/>
      <x:c r="GL138" s="72"/>
      <x:c r="GM138" s="72"/>
      <x:c r="GN138" s="72"/>
      <x:c r="GO138" s="72"/>
      <x:c r="GP138" s="72"/>
      <x:c r="GQ138" s="72"/>
      <x:c r="GR138" s="72"/>
      <x:c r="GS138" s="72"/>
      <x:c r="GT138" s="72"/>
      <x:c r="GU138" s="72"/>
      <x:c r="GV138" s="72"/>
      <x:c r="GW138" s="72"/>
      <x:c r="GX138" s="72"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2"/>
      <x:c r="GZ138" s="72"/>
      <x:c r="HA138" s="72"/>
      <x:c r="HB138" s="72"/>
      <x:c r="HC138" s="72"/>
      <x:c r="HD138" s="72"/>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'Calculations'!BN138</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IF('Dashboard'!$E$67="What",'Calculations'!BO139,'Calculations'!BP139)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AND('Calculations'!$EF$2&lt;&gt;"All",'Calculations'!HE139='Calculations'!$EF$2),AND('Calculations'!$EF$3&lt;&gt;"All",'Calculations'!HE139='Calculations'!$EF$3)),0,IF(OR('Dashboard'!$B$7="All",'Calculations'!HN139='Dashboard'!$B$7),IF('Calculations'!$EF$2="All",1,IF('Calculations'!HL139&gt;0,0,IF(COUNTIF('Calculations'!HO139:II139,"="&amp;SUBSTITUTE(SUBSTITUTE(SUBSTITUTE('Calculations'!$EF$2,"~","~~"),"*","~*"),"?","~?"))=0,0,IF('Calculations'!$EF$3="All",1,IF(COUNTIF('Calculations'!HO139:II139,"="&amp;SUBSTITUTE(SUBSTITUTE(SUBSTITUTE('Calculations'!$EF$3,"~","~~"),"*","~*"),"?","~?"))&gt;0,1,0)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2"/>
      <x:c r="GB139" s="72"/>
      <x:c r="GC139" s="72"/>
      <x:c r="GD139" s="72"/>
      <x:c r="GE139" s="72"/>
      <x:c r="GF139" s="72"/>
      <x:c r="GG139" s="72"/>
      <x:c r="GH139" s="72"/>
      <x:c r="GI139" s="72"/>
      <x:c r="GJ139" s="72"/>
      <x:c r="GK139" s="72"/>
      <x:c r="GL139" s="72"/>
      <x:c r="GM139" s="72"/>
      <x:c r="GN139" s="72"/>
      <x:c r="GO139" s="72"/>
      <x:c r="GP139" s="72"/>
      <x:c r="GQ139" s="72"/>
      <x:c r="GR139" s="72"/>
      <x:c r="GS139" s="72"/>
      <x:c r="GT139" s="72"/>
      <x:c r="GU139" s="72"/>
      <x:c r="GV139" s="72"/>
      <x:c r="GW139" s="72"/>
      <x:c r="GX139" s="72"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2"/>
      <x:c r="GZ139" s="72"/>
      <x:c r="HA139" s="72"/>
      <x:c r="HB139" s="72"/>
      <x:c r="HC139" s="72"/>
      <x:c r="HD139" s="72"/>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'Calculations'!BN139</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IF('Dashboard'!$E$67="What",'Calculations'!BO140,'Calculations'!BP140)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AND('Calculations'!$EF$2&lt;&gt;"All",'Calculations'!HE140='Calculations'!$EF$2),AND('Calculations'!$EF$3&lt;&gt;"All",'Calculations'!HE140='Calculations'!$EF$3)),0,IF(OR('Dashboard'!$B$7="All",'Calculations'!HN140='Dashboard'!$B$7),IF('Calculations'!$EF$2="All",1,IF('Calculations'!HL140&gt;0,0,IF(COUNTIF('Calculations'!HO140:II140,"="&amp;SUBSTITUTE(SUBSTITUTE(SUBSTITUTE('Calculations'!$EF$2,"~","~~"),"*","~*"),"?","~?"))=0,0,IF('Calculations'!$EF$3="All",1,IF(COUNTIF('Calculations'!HO140:II140,"="&amp;SUBSTITUTE(SUBSTITUTE(SUBSTITUTE('Calculations'!$EF$3,"~","~~"),"*","~*"),"?","~?"))&gt;0,1,0)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2"/>
      <x:c r="GB140" s="72"/>
      <x:c r="GC140" s="72"/>
      <x:c r="GD140" s="72"/>
      <x:c r="GE140" s="72"/>
      <x:c r="GF140" s="72"/>
      <x:c r="GG140" s="72"/>
      <x:c r="GH140" s="72"/>
      <x:c r="GI140" s="72"/>
      <x:c r="GJ140" s="72"/>
      <x:c r="GK140" s="72"/>
      <x:c r="GL140" s="72"/>
      <x:c r="GM140" s="72"/>
      <x:c r="GN140" s="72"/>
      <x:c r="GO140" s="72"/>
      <x:c r="GP140" s="72"/>
      <x:c r="GQ140" s="72"/>
      <x:c r="GR140" s="72"/>
      <x:c r="GS140" s="72"/>
      <x:c r="GT140" s="72"/>
      <x:c r="GU140" s="72"/>
      <x:c r="GV140" s="72"/>
      <x:c r="GW140" s="72"/>
      <x:c r="GX140" s="72"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2"/>
      <x:c r="GZ140" s="72"/>
      <x:c r="HA140" s="72"/>
      <x:c r="HB140" s="72"/>
      <x:c r="HC140" s="72"/>
      <x:c r="HD140" s="72"/>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'Calculations'!BN140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IF('Dashboard'!$E$67="What",'Calculations'!BO141,'Calculations'!BP141)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AND('Calculations'!$EF$2&lt;&gt;"All",'Calculations'!HE141='Calculations'!$EF$2),AND('Calculations'!$EF$3&lt;&gt;"All",'Calculations'!HE141='Calculations'!$EF$3)),0,IF(OR('Dashboard'!$B$7="All",'Calculations'!HN141='Dashboard'!$B$7),IF('Calculations'!$EF$2="All",1,IF('Calculations'!HL141&gt;0,0,IF(COUNTIF('Calculations'!HO141:II141,"="&amp;SUBSTITUTE(SUBSTITUTE(SUBSTITUTE('Calculations'!$EF$2,"~","~~"),"*","~*"),"?","~?"))=0,0,IF('Calculations'!$EF$3="All",1,IF(COUNTIF('Calculations'!HO141:II141,"="&amp;SUBSTITUTE(SUBSTITUTE(SUBSTITUTE('Calculations'!$EF$3,"~","~~"),"*","~*"),"?","~?"))&gt;0,1,0)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2"/>
      <x:c r="GB141" s="72"/>
      <x:c r="GC141" s="72"/>
      <x:c r="GD141" s="72"/>
      <x:c r="GE141" s="72"/>
      <x:c r="GF141" s="72"/>
      <x:c r="GG141" s="72"/>
      <x:c r="GH141" s="72"/>
      <x:c r="GI141" s="72"/>
      <x:c r="GJ141" s="72"/>
      <x:c r="GK141" s="72"/>
      <x:c r="GL141" s="72"/>
      <x:c r="GM141" s="72"/>
      <x:c r="GN141" s="72"/>
      <x:c r="GO141" s="72"/>
      <x:c r="GP141" s="72"/>
      <x:c r="GQ141" s="72"/>
      <x:c r="GR141" s="72"/>
      <x:c r="GS141" s="72"/>
      <x:c r="GT141" s="72"/>
      <x:c r="GU141" s="72"/>
      <x:c r="GV141" s="72"/>
      <x:c r="GW141" s="72"/>
      <x:c r="GX141" s="72"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2"/>
      <x:c r="GZ141" s="72"/>
      <x:c r="HA141" s="72"/>
      <x:c r="HB141" s="72"/>
      <x:c r="HC141" s="72"/>
      <x:c r="HD141" s="72"/>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'Calculations'!BN141</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IF('Dashboard'!$E$67="What",'Calculations'!BO142,'Calculations'!BP142)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AND('Calculations'!$EF$2&lt;&gt;"All",'Calculations'!HE142='Calculations'!$EF$2),AND('Calculations'!$EF$3&lt;&gt;"All",'Calculations'!HE142='Calculations'!$EF$3)),0,IF(OR('Dashboard'!$B$7="All",'Calculations'!HN142='Dashboard'!$B$7),IF('Calculations'!$EF$2="All",1,IF('Calculations'!HL142&gt;0,0,IF(COUNTIF('Calculations'!HO142:II142,"="&amp;SUBSTITUTE(SUBSTITUTE(SUBSTITUTE('Calculations'!$EF$2,"~","~~"),"*","~*"),"?","~?"))=0,0,IF('Calculations'!$EF$3="All",1,IF(COUNTIF('Calculations'!HO142:II142,"="&amp;SUBSTITUTE(SUBSTITUTE(SUBSTITUTE('Calculations'!$EF$3,"~","~~"),"*","~*"),"?","~?"))&gt;0,1,0)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2"/>
      <x:c r="GB142" s="72"/>
      <x:c r="GC142" s="72"/>
      <x:c r="GD142" s="72"/>
      <x:c r="GE142" s="72"/>
      <x:c r="GF142" s="72"/>
      <x:c r="GG142" s="72"/>
      <x:c r="GH142" s="72"/>
      <x:c r="GI142" s="72"/>
      <x:c r="GJ142" s="72"/>
      <x:c r="GK142" s="72"/>
      <x:c r="GL142" s="72"/>
      <x:c r="GM142" s="72"/>
      <x:c r="GN142" s="72"/>
      <x:c r="GO142" s="72"/>
      <x:c r="GP142" s="72"/>
      <x:c r="GQ142" s="72"/>
      <x:c r="GR142" s="72"/>
      <x:c r="GS142" s="72"/>
      <x:c r="GT142" s="72"/>
      <x:c r="GU142" s="72"/>
      <x:c r="GV142" s="72"/>
      <x:c r="GW142" s="72"/>
      <x:c r="GX142" s="72"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2"/>
      <x:c r="GZ142" s="72"/>
      <x:c r="HA142" s="72"/>
      <x:c r="HB142" s="72"/>
      <x:c r="HC142" s="72"/>
      <x:c r="HD142" s="72"/>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'Calculations'!BN142</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IF('Dashboard'!$E$67="What",'Calculations'!BO143,'Calculations'!BP143)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AND('Calculations'!$EF$2&lt;&gt;"All",'Calculations'!HE143='Calculations'!$EF$2),AND('Calculations'!$EF$3&lt;&gt;"All",'Calculations'!HE143='Calculations'!$EF$3)),0,IF(OR('Dashboard'!$B$7="All",'Calculations'!HN143='Dashboard'!$B$7),IF('Calculations'!$EF$2="All",1,IF('Calculations'!HL143&gt;0,0,IF(COUNTIF('Calculations'!HO143:II143,"="&amp;SUBSTITUTE(SUBSTITUTE(SUBSTITUTE('Calculations'!$EF$2,"~","~~"),"*","~*"),"?","~?"))=0,0,IF('Calculations'!$EF$3="All",1,IF(COUNTIF('Calculations'!HO143:II143,"="&amp;SUBSTITUTE(SUBSTITUTE(SUBSTITUTE('Calculations'!$EF$3,"~","~~"),"*","~*"),"?","~?"))&gt;0,1,0)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2"/>
      <x:c r="GB143" s="72"/>
      <x:c r="GC143" s="72"/>
      <x:c r="GD143" s="72"/>
      <x:c r="GE143" s="72"/>
      <x:c r="GF143" s="72"/>
      <x:c r="GG143" s="72"/>
      <x:c r="GH143" s="72"/>
      <x:c r="GI143" s="72"/>
      <x:c r="GJ143" s="72"/>
      <x:c r="GK143" s="72"/>
      <x:c r="GL143" s="72"/>
      <x:c r="GM143" s="72"/>
      <x:c r="GN143" s="72"/>
      <x:c r="GO143" s="72"/>
      <x:c r="GP143" s="72"/>
      <x:c r="GQ143" s="72"/>
      <x:c r="GR143" s="72"/>
      <x:c r="GS143" s="72"/>
      <x:c r="GT143" s="72"/>
      <x:c r="GU143" s="72"/>
      <x:c r="GV143" s="72"/>
      <x:c r="GW143" s="72"/>
      <x:c r="GX143" s="72"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2"/>
      <x:c r="GZ143" s="72"/>
      <x:c r="HA143" s="72"/>
      <x:c r="HB143" s="72"/>
      <x:c r="HC143" s="72"/>
      <x:c r="HD143" s="72"/>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'Calculations'!BN143</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IF('Dashboard'!$E$67="What",'Calculations'!BO144,'Calculations'!BP144)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AND('Calculations'!$EF$2&lt;&gt;"All",'Calculations'!HE144='Calculations'!$EF$2),AND('Calculations'!$EF$3&lt;&gt;"All",'Calculations'!HE144='Calculations'!$EF$3)),0,IF(OR('Dashboard'!$B$7="All",'Calculations'!HN144='Dashboard'!$B$7),IF('Calculations'!$EF$2="All",1,IF('Calculations'!HL144&gt;0,0,IF(COUNTIF('Calculations'!HO144:II144,"="&amp;SUBSTITUTE(SUBSTITUTE(SUBSTITUTE('Calculations'!$EF$2,"~","~~"),"*","~*"),"?","~?"))=0,0,IF('Calculations'!$EF$3="All",1,IF(COUNTIF('Calculations'!HO144:II144,"="&amp;SUBSTITUTE(SUBSTITUTE(SUBSTITUTE('Calculations'!$EF$3,"~","~~"),"*","~*"),"?","~?"))&gt;0,1,0)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2"/>
      <x:c r="GB144" s="72"/>
      <x:c r="GC144" s="72"/>
      <x:c r="GD144" s="72"/>
      <x:c r="GE144" s="72"/>
      <x:c r="GF144" s="72"/>
      <x:c r="GG144" s="72"/>
      <x:c r="GH144" s="72"/>
      <x:c r="GI144" s="72"/>
      <x:c r="GJ144" s="72"/>
      <x:c r="GK144" s="72"/>
      <x:c r="GL144" s="72"/>
      <x:c r="GM144" s="72"/>
      <x:c r="GN144" s="72"/>
      <x:c r="GO144" s="72"/>
      <x:c r="GP144" s="72"/>
      <x:c r="GQ144" s="72"/>
      <x:c r="GR144" s="72"/>
      <x:c r="GS144" s="72"/>
      <x:c r="GT144" s="72"/>
      <x:c r="GU144" s="72"/>
      <x:c r="GV144" s="72"/>
      <x:c r="GW144" s="72"/>
      <x:c r="GX144" s="72"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2"/>
      <x:c r="GZ144" s="72"/>
      <x:c r="HA144" s="72"/>
      <x:c r="HB144" s="72"/>
      <x:c r="HC144" s="72"/>
      <x:c r="HD144" s="72"/>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'Calculations'!BN144</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IF('Dashboard'!$E$67="What",'Calculations'!BO145,'Calculations'!BP145)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AND('Calculations'!$EF$2&lt;&gt;"All",'Calculations'!HE145='Calculations'!$EF$2),AND('Calculations'!$EF$3&lt;&gt;"All",'Calculations'!HE145='Calculations'!$EF$3)),0,IF(OR('Dashboard'!$B$7="All",'Calculations'!HN145='Dashboard'!$B$7),IF('Calculations'!$EF$2="All",1,IF('Calculations'!HL145&gt;0,0,IF(COUNTIF('Calculations'!HO145:II145,"="&amp;SUBSTITUTE(SUBSTITUTE(SUBSTITUTE('Calculations'!$EF$2,"~","~~"),"*","~*"),"?","~?"))=0,0,IF('Calculations'!$EF$3="All",1,IF(COUNTIF('Calculations'!HO145:II145,"="&amp;SUBSTITUTE(SUBSTITUTE(SUBSTITUTE('Calculations'!$EF$3,"~","~~"),"*","~*"),"?","~?"))&gt;0,1,0)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2"/>
      <x:c r="GB145" s="72"/>
      <x:c r="GC145" s="72"/>
      <x:c r="GD145" s="72"/>
      <x:c r="GE145" s="72"/>
      <x:c r="GF145" s="72"/>
      <x:c r="GG145" s="72"/>
      <x:c r="GH145" s="72"/>
      <x:c r="GI145" s="72"/>
      <x:c r="GJ145" s="72"/>
      <x:c r="GK145" s="72"/>
      <x:c r="GL145" s="72"/>
      <x:c r="GM145" s="72"/>
      <x:c r="GN145" s="72"/>
      <x:c r="GO145" s="72"/>
      <x:c r="GP145" s="72"/>
      <x:c r="GQ145" s="72"/>
      <x:c r="GR145" s="72"/>
      <x:c r="GS145" s="72"/>
      <x:c r="GT145" s="72"/>
      <x:c r="GU145" s="72"/>
      <x:c r="GV145" s="72"/>
      <x:c r="GW145" s="72"/>
      <x:c r="GX145" s="72"/>
      <x:c r="GY145" s="72"/>
      <x:c r="GZ145" s="72"/>
      <x:c r="HA145" s="72"/>
      <x:c r="HB145" s="72"/>
      <x:c r="HC145" s="72"/>
      <x:c r="HD145" s="72"/>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'Calculations'!BN145</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IF('Dashboard'!$E$67="What",'Calculations'!BO146,'Calculations'!BP146)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AND('Calculations'!$EF$2&lt;&gt;"All",'Calculations'!HE146='Calculations'!$EF$2),AND('Calculations'!$EF$3&lt;&gt;"All",'Calculations'!HE146='Calculations'!$EF$3)),0,IF(OR('Dashboard'!$B$7="All",'Calculations'!HN146='Dashboard'!$B$7),IF('Calculations'!$EF$2="All",1,IF('Calculations'!HL146&gt;0,0,IF(COUNTIF('Calculations'!HO146:II146,"="&amp;SUBSTITUTE(SUBSTITUTE(SUBSTITUTE('Calculations'!$EF$2,"~","~~"),"*","~*"),"?","~?"))=0,0,IF('Calculations'!$EF$3="All",1,IF(COUNTIF('Calculations'!HO146:II146,"="&amp;SUBSTITUTE(SUBSTITUTE(SUBSTITUTE('Calculations'!$EF$3,"~","~~"),"*","~*"),"?","~?"))&gt;0,1,0)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2"/>
      <x:c r="GB146" s="72"/>
      <x:c r="GC146" s="72"/>
      <x:c r="GD146" s="72"/>
      <x:c r="GE146" s="72"/>
      <x:c r="GF146" s="72"/>
      <x:c r="GG146" s="72"/>
      <x:c r="GH146" s="72"/>
      <x:c r="GI146" s="72"/>
      <x:c r="GJ146" s="72"/>
      <x:c r="GK146" s="72"/>
      <x:c r="GL146" s="72"/>
      <x:c r="GM146" s="72"/>
      <x:c r="GN146" s="72"/>
      <x:c r="GO146" s="72"/>
      <x:c r="GP146" s="72"/>
      <x:c r="GQ146" s="72"/>
      <x:c r="GR146" s="72"/>
      <x:c r="GS146" s="72"/>
      <x:c r="GT146" s="72"/>
      <x:c r="GU146" s="72"/>
      <x:c r="GV146" s="72"/>
      <x:c r="GW146" s="72"/>
      <x:c r="GX146" s="72"/>
      <x:c r="GY146" s="72"/>
      <x:c r="GZ146" s="72"/>
      <x:c r="HA146" s="72"/>
      <x:c r="HB146" s="72"/>
      <x:c r="HC146" s="72"/>
      <x:c r="HD146" s="72"/>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'Calculations'!BN146</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IF('Dashboard'!$E$67="What",'Calculations'!BO147,'Calculations'!BP147)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AND('Calculations'!$EF$2&lt;&gt;"All",'Calculations'!HE147='Calculations'!$EF$2),AND('Calculations'!$EF$3&lt;&gt;"All",'Calculations'!HE147='Calculations'!$EF$3)),0,IF(OR('Dashboard'!$B$7="All",'Calculations'!HN147='Dashboard'!$B$7),IF('Calculations'!$EF$2="All",1,IF('Calculations'!HL147&gt;0,0,IF(COUNTIF('Calculations'!HO147:II147,"="&amp;SUBSTITUTE(SUBSTITUTE(SUBSTITUTE('Calculations'!$EF$2,"~","~~"),"*","~*"),"?","~?"))=0,0,IF('Calculations'!$EF$3="All",1,IF(COUNTIF('Calculations'!HO147:II147,"="&amp;SUBSTITUTE(SUBSTITUTE(SUBSTITUTE('Calculations'!$EF$3,"~","~~"),"*","~*"),"?","~?"))&gt;0,1,0)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2"/>
      <x:c r="GB147" s="72"/>
      <x:c r="GC147" s="72"/>
      <x:c r="GD147" s="72"/>
      <x:c r="GE147" s="72"/>
      <x:c r="GF147" s="72"/>
      <x:c r="GG147" s="72"/>
      <x:c r="GH147" s="72"/>
      <x:c r="GI147" s="72"/>
      <x:c r="GJ147" s="72"/>
      <x:c r="GK147" s="72"/>
      <x:c r="GL147" s="72"/>
      <x:c r="GM147" s="72"/>
      <x:c r="GN147" s="72"/>
      <x:c r="GO147" s="72"/>
      <x:c r="GP147" s="72"/>
      <x:c r="GQ147" s="72"/>
      <x:c r="GR147" s="72"/>
      <x:c r="GS147" s="72"/>
      <x:c r="GT147" s="72"/>
      <x:c r="GU147" s="72"/>
      <x:c r="GV147" s="72"/>
      <x:c r="GW147" s="72"/>
      <x:c r="GX147" s="72" t="str">
        <x:f>TEXT(SUM('Dashboard'!N147,'Dashboard'!P147,'Dashboard'!R147,'Dashboard'!T147),"0%")&amp;" - separate caps"</x:f>
        <x:v>112% - separate caps</x:v>
      </x:c>
      <x:c r="GY147" s="72"/>
      <x:c r="GZ147" s="72"/>
      <x:c r="HA147" s="72"/>
      <x:c r="HB147" s="72"/>
      <x:c r="HC147" s="72"/>
      <x:c r="HD147" s="72"/>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'Calculations'!BN147</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IF('Dashboard'!$E$67="What",'Calculations'!BO148,'Calculations'!BP148)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AND('Calculations'!$EF$2&lt;&gt;"All",'Calculations'!HE148='Calculations'!$EF$2),AND('Calculations'!$EF$3&lt;&gt;"All",'Calculations'!HE148='Calculations'!$EF$3)),0,IF(OR('Dashboard'!$B$7="All",'Calculations'!HN148='Dashboard'!$B$7),IF('Calculations'!$EF$2="All",1,IF('Calculations'!HL148&gt;0,0,IF(COUNTIF('Calculations'!HO148:II148,"="&amp;SUBSTITUTE(SUBSTITUTE(SUBSTITUTE('Calculations'!$EF$2,"~","~~"),"*","~*"),"?","~?"))=0,0,IF('Calculations'!$EF$3="All",1,IF(COUNTIF('Calculations'!HO148:II148,"="&amp;SUBSTITUTE(SUBSTITUTE(SUBSTITUTE('Calculations'!$EF$3,"~","~~"),"*","~*"),"?","~?"))&gt;0,1,0)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2"/>
      <x:c r="GB148" s="72"/>
      <x:c r="GC148" s="72"/>
      <x:c r="GD148" s="72"/>
      <x:c r="GE148" s="72"/>
      <x:c r="GF148" s="72"/>
      <x:c r="GG148" s="72"/>
      <x:c r="GH148" s="72"/>
      <x:c r="GI148" s="72"/>
      <x:c r="GJ148" s="72"/>
      <x:c r="GK148" s="72"/>
      <x:c r="GL148" s="72"/>
      <x:c r="GM148" s="72"/>
      <x:c r="GN148" s="72"/>
      <x:c r="GO148" s="72"/>
      <x:c r="GP148" s="72"/>
      <x:c r="GQ148" s="72"/>
      <x:c r="GR148" s="72"/>
      <x:c r="GS148" s="72"/>
      <x:c r="GT148" s="72"/>
      <x:c r="GU148" s="72"/>
      <x:c r="GV148" s="72"/>
      <x:c r="GW148" s="72"/>
      <x:c r="GX148" s="72"/>
      <x:c r="GY148" s="72"/>
      <x:c r="GZ148" s="72"/>
      <x:c r="HA148" s="72"/>
      <x:c r="HB148" s="72"/>
      <x:c r="HC148" s="72"/>
      <x:c r="HD148" s="72"/>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'Calculations'!BN148</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IF('Dashboard'!$E$67="What",'Calculations'!BO149,'Calculations'!BP149)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AND('Calculations'!$EF$2&lt;&gt;"All",'Calculations'!HE149='Calculations'!$EF$2),AND('Calculations'!$EF$3&lt;&gt;"All",'Calculations'!HE149='Calculations'!$EF$3)),0,IF(OR('Dashboard'!$B$7="All",'Calculations'!HN149='Dashboard'!$B$7),IF('Calculations'!$EF$2="All",1,IF('Calculations'!HL149&gt;0,0,IF(COUNTIF('Calculations'!HO149:II149,"="&amp;SUBSTITUTE(SUBSTITUTE(SUBSTITUTE('Calculations'!$EF$2,"~","~~"),"*","~*"),"?","~?"))=0,0,IF('Calculations'!$EF$3="All",1,IF(COUNTIF('Calculations'!HO149:II149,"="&amp;SUBSTITUTE(SUBSTITUTE(SUBSTITUTE('Calculations'!$EF$3,"~","~~"),"*","~*"),"?","~?"))&gt;0,1,0)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2"/>
      <x:c r="GB149" s="72"/>
      <x:c r="GC149" s="72"/>
      <x:c r="GD149" s="72"/>
      <x:c r="GE149" s="72"/>
      <x:c r="GF149" s="72"/>
      <x:c r="GG149" s="72"/>
      <x:c r="GH149" s="72"/>
      <x:c r="GI149" s="72"/>
      <x:c r="GJ149" s="72"/>
      <x:c r="GK149" s="72"/>
      <x:c r="GL149" s="72"/>
      <x:c r="GM149" s="72"/>
      <x:c r="GN149" s="72"/>
      <x:c r="GO149" s="72"/>
      <x:c r="GP149" s="72"/>
      <x:c r="GQ149" s="72"/>
      <x:c r="GR149" s="72"/>
      <x:c r="GS149" s="72"/>
      <x:c r="GT149" s="72"/>
      <x:c r="GU149" s="72"/>
      <x:c r="GV149" s="72"/>
      <x:c r="GW149" s="72"/>
      <x:c r="GX149" s="72"/>
      <x:c r="GY149" s="72"/>
      <x:c r="GZ149" s="72"/>
      <x:c r="HA149" s="72"/>
      <x:c r="HB149" s="72"/>
      <x:c r="HC149" s="72"/>
      <x:c r="HD149" s="72"/>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'Calculations'!BN149</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IF('Dashboard'!$E$67="What",'Calculations'!BO150,'Calculations'!BP150)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AND('Calculations'!$EF$2&lt;&gt;"All",'Calculations'!HE150='Calculations'!$EF$2),AND('Calculations'!$EF$3&lt;&gt;"All",'Calculations'!HE150='Calculations'!$EF$3)),0,IF(OR('Dashboard'!$B$7="All",'Calculations'!HN150='Dashboard'!$B$7),IF('Calculations'!$EF$2="All",1,IF('Calculations'!HL150&gt;0,0,IF(COUNTIF('Calculations'!HO150:II150,"="&amp;SUBSTITUTE(SUBSTITUTE(SUBSTITUTE('Calculations'!$EF$2,"~","~~"),"*","~*"),"?","~?"))=0,0,IF('Calculations'!$EF$3="All",1,IF(COUNTIF('Calculations'!HO150:II150,"="&amp;SUBSTITUTE(SUBSTITUTE(SUBSTITUTE('Calculations'!$EF$3,"~","~~"),"*","~*"),"?","~?"))&gt;0,1,0)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2"/>
      <x:c r="GB150" s="72"/>
      <x:c r="GC150" s="72"/>
      <x:c r="GD150" s="72"/>
      <x:c r="GE150" s="72"/>
      <x:c r="GF150" s="72"/>
      <x:c r="GG150" s="72"/>
      <x:c r="GH150" s="72"/>
      <x:c r="GI150" s="72"/>
      <x:c r="GJ150" s="72"/>
      <x:c r="GK150" s="72"/>
      <x:c r="GL150" s="72"/>
      <x:c r="GM150" s="72"/>
      <x:c r="GN150" s="72"/>
      <x:c r="GO150" s="72"/>
      <x:c r="GP150" s="72"/>
      <x:c r="GQ150" s="72"/>
      <x:c r="GR150" s="72"/>
      <x:c r="GS150" s="72"/>
      <x:c r="GT150" s="72"/>
      <x:c r="GU150" s="72"/>
      <x:c r="GV150" s="72"/>
      <x:c r="GW150" s="72"/>
      <x:c r="GX150" s="72"/>
      <x:c r="GY150" s="72"/>
      <x:c r="GZ150" s="72"/>
      <x:c r="HA150" s="72"/>
      <x:c r="HB150" s="72"/>
      <x:c r="HC150" s="72"/>
      <x:c r="HD150" s="72"/>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'Calculations'!BN150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IF('Dashboard'!$E$67="What",'Calculations'!BO151,'Calculations'!BP151)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AND('Calculations'!$EF$2&lt;&gt;"All",'Calculations'!HE151='Calculations'!$EF$2),AND('Calculations'!$EF$3&lt;&gt;"All",'Calculations'!HE151='Calculations'!$EF$3)),0,IF(OR('Dashboard'!$B$7="All",'Calculations'!HN151='Dashboard'!$B$7),IF('Calculations'!$EF$2="All",1,IF('Calculations'!HL151&gt;0,0,IF(COUNTIF('Calculations'!HO151:II151,"="&amp;SUBSTITUTE(SUBSTITUTE(SUBSTITUTE('Calculations'!$EF$2,"~","~~"),"*","~*"),"?","~?"))=0,0,IF('Calculations'!$EF$3="All",1,IF(COUNTIF('Calculations'!HO151:II151,"="&amp;SUBSTITUTE(SUBSTITUTE(SUBSTITUTE('Calculations'!$EF$3,"~","~~"),"*","~*"),"?","~?"))&gt;0,1,0)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2"/>
      <x:c r="GB151" s="72"/>
      <x:c r="GC151" s="72"/>
      <x:c r="GD151" s="72"/>
      <x:c r="GE151" s="72"/>
      <x:c r="GF151" s="72"/>
      <x:c r="GG151" s="72"/>
      <x:c r="GH151" s="72"/>
      <x:c r="GI151" s="72"/>
      <x:c r="GJ151" s="72"/>
      <x:c r="GK151" s="72"/>
      <x:c r="GL151" s="72"/>
      <x:c r="GM151" s="72"/>
      <x:c r="GN151" s="72"/>
      <x:c r="GO151" s="72"/>
      <x:c r="GP151" s="72"/>
      <x:c r="GQ151" s="72"/>
      <x:c r="GR151" s="72"/>
      <x:c r="GS151" s="72"/>
      <x:c r="GT151" s="72"/>
      <x:c r="GU151" s="72"/>
      <x:c r="GV151" s="72"/>
      <x:c r="GW151" s="72"/>
      <x:c r="GX151" s="72"/>
      <x:c r="GY151" s="72"/>
      <x:c r="GZ151" s="72"/>
      <x:c r="HA151" s="72"/>
      <x:c r="HB151" s="72"/>
      <x:c r="HC151" s="72"/>
      <x:c r="HD151" s="72"/>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'Calculations'!BN151</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IF('Dashboard'!$E$67="What",'Calculations'!BO152,'Calculations'!BP152)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AND('Calculations'!$EF$2&lt;&gt;"All",'Calculations'!HE152='Calculations'!$EF$2),AND('Calculations'!$EF$3&lt;&gt;"All",'Calculations'!HE152='Calculations'!$EF$3)),0,IF(OR('Dashboard'!$B$7="All",'Calculations'!HN152='Dashboard'!$B$7),IF('Calculations'!$EF$2="All",1,IF('Calculations'!HL152&gt;0,0,IF(COUNTIF('Calculations'!HO152:II152,"="&amp;SUBSTITUTE(SUBSTITUTE(SUBSTITUTE('Calculations'!$EF$2,"~","~~"),"*","~*"),"?","~?"))=0,0,IF('Calculations'!$EF$3="All",1,IF(COUNTIF('Calculations'!HO152:II152,"="&amp;SUBSTITUTE(SUBSTITUTE(SUBSTITUTE('Calculations'!$EF$3,"~","~~"),"*","~*"),"?","~?"))&gt;0,1,0)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2"/>
      <x:c r="GB152" s="72"/>
      <x:c r="GC152" s="72"/>
      <x:c r="GD152" s="72"/>
      <x:c r="GE152" s="72"/>
      <x:c r="GF152" s="72"/>
      <x:c r="GG152" s="72"/>
      <x:c r="GH152" s="72"/>
      <x:c r="GI152" s="72"/>
      <x:c r="GJ152" s="72"/>
      <x:c r="GK152" s="72"/>
      <x:c r="GL152" s="72"/>
      <x:c r="GM152" s="72"/>
      <x:c r="GN152" s="72"/>
      <x:c r="GO152" s="72"/>
      <x:c r="GP152" s="72"/>
      <x:c r="GQ152" s="72"/>
      <x:c r="GR152" s="72"/>
      <x:c r="GS152" s="72"/>
      <x:c r="GT152" s="72"/>
      <x:c r="GU152" s="72"/>
      <x:c r="GV152" s="72"/>
      <x:c r="GW152" s="72"/>
      <x:c r="GX152" s="72"/>
      <x:c r="GY152" s="72"/>
      <x:c r="GZ152" s="72"/>
      <x:c r="HA152" s="72"/>
      <x:c r="HB152" s="72"/>
      <x:c r="HC152" s="72"/>
      <x:c r="HD152" s="72"/>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'Calculations'!BN152</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IF('Dashboard'!$E$67="What",'Calculations'!BO153,'Calculations'!BP153)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AND('Calculations'!$EF$2&lt;&gt;"All",'Calculations'!HE153='Calculations'!$EF$2),AND('Calculations'!$EF$3&lt;&gt;"All",'Calculations'!HE153='Calculations'!$EF$3)),0,IF(OR('Dashboard'!$B$7="All",'Calculations'!HN153='Dashboard'!$B$7),IF('Calculations'!$EF$2="All",1,IF('Calculations'!HL153&gt;0,0,IF(COUNTIF('Calculations'!HO153:II153,"="&amp;SUBSTITUTE(SUBSTITUTE(SUBSTITUTE('Calculations'!$EF$2,"~","~~"),"*","~*"),"?","~?"))=0,0,IF('Calculations'!$EF$3="All",1,IF(COUNTIF('Calculations'!HO153:II153,"="&amp;SUBSTITUTE(SUBSTITUTE(SUBSTITUTE('Calculations'!$EF$3,"~","~~"),"*","~*"),"?","~?"))&gt;0,1,0)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2"/>
      <x:c r="GB153" s="72" t="str">
        <x:f>IF('Calculations'!$JJ$2="All","All employees in the selected Product/Region. Calibration uses the same population as the Employees KPI.","Full reporting population under "&amp;IF('Calculations'!$EF$3&lt;&gt;"All",'Calculations'!$JM$21,'Calculations'!$JM$20)&amp;" · Product filter applies · all officer categories")</x:f>
        <x:v>All employees in the selected Product/Region. Calibration uses the same population as the Employees KPI.</x:v>
      </x:c>
      <x:c r="GC153" s="72"/>
      <x:c r="GD153" s="72"/>
      <x:c r="GE153" s="72"/>
      <x:c r="GF153" s="72"/>
      <x:c r="GG153" s="72"/>
      <x:c r="GH153" s="72"/>
      <x:c r="GI153" s="72"/>
      <x:c r="GJ153" s="72"/>
      <x:c r="GK153" s="72"/>
      <x:c r="GL153" s="72"/>
      <x:c r="GM153" s="72"/>
      <x:c r="GN153" s="72"/>
      <x:c r="GO153" s="72"/>
      <x:c r="GP153" s="72"/>
      <x:c r="GQ153" s="72"/>
      <x:c r="GR153" s="72"/>
      <x:c r="GS153" s="72"/>
      <x:c r="GT153" s="72"/>
      <x:c r="GU153" s="72"/>
      <x:c r="GV153" s="72"/>
      <x:c r="GW153" s="72"/>
      <x:c r="GX153" s="72"/>
      <x:c r="GY153" s="72"/>
      <x:c r="GZ153" s="72"/>
      <x:c r="HA153" s="72"/>
      <x:c r="HB153" s="72"/>
      <x:c r="HC153" s="72"/>
      <x:c r="HD153" s="72"/>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'Calculations'!BN153</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IF('Dashboard'!$E$67="What",'Calculations'!BO154,'Calculations'!BP154)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AND('Calculations'!$EF$2&lt;&gt;"All",'Calculations'!HE154='Calculations'!$EF$2),AND('Calculations'!$EF$3&lt;&gt;"All",'Calculations'!HE154='Calculations'!$EF$3)),0,IF(OR('Dashboard'!$B$7="All",'Calculations'!HN154='Dashboard'!$B$7),IF('Calculations'!$EF$2="All",1,IF('Calculations'!HL154&gt;0,0,IF(COUNTIF('Calculations'!HO154:II154,"="&amp;SUBSTITUTE(SUBSTITUTE(SUBSTITUTE('Calculations'!$EF$2,"~","~~"),"*","~*"),"?","~?"))=0,0,IF('Calculations'!$EF$3="All",1,IF(COUNTIF('Calculations'!HO154:II154,"="&amp;SUBSTITUTE(SUBSTITUTE(SUBSTITUTE('Calculations'!$EF$3,"~","~~"),"*","~*"),"?","~?"))&gt;0,1,0)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2"/>
      <x:c r="GB154" s="72"/>
      <x:c r="GC154" s="72"/>
      <x:c r="GD154" s="72"/>
      <x:c r="GE154" s="72"/>
      <x:c r="GF154" s="72"/>
      <x:c r="GG154" s="72"/>
      <x:c r="GH154" s="72"/>
      <x:c r="GI154" s="72"/>
      <x:c r="GJ154" s="72"/>
      <x:c r="GK154" s="72"/>
      <x:c r="GL154" s="72"/>
      <x:c r="GM154" s="72"/>
      <x:c r="GN154" s="72"/>
      <x:c r="GO154" s="72"/>
      <x:c r="GP154" s="72"/>
      <x:c r="GQ154" s="72"/>
      <x:c r="GR154" s="72"/>
      <x:c r="GS154" s="72"/>
      <x:c r="GT154" s="72"/>
      <x:c r="GU154" s="72"/>
      <x:c r="GV154" s="72"/>
      <x:c r="GW154" s="72"/>
      <x:c r="GX154" s="72"/>
      <x:c r="GY154" s="72"/>
      <x:c r="GZ154" s="72"/>
      <x:c r="HA154" s="72"/>
      <x:c r="HB154" s="72"/>
      <x:c r="HC154" s="72"/>
      <x:c r="HD154" s="72"/>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'Calculations'!BN154</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IF('Dashboard'!$E$67="What",'Calculations'!BO155,'Calculations'!BP155)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AND('Calculations'!$EF$2&lt;&gt;"All",'Calculations'!HE155='Calculations'!$EF$2),AND('Calculations'!$EF$3&lt;&gt;"All",'Calculations'!HE155='Calculations'!$EF$3)),0,IF(OR('Dashboard'!$B$7="All",'Calculations'!HN155='Dashboard'!$B$7),IF('Calculations'!$EF$2="All",1,IF('Calculations'!HL155&gt;0,0,IF(COUNTIF('Calculations'!HO155:II155,"="&amp;SUBSTITUTE(SUBSTITUTE(SUBSTITUTE('Calculations'!$EF$2,"~","~~"),"*","~*"),"?","~?"))=0,0,IF('Calculations'!$EF$3="All",1,IF(COUNTIF('Calculations'!HO155:II155,"="&amp;SUBSTITUTE(SUBSTITUTE(SUBSTITUTE('Calculations'!$EF$3,"~","~~"),"*","~*"),"?","~?"))&gt;0,1,0)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2"/>
      <x:c r="GB155" s="72"/>
      <x:c r="GC155" s="72"/>
      <x:c r="GD155" s="72"/>
      <x:c r="GE155" s="72"/>
      <x:c r="GF155" s="72"/>
      <x:c r="GG155" s="72"/>
      <x:c r="GH155" s="72"/>
      <x:c r="GI155" s="72"/>
      <x:c r="GJ155" s="72"/>
      <x:c r="GK155" s="72"/>
      <x:c r="GL155" s="72" t="n">
        <x:f>COUNTIFS('Calculations'!$JQ$13:$JQ$512,1,'Calculations'!$EE$13:$EE$512,"High")</x:f>
        <x:v>0</x:v>
      </x:c>
      <x:c r="GM155" s="72"/>
      <x:c r="GN155" s="72"/>
      <x:c r="GO155" s="72" t="str">
        <x:f>IF(SUM('Calculations'!$GL$155:$GL$158)=0,"",'Calculations'!GL155/SUM('Calculations'!$GL$155:$GL$158))</x:f>
      </x:c>
      <x:c r="GP155" s="72"/>
      <x:c r="GQ155" s="72"/>
      <x:c r="GR155" s="72" t="n">
        <x:f>IF(COUNT('Dashboard'!N147)=0,"",IF(AND('Dashboard'!N147&gt;=0,'Dashboard'!N147&lt;=1),'Dashboard'!N147,""))</x:f>
        <x:v>0.1</x:v>
      </x:c>
      <x:c r="GS155" s="72"/>
      <x:c r="GT155" s="72"/>
      <x:c r="GU155" s="72" t="str">
        <x:f>IF(COUNT('Calculations'!GO155,'Calculations'!GR155)&lt;2,"",100*('Calculations'!GO155-'Calculations'!GR155))</x:f>
      </x:c>
      <x:c r="GV155" s="72"/>
      <x:c r="GW155" s="72"/>
      <x:c r="GX155" s="72" t="str">
        <x:f>IF(NOT('Calculations'!$AG$2),"Source unavailable",IF('Calculations'!$AG$8&gt;0,"Check filters",IF(COUNT('Calculations'!GO155)=0,"No ratings",IF(COUNT('Calculations'!GR155)=0,"No threshold",IF('Calculations'!GO155&gt;'Calculations'!GR155,"Above threshold","Within threshold")))))</x:f>
        <x:v>Source unavailable</x:v>
      </x:c>
      <x:c r="GY155" s="72"/>
      <x:c r="GZ155" s="72"/>
      <x:c r="HA155" s="72"/>
      <x:c r="HB155" s="72"/>
      <x:c r="HC155" s="72"/>
      <x:c r="HD155" s="72"/>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'Calculations'!BN155</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IF('Dashboard'!$E$67="What",'Calculations'!BO156,'Calculations'!BP156)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AND('Calculations'!$EF$2&lt;&gt;"All",'Calculations'!HE156='Calculations'!$EF$2),AND('Calculations'!$EF$3&lt;&gt;"All",'Calculations'!HE156='Calculations'!$EF$3)),0,IF(OR('Dashboard'!$B$7="All",'Calculations'!HN156='Dashboard'!$B$7),IF('Calculations'!$EF$2="All",1,IF('Calculations'!HL156&gt;0,0,IF(COUNTIF('Calculations'!HO156:II156,"="&amp;SUBSTITUTE(SUBSTITUTE(SUBSTITUTE('Calculations'!$EF$2,"~","~~"),"*","~*"),"?","~?"))=0,0,IF('Calculations'!$EF$3="All",1,IF(COUNTIF('Calculations'!HO156:II156,"="&amp;SUBSTITUTE(SUBSTITUTE(SUBSTITUTE('Calculations'!$EF$3,"~","~~"),"*","~*"),"?","~?"))&gt;0,1,0)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2"/>
      <x:c r="GB156" s="72"/>
      <x:c r="GC156" s="72"/>
      <x:c r="GD156" s="72"/>
      <x:c r="GE156" s="72"/>
      <x:c r="GF156" s="72"/>
      <x:c r="GG156" s="72"/>
      <x:c r="GH156" s="72"/>
      <x:c r="GI156" s="72"/>
      <x:c r="GJ156" s="72"/>
      <x:c r="GK156" s="72"/>
      <x:c r="GL156" s="72" t="n">
        <x:f>COUNTIFS('Calculations'!$JQ$13:$JQ$512,1,'Calculations'!$EE$13:$EE$512,"Strong")</x:f>
        <x:v>0</x:v>
      </x:c>
      <x:c r="GM156" s="72"/>
      <x:c r="GN156" s="72"/>
      <x:c r="GO156" s="72" t="str">
        <x:f>IF(SUM('Calculations'!$GL$155:$GL$158)=0,"",'Calculations'!GL156/SUM('Calculations'!$GL$155:$GL$158))</x:f>
      </x:c>
      <x:c r="GP156" s="72"/>
      <x:c r="GQ156" s="72"/>
      <x:c r="GR156" s="72" t="n">
        <x:f>IF(COUNT('Dashboard'!P147)=0,"",IF(AND('Dashboard'!P147&gt;=0,'Dashboard'!P147&lt;=1),'Dashboard'!P147,""))</x:f>
        <x:v>0.3</x:v>
      </x:c>
      <x:c r="GS156" s="72"/>
      <x:c r="GT156" s="72"/>
      <x:c r="GU156" s="72" t="str">
        <x:f>IF(COUNT('Calculations'!GO156,'Calculations'!GR156)&lt;2,"",100*('Calculations'!GO156-'Calculations'!GR156))</x:f>
      </x:c>
      <x:c r="GV156" s="72"/>
      <x:c r="GW156" s="72"/>
      <x:c r="GX156" s="72" t="str">
        <x:f>IF(NOT('Calculations'!$AG$2),"Source unavailable",IF('Calculations'!$AG$8&gt;0,"Check filters",IF(COUNT('Calculations'!GO156)=0,"No ratings",IF(COUNT('Calculations'!GR156)=0,"No threshold",IF('Calculations'!GO156&gt;'Calculations'!GR156,"Above threshold","Within threshold")))))</x:f>
        <x:v>Source unavailable</x:v>
      </x:c>
      <x:c r="GY156" s="72"/>
      <x:c r="GZ156" s="72"/>
      <x:c r="HA156" s="72"/>
      <x:c r="HB156" s="72"/>
      <x:c r="HC156" s="72"/>
      <x:c r="HD156" s="72"/>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'Calculations'!BN156</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IF('Dashboard'!$E$67="What",'Calculations'!BO157,'Calculations'!BP157)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AND('Calculations'!$EF$2&lt;&gt;"All",'Calculations'!HE157='Calculations'!$EF$2),AND('Calculations'!$EF$3&lt;&gt;"All",'Calculations'!HE157='Calculations'!$EF$3)),0,IF(OR('Dashboard'!$B$7="All",'Calculations'!HN157='Dashboard'!$B$7),IF('Calculations'!$EF$2="All",1,IF('Calculations'!HL157&gt;0,0,IF(COUNTIF('Calculations'!HO157:II157,"="&amp;SUBSTITUTE(SUBSTITUTE(SUBSTITUTE('Calculations'!$EF$2,"~","~~"),"*","~*"),"?","~?"))=0,0,IF('Calculations'!$EF$3="All",1,IF(COUNTIF('Calculations'!HO157:II157,"="&amp;SUBSTITUTE(SUBSTITUTE(SUBSTITUTE('Calculations'!$EF$3,"~","~~"),"*","~*"),"?","~?"))&gt;0,1,0)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2"/>
      <x:c r="GB157" s="72"/>
      <x:c r="GC157" s="72"/>
      <x:c r="GD157" s="72"/>
      <x:c r="GE157" s="72"/>
      <x:c r="GF157" s="72"/>
      <x:c r="GG157" s="72"/>
      <x:c r="GH157" s="72"/>
      <x:c r="GI157" s="72"/>
      <x:c r="GJ157" s="72"/>
      <x:c r="GK157" s="72"/>
      <x:c r="GL157" s="72" t="n">
        <x:f>COUNTIFS('Calculations'!$JQ$13:$JQ$512,1,'Calculations'!$EE$13:$EE$512,"Solid")</x:f>
        <x:v>0</x:v>
      </x:c>
      <x:c r="GM157" s="72"/>
      <x:c r="GN157" s="72"/>
      <x:c r="GO157" s="72" t="str">
        <x:f>IF(SUM('Calculations'!$GL$155:$GL$158)=0,"",'Calculations'!GL157/SUM('Calculations'!$GL$155:$GL$158))</x:f>
      </x:c>
      <x:c r="GP157" s="72"/>
      <x:c r="GQ157" s="72"/>
      <x:c r="GR157" s="72" t="n">
        <x:f>IF(COUNT('Dashboard'!R147)=0,"",IF(AND('Dashboard'!R147&gt;=0,'Dashboard'!R147&lt;=1),'Dashboard'!R147,""))</x:f>
        <x:v>0.65</x:v>
      </x:c>
      <x:c r="GS157" s="72"/>
      <x:c r="GT157" s="72"/>
      <x:c r="GU157" s="72" t="str">
        <x:f>IF(COUNT('Calculations'!GO157,'Calculations'!GR157)&lt;2,"",100*('Calculations'!GO157-'Calculations'!GR157))</x:f>
      </x:c>
      <x:c r="GV157" s="72"/>
      <x:c r="GW157" s="72"/>
      <x:c r="GX157" s="72" t="str">
        <x:f>IF(NOT('Calculations'!$AG$2),"Source unavailable",IF('Calculations'!$AG$8&gt;0,"Check filters",IF(COUNT('Calculations'!GO157)=0,"No ratings",IF(COUNT('Calculations'!GR157)=0,"No threshold",IF('Calculations'!GO157&gt;'Calculations'!GR157,"Above threshold","Within threshold")))))</x:f>
        <x:v>Source unavailable</x:v>
      </x:c>
      <x:c r="GY157" s="72"/>
      <x:c r="GZ157" s="72"/>
      <x:c r="HA157" s="72"/>
      <x:c r="HB157" s="72"/>
      <x:c r="HC157" s="72"/>
      <x:c r="HD157" s="72"/>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'Calculations'!BN157</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IF('Dashboard'!$E$67="What",'Calculations'!BO158,'Calculations'!BP158)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AND('Calculations'!$EF$2&lt;&gt;"All",'Calculations'!HE158='Calculations'!$EF$2),AND('Calculations'!$EF$3&lt;&gt;"All",'Calculations'!HE158='Calculations'!$EF$3)),0,IF(OR('Dashboard'!$B$7="All",'Calculations'!HN158='Dashboard'!$B$7),IF('Calculations'!$EF$2="All",1,IF('Calculations'!HL158&gt;0,0,IF(COUNTIF('Calculations'!HO158:II158,"="&amp;SUBSTITUTE(SUBSTITUTE(SUBSTITUTE('Calculations'!$EF$2,"~","~~"),"*","~*"),"?","~?"))=0,0,IF('Calculations'!$EF$3="All",1,IF(COUNTIF('Calculations'!HO158:II158,"="&amp;SUBSTITUTE(SUBSTITUTE(SUBSTITUTE('Calculations'!$EF$3,"~","~~"),"*","~*"),"?","~?"))&gt;0,1,0)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2"/>
      <x:c r="GB158" s="72"/>
      <x:c r="GC158" s="72"/>
      <x:c r="GD158" s="72"/>
      <x:c r="GE158" s="72"/>
      <x:c r="GF158" s="72"/>
      <x:c r="GG158" s="72"/>
      <x:c r="GH158" s="72"/>
      <x:c r="GI158" s="72"/>
      <x:c r="GJ158" s="72"/>
      <x:c r="GK158" s="72"/>
      <x:c r="GL158" s="72" t="n">
        <x:f>COUNTIFS('Calculations'!$JQ$13:$JQ$512,1,'Calculations'!$EE$13:$EE$512,"Low")</x:f>
        <x:v>0</x:v>
      </x:c>
      <x:c r="GM158" s="72"/>
      <x:c r="GN158" s="72"/>
      <x:c r="GO158" s="72" t="str">
        <x:f>IF(SUM('Calculations'!$GL$155:$GL$158)=0,"",'Calculations'!GL158/SUM('Calculations'!$GL$155:$GL$158))</x:f>
      </x:c>
      <x:c r="GP158" s="72"/>
      <x:c r="GQ158" s="72"/>
      <x:c r="GR158" s="72" t="n">
        <x:f>IF(COUNT('Dashboard'!T147)=0,"",IF(AND('Dashboard'!T147&gt;=0,'Dashboard'!T147&lt;=1),'Dashboard'!T147,""))</x:f>
        <x:v>0.07</x:v>
      </x:c>
      <x:c r="GS158" s="72"/>
      <x:c r="GT158" s="72"/>
      <x:c r="GU158" s="72" t="str">
        <x:f>IF(COUNT('Calculations'!GO158,'Calculations'!GR158)&lt;2,"",100*('Calculations'!GO158-'Calculations'!GR158))</x:f>
      </x:c>
      <x:c r="GV158" s="72"/>
      <x:c r="GW158" s="72"/>
      <x:c r="GX158" s="72" t="str">
        <x:f>IF(NOT('Calculations'!$AG$2),"Source unavailable",IF('Calculations'!$AG$8&gt;0,"Check filters",IF(COUNT('Calculations'!GO158)=0,"No ratings",IF(COUNT('Calculations'!GR158)=0,"No threshold",IF('Calculations'!GO158&gt;'Calculations'!GR158,"Above threshold","Within threshold")))))</x:f>
        <x:v>Source unavailable</x:v>
      </x:c>
      <x:c r="GY158" s="72"/>
      <x:c r="GZ158" s="72"/>
      <x:c r="HA158" s="72"/>
      <x:c r="HB158" s="72"/>
      <x:c r="HC158" s="72"/>
      <x:c r="HD158" s="72"/>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'Calculations'!BN158</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IF('Dashboard'!$E$67="What",'Calculations'!BO159,'Calculations'!BP159)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AND('Calculations'!$EF$2&lt;&gt;"All",'Calculations'!HE159='Calculations'!$EF$2),AND('Calculations'!$EF$3&lt;&gt;"All",'Calculations'!HE159='Calculations'!$EF$3)),0,IF(OR('Dashboard'!$B$7="All",'Calculations'!HN159='Dashboard'!$B$7),IF('Calculations'!$EF$2="All",1,IF('Calculations'!HL159&gt;0,0,IF(COUNTIF('Calculations'!HO159:II159,"="&amp;SUBSTITUTE(SUBSTITUTE(SUBSTITUTE('Calculations'!$EF$2,"~","~~"),"*","~*"),"?","~?"))=0,0,IF('Calculations'!$EF$3="All",1,IF(COUNTIF('Calculations'!HO159:II159,"="&amp;SUBSTITUTE(SUBSTITUTE(SUBSTITUTE('Calculations'!$EF$3,"~","~~"),"*","~*"),"?","~?"))&gt;0,1,0)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2"/>
      <x:c r="GB159" s="72"/>
      <x:c r="GC159" s="72"/>
      <x:c r="GD159" s="72"/>
      <x:c r="GE159" s="72"/>
      <x:c r="GF159" s="72"/>
      <x:c r="GG159" s="72"/>
      <x:c r="GH159" s="72"/>
      <x:c r="GI159" s="72"/>
      <x:c r="GJ159" s="72"/>
      <x:c r="GK159" s="72"/>
      <x:c r="GL159" s="72" t="n">
        <x:f>COUNTIFS('Calculations'!$JQ$13:$JQ$512,1,'Calculations'!$BO$13:$BO$512,1)</x:f>
        <x:v>0</x:v>
      </x:c>
      <x:c r="GM159" s="72"/>
      <x:c r="GN159" s="72"/>
      <x:c r="GO159" s="72" t="str">
        <x:f>IF(SUM('Calculations'!$GL$159:$GL$162)=0,"",'Calculations'!GL159/SUM('Calculations'!$GL$159:$GL$162))</x:f>
      </x:c>
      <x:c r="GP159" s="72"/>
      <x:c r="GQ159" s="72"/>
      <x:c r="GR159" s="72" t="n">
        <x:f>IF(COUNT('Dashboard'!N143)=0,"",IF(AND('Dashboard'!N143&gt;=0,'Dashboard'!N143&lt;=1),'Dashboard'!N143,""))</x:f>
        <x:v>0.1</x:v>
      </x:c>
      <x:c r="GS159" s="72"/>
      <x:c r="GT159" s="72"/>
      <x:c r="GU159" s="72" t="str">
        <x:f>IF(COUNT('Calculations'!GO159,'Calculations'!GR159)&lt;2,"",100*('Calculations'!GO159-'Calculations'!GR159))</x:f>
      </x:c>
      <x:c r="GV159" s="72"/>
      <x:c r="GW159" s="72"/>
      <x:c r="GX159" s="72" t="str">
        <x:f>IF(NOT('Calculations'!$AG$2),"Source unavailable",IF('Calculations'!$AG$8&gt;0,"Check filters",IF(COUNT('Calculations'!GO159)=0,"No ratings",IF(COUNT('Calculations'!GR159)=0,"No threshold",IF('Calculations'!GO159&gt;'Calculations'!GR159,"Above threshold","Within threshold")))))</x:f>
        <x:v>Source unavailable</x:v>
      </x:c>
      <x:c r="GY159" s="72"/>
      <x:c r="GZ159" s="72"/>
      <x:c r="HA159" s="72"/>
      <x:c r="HB159" s="72"/>
      <x:c r="HC159" s="72"/>
      <x:c r="HD159" s="72"/>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'Calculations'!BN159</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IF('Dashboard'!$E$67="What",'Calculations'!BO160,'Calculations'!BP160)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AND('Calculations'!$EF$2&lt;&gt;"All",'Calculations'!HE160='Calculations'!$EF$2),AND('Calculations'!$EF$3&lt;&gt;"All",'Calculations'!HE160='Calculations'!$EF$3)),0,IF(OR('Dashboard'!$B$7="All",'Calculations'!HN160='Dashboard'!$B$7),IF('Calculations'!$EF$2="All",1,IF('Calculations'!HL160&gt;0,0,IF(COUNTIF('Calculations'!HO160:II160,"="&amp;SUBSTITUTE(SUBSTITUTE(SUBSTITUTE('Calculations'!$EF$2,"~","~~"),"*","~*"),"?","~?"))=0,0,IF('Calculations'!$EF$3="All",1,IF(COUNTIF('Calculations'!HO160:II160,"="&amp;SUBSTITUTE(SUBSTITUTE(SUBSTITUTE('Calculations'!$EF$3,"~","~~"),"*","~*"),"?","~?"))&gt;0,1,0)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2"/>
      <x:c r="GB160" s="72"/>
      <x:c r="GC160" s="72"/>
      <x:c r="GD160" s="72"/>
      <x:c r="GE160" s="72"/>
      <x:c r="GF160" s="72"/>
      <x:c r="GG160" s="72"/>
      <x:c r="GH160" s="72"/>
      <x:c r="GI160" s="72"/>
      <x:c r="GJ160" s="72"/>
      <x:c r="GK160" s="72"/>
      <x:c r="GL160" s="72" t="n">
        <x:f>COUNTIFS('Calculations'!$JQ$13:$JQ$512,1,'Calculations'!$BO$13:$BO$512,2)</x:f>
        <x:v>0</x:v>
      </x:c>
      <x:c r="GM160" s="72"/>
      <x:c r="GN160" s="72"/>
      <x:c r="GO160" s="72" t="str">
        <x:f>IF(SUM('Calculations'!$GL$159:$GL$162)=0,"",'Calculations'!GL160/SUM('Calculations'!$GL$159:$GL$162))</x:f>
      </x:c>
      <x:c r="GP160" s="72"/>
      <x:c r="GQ160" s="72"/>
      <x:c r="GR160" s="72" t="n">
        <x:f>IF(COUNT('Dashboard'!P143)=0,"",IF(AND('Dashboard'!P143&gt;=0,'Dashboard'!P143&lt;=1),'Dashboard'!P143,""))</x:f>
        <x:v>0.3</x:v>
      </x:c>
      <x:c r="GS160" s="72"/>
      <x:c r="GT160" s="72"/>
      <x:c r="GU160" s="72" t="str">
        <x:f>IF(COUNT('Calculations'!GO160,'Calculations'!GR160)&lt;2,"",100*('Calculations'!GO160-'Calculations'!GR160))</x:f>
      </x:c>
      <x:c r="GV160" s="72"/>
      <x:c r="GW160" s="72"/>
      <x:c r="GX160" s="72" t="str">
        <x:f>IF(NOT('Calculations'!$AG$2),"Source unavailable",IF('Calculations'!$AG$8&gt;0,"Check filters",IF(COUNT('Calculations'!GO160)=0,"No ratings",IF(COUNT('Calculations'!GR160)=0,"No threshold",IF('Calculations'!GO160&gt;'Calculations'!GR160,"Above threshold","Within threshold")))))</x:f>
        <x:v>Source unavailable</x:v>
      </x:c>
      <x:c r="GY160" s="72"/>
      <x:c r="GZ160" s="72"/>
      <x:c r="HA160" s="72"/>
      <x:c r="HB160" s="72"/>
      <x:c r="HC160" s="72"/>
      <x:c r="HD160" s="72"/>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'Calculations'!BN160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IF('Dashboard'!$E$67="What",'Calculations'!BO161,'Calculations'!BP161)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AND('Calculations'!$EF$2&lt;&gt;"All",'Calculations'!HE161='Calculations'!$EF$2),AND('Calculations'!$EF$3&lt;&gt;"All",'Calculations'!HE161='Calculations'!$EF$3)),0,IF(OR('Dashboard'!$B$7="All",'Calculations'!HN161='Dashboard'!$B$7),IF('Calculations'!$EF$2="All",1,IF('Calculations'!HL161&gt;0,0,IF(COUNTIF('Calculations'!HO161:II161,"="&amp;SUBSTITUTE(SUBSTITUTE(SUBSTITUTE('Calculations'!$EF$2,"~","~~"),"*","~*"),"?","~?"))=0,0,IF('Calculations'!$EF$3="All",1,IF(COUNTIF('Calculations'!HO161:II161,"="&amp;SUBSTITUTE(SUBSTITUTE(SUBSTITUTE('Calculations'!$EF$3,"~","~~"),"*","~*"),"?","~?"))&gt;0,1,0)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2"/>
      <x:c r="GB161" s="72"/>
      <x:c r="GC161" s="72"/>
      <x:c r="GD161" s="72"/>
      <x:c r="GE161" s="72"/>
      <x:c r="GF161" s="72"/>
      <x:c r="GG161" s="72"/>
      <x:c r="GH161" s="72"/>
      <x:c r="GI161" s="72"/>
      <x:c r="GJ161" s="72"/>
      <x:c r="GK161" s="72"/>
      <x:c r="GL161" s="72" t="n">
        <x:f>COUNTIFS('Calculations'!$JQ$13:$JQ$512,1,'Calculations'!$BO$13:$BO$512,3)</x:f>
        <x:v>0</x:v>
      </x:c>
      <x:c r="GM161" s="72"/>
      <x:c r="GN161" s="72"/>
      <x:c r="GO161" s="72" t="str">
        <x:f>IF(SUM('Calculations'!$GL$159:$GL$162)=0,"",'Calculations'!GL161/SUM('Calculations'!$GL$159:$GL$162))</x:f>
      </x:c>
      <x:c r="GP161" s="72"/>
      <x:c r="GQ161" s="72"/>
      <x:c r="GR161" s="72" t="n">
        <x:f>IF(COUNT('Dashboard'!R143)=0,"",IF(AND('Dashboard'!R143&gt;=0,'Dashboard'!R143&lt;=1),'Dashboard'!R143,""))</x:f>
        <x:v>0.65</x:v>
      </x:c>
      <x:c r="GS161" s="72"/>
      <x:c r="GT161" s="72"/>
      <x:c r="GU161" s="72" t="str">
        <x:f>IF(COUNT('Calculations'!GO161,'Calculations'!GR161)&lt;2,"",100*('Calculations'!GO161-'Calculations'!GR161))</x:f>
      </x:c>
      <x:c r="GV161" s="72"/>
      <x:c r="GW161" s="72"/>
      <x:c r="GX161" s="72" t="str">
        <x:f>IF(NOT('Calculations'!$AG$2),"Source unavailable",IF('Calculations'!$AG$8&gt;0,"Check filters",IF(COUNT('Calculations'!GO161)=0,"No ratings",IF(COUNT('Calculations'!GR161)=0,"No threshold",IF('Calculations'!GO161&gt;'Calculations'!GR161,"Above threshold","Within threshold")))))</x:f>
        <x:v>Source unavailable</x:v>
      </x:c>
      <x:c r="GY161" s="72"/>
      <x:c r="GZ161" s="72"/>
      <x:c r="HA161" s="72"/>
      <x:c r="HB161" s="72"/>
      <x:c r="HC161" s="72"/>
      <x:c r="HD161" s="72"/>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'Calculations'!BN161</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IF('Dashboard'!$E$67="What",'Calculations'!BO162,'Calculations'!BP162)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AND('Calculations'!$EF$2&lt;&gt;"All",'Calculations'!HE162='Calculations'!$EF$2),AND('Calculations'!$EF$3&lt;&gt;"All",'Calculations'!HE162='Calculations'!$EF$3)),0,IF(OR('Dashboard'!$B$7="All",'Calculations'!HN162='Dashboard'!$B$7),IF('Calculations'!$EF$2="All",1,IF('Calculations'!HL162&gt;0,0,IF(COUNTIF('Calculations'!HO162:II162,"="&amp;SUBSTITUTE(SUBSTITUTE(SUBSTITUTE('Calculations'!$EF$2,"~","~~"),"*","~*"),"?","~?"))=0,0,IF('Calculations'!$EF$3="All",1,IF(COUNTIF('Calculations'!HO162:II162,"="&amp;SUBSTITUTE(SUBSTITUTE(SUBSTITUTE('Calculations'!$EF$3,"~","~~"),"*","~*"),"?","~?"))&gt;0,1,0)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2"/>
      <x:c r="GB162" s="72"/>
      <x:c r="GC162" s="72"/>
      <x:c r="GD162" s="72"/>
      <x:c r="GE162" s="72"/>
      <x:c r="GF162" s="72"/>
      <x:c r="GG162" s="72"/>
      <x:c r="GH162" s="72"/>
      <x:c r="GI162" s="72"/>
      <x:c r="GJ162" s="72"/>
      <x:c r="GK162" s="72"/>
      <x:c r="GL162" s="72" t="n">
        <x:f>COUNTIFS('Calculations'!$JQ$13:$JQ$512,1,'Calculations'!$BO$13:$BO$512,4)</x:f>
        <x:v>0</x:v>
      </x:c>
      <x:c r="GM162" s="72"/>
      <x:c r="GN162" s="72"/>
      <x:c r="GO162" s="72" t="str">
        <x:f>IF(SUM('Calculations'!$GL$159:$GL$162)=0,"",'Calculations'!GL162/SUM('Calculations'!$GL$159:$GL$162))</x:f>
      </x:c>
      <x:c r="GP162" s="72"/>
      <x:c r="GQ162" s="72"/>
      <x:c r="GR162" s="72" t="n">
        <x:f>IF(COUNT('Dashboard'!T143)=0,"",IF(AND('Dashboard'!T143&gt;=0,'Dashboard'!T143&lt;=1),'Dashboard'!T143,""))</x:f>
        <x:v>0.07</x:v>
      </x:c>
      <x:c r="GS162" s="72"/>
      <x:c r="GT162" s="72"/>
      <x:c r="GU162" s="72" t="str">
        <x:f>IF(COUNT('Calculations'!GO162,'Calculations'!GR162)&lt;2,"",100*('Calculations'!GO162-'Calculations'!GR162))</x:f>
      </x:c>
      <x:c r="GV162" s="72"/>
      <x:c r="GW162" s="72"/>
      <x:c r="GX162" s="72" t="str">
        <x:f>IF(NOT('Calculations'!$AG$2),"Source unavailable",IF('Calculations'!$AG$8&gt;0,"Check filters",IF(COUNT('Calculations'!GO162)=0,"No ratings",IF(COUNT('Calculations'!GR162)=0,"No threshold",IF('Calculations'!GO162&gt;'Calculations'!GR162,"Above threshold","Within threshold")))))</x:f>
        <x:v>Source unavailable</x:v>
      </x:c>
      <x:c r="GY162" s="72"/>
      <x:c r="GZ162" s="72"/>
      <x:c r="HA162" s="72"/>
      <x:c r="HB162" s="72"/>
      <x:c r="HC162" s="72"/>
      <x:c r="HD162" s="72"/>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'Calculations'!BN162</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IF('Dashboard'!$E$67="What",'Calculations'!BO163,'Calculations'!BP163)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AND('Calculations'!$EF$2&lt;&gt;"All",'Calculations'!HE163='Calculations'!$EF$2),AND('Calculations'!$EF$3&lt;&gt;"All",'Calculations'!HE163='Calculations'!$EF$3)),0,IF(OR('Dashboard'!$B$7="All",'Calculations'!HN163='Dashboard'!$B$7),IF('Calculations'!$EF$2="All",1,IF('Calculations'!HL163&gt;0,0,IF(COUNTIF('Calculations'!HO163:II163,"="&amp;SUBSTITUTE(SUBSTITUTE(SUBSTITUTE('Calculations'!$EF$2,"~","~~"),"*","~*"),"?","~?"))=0,0,IF('Calculations'!$EF$3="All",1,IF(COUNTIF('Calculations'!HO163:II163,"="&amp;SUBSTITUTE(SUBSTITUTE(SUBSTITUTE('Calculations'!$EF$3,"~","~~"),"*","~*"),"?","~?"))&gt;0,1,0)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2"/>
      <x:c r="GB163" s="72"/>
      <x:c r="GC163" s="72"/>
      <x:c r="GD163" s="72"/>
      <x:c r="GE163" s="72"/>
      <x:c r="GF163" s="72"/>
      <x:c r="GG163" s="72"/>
      <x:c r="GH163" s="72"/>
      <x:c r="GI163" s="72"/>
      <x:c r="GJ163" s="72"/>
      <x:c r="GK163" s="72"/>
      <x:c r="GL163" s="72" t="n">
        <x:f>COUNTIFS('Calculations'!$JQ$13:$JQ$512,1,'Calculations'!$BP$13:$BP$512,1)</x:f>
        <x:v>0</x:v>
      </x:c>
      <x:c r="GM163" s="72"/>
      <x:c r="GN163" s="72"/>
      <x:c r="GO163" s="72" t="str">
        <x:f>IF(SUM('Calculations'!$GL$163:$GL$166)=0,"",'Calculations'!GL163/SUM('Calculations'!$GL$163:$GL$166))</x:f>
      </x:c>
      <x:c r="GP163" s="72"/>
      <x:c r="GQ163" s="72"/>
      <x:c r="GR163" s="72" t="n">
        <x:f>IF(COUNT('Dashboard'!N144)=0,"",IF(AND('Dashboard'!N144&gt;=0,'Dashboard'!N144&lt;=1),'Dashboard'!N144,""))</x:f>
        <x:v>0.1</x:v>
      </x:c>
      <x:c r="GS163" s="72"/>
      <x:c r="GT163" s="72"/>
      <x:c r="GU163" s="72" t="str">
        <x:f>IF(COUNT('Calculations'!GO163,'Calculations'!GR163)&lt;2,"",100*('Calculations'!GO163-'Calculations'!GR163))</x:f>
      </x:c>
      <x:c r="GV163" s="72"/>
      <x:c r="GW163" s="72"/>
      <x:c r="GX163" s="72" t="str">
        <x:f>IF(NOT('Calculations'!$AG$2),"Source unavailable",IF('Calculations'!$AG$8&gt;0,"Check filters",IF(COUNT('Calculations'!GO163)=0,"No ratings",IF(COUNT('Calculations'!GR163)=0,"No threshold",IF('Calculations'!GO163&gt;'Calculations'!GR163,"Above threshold","Within threshold")))))</x:f>
        <x:v>Source unavailable</x:v>
      </x:c>
      <x:c r="GY163" s="72"/>
      <x:c r="GZ163" s="72"/>
      <x:c r="HA163" s="72"/>
      <x:c r="HB163" s="72"/>
      <x:c r="HC163" s="72"/>
      <x:c r="HD163" s="72"/>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'Calculations'!BN163</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IF('Dashboard'!$E$67="What",'Calculations'!BO164,'Calculations'!BP164)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AND('Calculations'!$EF$2&lt;&gt;"All",'Calculations'!HE164='Calculations'!$EF$2),AND('Calculations'!$EF$3&lt;&gt;"All",'Calculations'!HE164='Calculations'!$EF$3)),0,IF(OR('Dashboard'!$B$7="All",'Calculations'!HN164='Dashboard'!$B$7),IF('Calculations'!$EF$2="All",1,IF('Calculations'!HL164&gt;0,0,IF(COUNTIF('Calculations'!HO164:II164,"="&amp;SUBSTITUTE(SUBSTITUTE(SUBSTITUTE('Calculations'!$EF$2,"~","~~"),"*","~*"),"?","~?"))=0,0,IF('Calculations'!$EF$3="All",1,IF(COUNTIF('Calculations'!HO164:II164,"="&amp;SUBSTITUTE(SUBSTITUTE(SUBSTITUTE('Calculations'!$EF$3,"~","~~"),"*","~*"),"?","~?"))&gt;0,1,0)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2"/>
      <x:c r="GB164" s="72"/>
      <x:c r="GC164" s="72"/>
      <x:c r="GD164" s="72"/>
      <x:c r="GE164" s="72"/>
      <x:c r="GF164" s="72"/>
      <x:c r="GG164" s="72"/>
      <x:c r="GH164" s="72"/>
      <x:c r="GI164" s="72"/>
      <x:c r="GJ164" s="72"/>
      <x:c r="GK164" s="72"/>
      <x:c r="GL164" s="72" t="n">
        <x:f>COUNTIFS('Calculations'!$JQ$13:$JQ$512,1,'Calculations'!$BP$13:$BP$512,2)</x:f>
        <x:v>0</x:v>
      </x:c>
      <x:c r="GM164" s="72"/>
      <x:c r="GN164" s="72"/>
      <x:c r="GO164" s="72" t="str">
        <x:f>IF(SUM('Calculations'!$GL$163:$GL$166)=0,"",'Calculations'!GL164/SUM('Calculations'!$GL$163:$GL$166))</x:f>
      </x:c>
      <x:c r="GP164" s="72"/>
      <x:c r="GQ164" s="72"/>
      <x:c r="GR164" s="72" t="n">
        <x:f>IF(COUNT('Dashboard'!P144)=0,"",IF(AND('Dashboard'!P144&gt;=0,'Dashboard'!P144&lt;=1),'Dashboard'!P144,""))</x:f>
        <x:v>0.3</x:v>
      </x:c>
      <x:c r="GS164" s="72"/>
      <x:c r="GT164" s="72"/>
      <x:c r="GU164" s="72" t="str">
        <x:f>IF(COUNT('Calculations'!GO164,'Calculations'!GR164)&lt;2,"",100*('Calculations'!GO164-'Calculations'!GR164))</x:f>
      </x:c>
      <x:c r="GV164" s="72"/>
      <x:c r="GW164" s="72"/>
      <x:c r="GX164" s="72" t="str">
        <x:f>IF(NOT('Calculations'!$AG$2),"Source unavailable",IF('Calculations'!$AG$8&gt;0,"Check filters",IF(COUNT('Calculations'!GO164)=0,"No ratings",IF(COUNT('Calculations'!GR164)=0,"No threshold",IF('Calculations'!GO164&gt;'Calculations'!GR164,"Above threshold","Within threshold")))))</x:f>
        <x:v>Source unavailable</x:v>
      </x:c>
      <x:c r="GY164" s="72"/>
      <x:c r="GZ164" s="72"/>
      <x:c r="HA164" s="72"/>
      <x:c r="HB164" s="72"/>
      <x:c r="HC164" s="72"/>
      <x:c r="HD164" s="72"/>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'Calculations'!BN164</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IF('Dashboard'!$E$67="What",'Calculations'!BO165,'Calculations'!BP165)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AND('Calculations'!$EF$2&lt;&gt;"All",'Calculations'!HE165='Calculations'!$EF$2),AND('Calculations'!$EF$3&lt;&gt;"All",'Calculations'!HE165='Calculations'!$EF$3)),0,IF(OR('Dashboard'!$B$7="All",'Calculations'!HN165='Dashboard'!$B$7),IF('Calculations'!$EF$2="All",1,IF('Calculations'!HL165&gt;0,0,IF(COUNTIF('Calculations'!HO165:II165,"="&amp;SUBSTITUTE(SUBSTITUTE(SUBSTITUTE('Calculations'!$EF$2,"~","~~"),"*","~*"),"?","~?"))=0,0,IF('Calculations'!$EF$3="All",1,IF(COUNTIF('Calculations'!HO165:II165,"="&amp;SUBSTITUTE(SUBSTITUTE(SUBSTITUTE('Calculations'!$EF$3,"~","~~"),"*","~*"),"?","~?"))&gt;0,1,0)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2"/>
      <x:c r="GB165" s="72"/>
      <x:c r="GC165" s="72"/>
      <x:c r="GD165" s="72"/>
      <x:c r="GE165" s="72"/>
      <x:c r="GF165" s="72"/>
      <x:c r="GG165" s="72"/>
      <x:c r="GH165" s="72"/>
      <x:c r="GI165" s="72"/>
      <x:c r="GJ165" s="72"/>
      <x:c r="GK165" s="72"/>
      <x:c r="GL165" s="72" t="n">
        <x:f>COUNTIFS('Calculations'!$JQ$13:$JQ$512,1,'Calculations'!$BP$13:$BP$512,3)</x:f>
        <x:v>0</x:v>
      </x:c>
      <x:c r="GM165" s="72"/>
      <x:c r="GN165" s="72"/>
      <x:c r="GO165" s="72" t="str">
        <x:f>IF(SUM('Calculations'!$GL$163:$GL$166)=0,"",'Calculations'!GL165/SUM('Calculations'!$GL$163:$GL$166))</x:f>
      </x:c>
      <x:c r="GP165" s="72"/>
      <x:c r="GQ165" s="72"/>
      <x:c r="GR165" s="72" t="n">
        <x:f>IF(COUNT('Dashboard'!R144)=0,"",IF(AND('Dashboard'!R144&gt;=0,'Dashboard'!R144&lt;=1),'Dashboard'!R144,""))</x:f>
        <x:v>0.65</x:v>
      </x:c>
      <x:c r="GS165" s="72"/>
      <x:c r="GT165" s="72"/>
      <x:c r="GU165" s="72" t="str">
        <x:f>IF(COUNT('Calculations'!GO165,'Calculations'!GR165)&lt;2,"",100*('Calculations'!GO165-'Calculations'!GR165))</x:f>
      </x:c>
      <x:c r="GV165" s="72"/>
      <x:c r="GW165" s="72"/>
      <x:c r="GX165" s="72" t="str">
        <x:f>IF(NOT('Calculations'!$AG$2),"Source unavailable",IF('Calculations'!$AG$8&gt;0,"Check filters",IF(COUNT('Calculations'!GO165)=0,"No ratings",IF(COUNT('Calculations'!GR165)=0,"No threshold",IF('Calculations'!GO165&gt;'Calculations'!GR165,"Above threshold","Within threshold")))))</x:f>
        <x:v>Source unavailable</x:v>
      </x:c>
      <x:c r="GY165" s="72"/>
      <x:c r="GZ165" s="72"/>
      <x:c r="HA165" s="72"/>
      <x:c r="HB165" s="72"/>
      <x:c r="HC165" s="72"/>
      <x:c r="HD165" s="72"/>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'Calculations'!BN165</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IF('Dashboard'!$E$67="What",'Calculations'!BO166,'Calculations'!BP166)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AND('Calculations'!$EF$2&lt;&gt;"All",'Calculations'!HE166='Calculations'!$EF$2),AND('Calculations'!$EF$3&lt;&gt;"All",'Calculations'!HE166='Calculations'!$EF$3)),0,IF(OR('Dashboard'!$B$7="All",'Calculations'!HN166='Dashboard'!$B$7),IF('Calculations'!$EF$2="All",1,IF('Calculations'!HL166&gt;0,0,IF(COUNTIF('Calculations'!HO166:II166,"="&amp;SUBSTITUTE(SUBSTITUTE(SUBSTITUTE('Calculations'!$EF$2,"~","~~"),"*","~*"),"?","~?"))=0,0,IF('Calculations'!$EF$3="All",1,IF(COUNTIF('Calculations'!HO166:II166,"="&amp;SUBSTITUTE(SUBSTITUTE(SUBSTITUTE('Calculations'!$EF$3,"~","~~"),"*","~*"),"?","~?"))&gt;0,1,0)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2"/>
      <x:c r="GB166" s="72"/>
      <x:c r="GC166" s="72"/>
      <x:c r="GD166" s="72"/>
      <x:c r="GE166" s="72"/>
      <x:c r="GF166" s="72"/>
      <x:c r="GG166" s="72"/>
      <x:c r="GH166" s="72"/>
      <x:c r="GI166" s="72"/>
      <x:c r="GJ166" s="72"/>
      <x:c r="GK166" s="72"/>
      <x:c r="GL166" s="72" t="n">
        <x:f>COUNTIFS('Calculations'!$JQ$13:$JQ$512,1,'Calculations'!$BP$13:$BP$512,4)</x:f>
        <x:v>0</x:v>
      </x:c>
      <x:c r="GM166" s="72"/>
      <x:c r="GN166" s="72"/>
      <x:c r="GO166" s="72" t="str">
        <x:f>IF(SUM('Calculations'!$GL$163:$GL$166)=0,"",'Calculations'!GL166/SUM('Calculations'!$GL$163:$GL$166))</x:f>
      </x:c>
      <x:c r="GP166" s="72"/>
      <x:c r="GQ166" s="72"/>
      <x:c r="GR166" s="72" t="n">
        <x:f>IF(COUNT('Dashboard'!T144)=0,"",IF(AND('Dashboard'!T144&gt;=0,'Dashboard'!T144&lt;=1),'Dashboard'!T144,""))</x:f>
        <x:v>0.07</x:v>
      </x:c>
      <x:c r="GS166" s="72"/>
      <x:c r="GT166" s="72"/>
      <x:c r="GU166" s="72" t="str">
        <x:f>IF(COUNT('Calculations'!GO166,'Calculations'!GR166)&lt;2,"",100*('Calculations'!GO166-'Calculations'!GR166))</x:f>
      </x:c>
      <x:c r="GV166" s="72"/>
      <x:c r="GW166" s="72"/>
      <x:c r="GX166" s="72" t="str">
        <x:f>IF(NOT('Calculations'!$AG$2),"Source unavailable",IF('Calculations'!$AG$8&gt;0,"Check filters",IF(COUNT('Calculations'!GO166)=0,"No ratings",IF(COUNT('Calculations'!GR166)=0,"No threshold",IF('Calculations'!GO166&gt;'Calculations'!GR166,"Above threshold","Within threshold")))))</x:f>
        <x:v>Source unavailable</x:v>
      </x:c>
      <x:c r="GY166" s="72"/>
      <x:c r="GZ166" s="72"/>
      <x:c r="HA166" s="72"/>
      <x:c r="HB166" s="72"/>
      <x:c r="HC166" s="72"/>
      <x:c r="HD166" s="72"/>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'Calculations'!BN166</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IF('Dashboard'!$E$67="What",'Calculations'!BO167,'Calculations'!BP167)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AND('Calculations'!$EF$2&lt;&gt;"All",'Calculations'!HE167='Calculations'!$EF$2),AND('Calculations'!$EF$3&lt;&gt;"All",'Calculations'!HE167='Calculations'!$EF$3)),0,IF(OR('Dashboard'!$B$7="All",'Calculations'!HN167='Dashboard'!$B$7),IF('Calculations'!$EF$2="All",1,IF('Calculations'!HL167&gt;0,0,IF(COUNTIF('Calculations'!HO167:II167,"="&amp;SUBSTITUTE(SUBSTITUTE(SUBSTITUTE('Calculations'!$EF$2,"~","~~"),"*","~*"),"?","~?"))=0,0,IF('Calculations'!$EF$3="All",1,IF(COUNTIF('Calculations'!HO167:II167,"="&amp;SUBSTITUTE(SUBSTITUTE(SUBSTITUTE('Calculations'!$EF$3,"~","~~"),"*","~*"),"?","~?"))&gt;0,1,0)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2"/>
      <x:c r="GB167" s="72"/>
      <x:c r="GC167" s="72"/>
      <x:c r="GD167" s="72"/>
      <x:c r="GE167" s="72"/>
      <x:c r="GF167" s="72"/>
      <x:c r="GG167" s="72"/>
      <x:c r="GH167" s="72"/>
      <x:c r="GI167" s="72"/>
      <x:c r="GJ167" s="72"/>
      <x:c r="GK167" s="72"/>
      <x:c r="GL167" s="72"/>
      <x:c r="GM167" s="72"/>
      <x:c r="GN167" s="72"/>
      <x:c r="GO167" s="72"/>
      <x:c r="GP167" s="72"/>
      <x:c r="GQ167" s="72"/>
      <x:c r="GR167" s="72"/>
      <x:c r="GS167" s="72"/>
      <x:c r="GT167" s="72"/>
      <x:c r="GU167" s="72"/>
      <x:c r="GV167" s="72"/>
      <x:c r="GW167" s="72"/>
      <x:c r="GX167" s="72"/>
      <x:c r="GY167" s="72"/>
      <x:c r="GZ167" s="72"/>
      <x:c r="HA167" s="72"/>
      <x:c r="HB167" s="72"/>
      <x:c r="HC167" s="72"/>
      <x:c r="HD167" s="72"/>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'Calculations'!BN167</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IF('Dashboard'!$E$67="What",'Calculations'!BO168,'Calculations'!BP168)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AND('Calculations'!$EF$2&lt;&gt;"All",'Calculations'!HE168='Calculations'!$EF$2),AND('Calculations'!$EF$3&lt;&gt;"All",'Calculations'!HE168='Calculations'!$EF$3)),0,IF(OR('Dashboard'!$B$7="All",'Calculations'!HN168='Dashboard'!$B$7),IF('Calculations'!$EF$2="All",1,IF('Calculations'!HL168&gt;0,0,IF(COUNTIF('Calculations'!HO168:II168,"="&amp;SUBSTITUTE(SUBSTITUTE(SUBSTITUTE('Calculations'!$EF$2,"~","~~"),"*","~*"),"?","~?"))=0,0,IF('Calculations'!$EF$3="All",1,IF(COUNTIF('Calculations'!HO168:II168,"="&amp;SUBSTITUTE(SUBSTITUTE(SUBSTITUTE('Calculations'!$EF$3,"~","~~"),"*","~*"),"?","~?"))&gt;0,1,0)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2"/>
      <x:c r="GB168" s="72"/>
      <x:c r="GC168" s="72"/>
      <x:c r="GD168" s="72"/>
      <x:c r="GE168" s="72"/>
      <x:c r="GF168" s="72"/>
      <x:c r="GG168" s="72"/>
      <x:c r="GH168" s="72"/>
      <x:c r="GI168" s="72"/>
      <x:c r="GJ168" s="72"/>
      <x:c r="GK168" s="72"/>
      <x:c r="GL168" s="72"/>
      <x:c r="GM168" s="72"/>
      <x:c r="GN168" s="72"/>
      <x:c r="GO168" s="72"/>
      <x:c r="GP168" s="72"/>
      <x:c r="GQ168" s="72"/>
      <x:c r="GR168" s="72"/>
      <x:c r="GS168" s="72"/>
      <x:c r="GT168" s="72"/>
      <x:c r="GU168" s="72"/>
      <x:c r="GV168" s="72"/>
      <x:c r="GW168" s="72"/>
      <x:c r="GX168" s="72"/>
      <x:c r="GY168" s="72"/>
      <x:c r="GZ168" s="72"/>
      <x:c r="HA168" s="72"/>
      <x:c r="HB168" s="72"/>
      <x:c r="HC168" s="72"/>
      <x:c r="HD168" s="72"/>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'Calculations'!BN168</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IF('Dashboard'!$E$67="What",'Calculations'!BO169,'Calculations'!BP169)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AND('Calculations'!$EF$2&lt;&gt;"All",'Calculations'!HE169='Calculations'!$EF$2),AND('Calculations'!$EF$3&lt;&gt;"All",'Calculations'!HE169='Calculations'!$EF$3)),0,IF(OR('Dashboard'!$B$7="All",'Calculations'!HN169='Dashboard'!$B$7),IF('Calculations'!$EF$2="All",1,IF('Calculations'!HL169&gt;0,0,IF(COUNTIF('Calculations'!HO169:II169,"="&amp;SUBSTITUTE(SUBSTITUTE(SUBSTITUTE('Calculations'!$EF$2,"~","~~"),"*","~*"),"?","~?"))=0,0,IF('Calculations'!$EF$3="All",1,IF(COUNTIF('Calculations'!HO169:II169,"="&amp;SUBSTITUTE(SUBSTITUTE(SUBSTITUTE('Calculations'!$EF$3,"~","~~"),"*","~*"),"?","~?"))&gt;0,1,0)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2"/>
      <x:c r="GB169" s="72"/>
      <x:c r="GC169" s="72"/>
      <x:c r="GD169" s="72"/>
      <x:c r="GE169" s="72"/>
      <x:c r="GF169" s="72"/>
      <x:c r="GG169" s="72"/>
      <x:c r="GH169" s="72"/>
      <x:c r="GI169" s="72"/>
      <x:c r="GJ169" s="72"/>
      <x:c r="GK169" s="72"/>
      <x:c r="GL169" s="72"/>
      <x:c r="GM169" s="72"/>
      <x:c r="GN169" s="72"/>
      <x:c r="GO169" s="72"/>
      <x:c r="GP169" s="72"/>
      <x:c r="GQ169" s="72"/>
      <x:c r="GR169" s="72"/>
      <x:c r="GS169" s="72"/>
      <x:c r="GT169" s="72"/>
      <x:c r="GU169" s="72"/>
      <x:c r="GV169" s="72"/>
      <x:c r="GW169" s="72"/>
      <x:c r="GX169" s="72"/>
      <x:c r="GY169" s="72"/>
      <x:c r="GZ169" s="72"/>
      <x:c r="HA169" s="72"/>
      <x:c r="HB169" s="72"/>
      <x:c r="HC169" s="72"/>
      <x:c r="HD169" s="72"/>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'Calculations'!BN169</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IF('Dashboard'!$E$67="What",'Calculations'!BO170,'Calculations'!BP170)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AND('Calculations'!$EF$2&lt;&gt;"All",'Calculations'!HE170='Calculations'!$EF$2),AND('Calculations'!$EF$3&lt;&gt;"All",'Calculations'!HE170='Calculations'!$EF$3)),0,IF(OR('Dashboard'!$B$7="All",'Calculations'!HN170='Dashboard'!$B$7),IF('Calculations'!$EF$2="All",1,IF('Calculations'!HL170&gt;0,0,IF(COUNTIF('Calculations'!HO170:II170,"="&amp;SUBSTITUTE(SUBSTITUTE(SUBSTITUTE('Calculations'!$EF$2,"~","~~"),"*","~*"),"?","~?"))=0,0,IF('Calculations'!$EF$3="All",1,IF(COUNTIF('Calculations'!HO170:II170,"="&amp;SUBSTITUTE(SUBSTITUTE(SUBSTITUTE('Calculations'!$EF$3,"~","~~"),"*","~*"),"?","~?"))&gt;0,1,0)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2"/>
      <x:c r="GB170" s="72"/>
      <x:c r="GC170" s="72"/>
      <x:c r="GD170" s="72"/>
      <x:c r="GE170" s="72"/>
      <x:c r="GF170" s="72"/>
      <x:c r="GG170" s="72"/>
      <x:c r="GH170" s="72"/>
      <x:c r="GI170" s="72"/>
      <x:c r="GJ170" s="72"/>
      <x:c r="GK170" s="72"/>
      <x:c r="GL170" s="72"/>
      <x:c r="GM170" s="72"/>
      <x:c r="GN170" s="72"/>
      <x:c r="GO170" s="72"/>
      <x:c r="GP170" s="72"/>
      <x:c r="GQ170" s="72"/>
      <x:c r="GR170" s="72"/>
      <x:c r="GS170" s="72"/>
      <x:c r="GT170" s="72"/>
      <x:c r="GU170" s="72"/>
      <x:c r="GV170" s="72"/>
      <x:c r="GW170" s="72"/>
      <x:c r="GX170" s="72"/>
      <x:c r="GY170" s="72"/>
      <x:c r="GZ170" s="72"/>
      <x:c r="HA170" s="72"/>
      <x:c r="HB170" s="72"/>
      <x:c r="HC170" s="72"/>
      <x:c r="HD170" s="72"/>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'Calculations'!BN170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IF('Dashboard'!$E$67="What",'Calculations'!BO171,'Calculations'!BP171)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AND('Calculations'!$EF$2&lt;&gt;"All",'Calculations'!HE171='Calculations'!$EF$2),AND('Calculations'!$EF$3&lt;&gt;"All",'Calculations'!HE171='Calculations'!$EF$3)),0,IF(OR('Dashboard'!$B$7="All",'Calculations'!HN171='Dashboard'!$B$7),IF('Calculations'!$EF$2="All",1,IF('Calculations'!HL171&gt;0,0,IF(COUNTIF('Calculations'!HO171:II171,"="&amp;SUBSTITUTE(SUBSTITUTE(SUBSTITUTE('Calculations'!$EF$2,"~","~~"),"*","~*"),"?","~?"))=0,0,IF('Calculations'!$EF$3="All",1,IF(COUNTIF('Calculations'!HO171:II171,"="&amp;SUBSTITUTE(SUBSTITUTE(SUBSTITUTE('Calculations'!$EF$3,"~","~~"),"*","~*"),"?","~?"))&gt;0,1,0)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2"/>
      <x:c r="GB171" s="72"/>
      <x:c r="GC171" s="72"/>
      <x:c r="GD171" s="72"/>
      <x:c r="GE171" s="72"/>
      <x:c r="GF171" s="72"/>
      <x:c r="GG171" s="72"/>
      <x:c r="GH171" s="72"/>
      <x:c r="GI171" s="72"/>
      <x:c r="GJ171" s="72"/>
      <x:c r="GK171" s="72"/>
      <x:c r="GL171" s="72"/>
      <x:c r="GM171" s="72"/>
      <x:c r="GN171" s="72"/>
      <x:c r="GO171" s="72"/>
      <x:c r="GP171" s="72"/>
      <x:c r="GQ171" s="72"/>
      <x:c r="GR171" s="72"/>
      <x:c r="GS171" s="72"/>
      <x:c r="GT171" s="72"/>
      <x:c r="GU171" s="72"/>
      <x:c r="GV171" s="72"/>
      <x:c r="GW171" s="72"/>
      <x:c r="GX171" s="72"/>
      <x:c r="GY171" s="72"/>
      <x:c r="GZ171" s="72"/>
      <x:c r="HA171" s="72"/>
      <x:c r="HB171" s="72"/>
      <x:c r="HC171" s="72"/>
      <x:c r="HD171" s="72"/>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'Calculations'!BN171</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IF('Dashboard'!$E$67="What",'Calculations'!BO172,'Calculations'!BP172)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AND('Calculations'!$EF$2&lt;&gt;"All",'Calculations'!HE172='Calculations'!$EF$2),AND('Calculations'!$EF$3&lt;&gt;"All",'Calculations'!HE172='Calculations'!$EF$3)),0,IF(OR('Dashboard'!$B$7="All",'Calculations'!HN172='Dashboard'!$B$7),IF('Calculations'!$EF$2="All",1,IF('Calculations'!HL172&gt;0,0,IF(COUNTIF('Calculations'!HO172:II172,"="&amp;SUBSTITUTE(SUBSTITUTE(SUBSTITUTE('Calculations'!$EF$2,"~","~~"),"*","~*"),"?","~?"))=0,0,IF('Calculations'!$EF$3="All",1,IF(COUNTIF('Calculations'!HO172:II172,"="&amp;SUBSTITUTE(SUBSTITUTE(SUBSTITUTE('Calculations'!$EF$3,"~","~~"),"*","~*"),"?","~?"))&gt;0,1,0)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2"/>
      <x:c r="GB172" s="72"/>
      <x:c r="GC172" s="72"/>
      <x:c r="GD172" s="72"/>
      <x:c r="GE172" s="72"/>
      <x:c r="GF172" s="72"/>
      <x:c r="GG172" s="72"/>
      <x:c r="GH172" s="72"/>
      <x:c r="GI172" s="72"/>
      <x:c r="GJ172" s="72"/>
      <x:c r="GK172" s="72"/>
      <x:c r="GL172" s="72"/>
      <x:c r="GM172" s="72"/>
      <x:c r="GN172" s="72"/>
      <x:c r="GO172" s="72"/>
      <x:c r="GP172" s="72"/>
      <x:c r="GQ172" s="72"/>
      <x:c r="GR172" s="72"/>
      <x:c r="GS172" s="72"/>
      <x:c r="GT172" s="72"/>
      <x:c r="GU172" s="72"/>
      <x:c r="GV172" s="72"/>
      <x:c r="GW172" s="72"/>
      <x:c r="GX172" s="72"/>
      <x:c r="GY172" s="72"/>
      <x:c r="GZ172" s="72"/>
      <x:c r="HA172" s="72"/>
      <x:c r="HB172" s="72"/>
      <x:c r="HC172" s="72"/>
      <x:c r="HD172" s="72"/>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'Calculations'!BN172</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IF('Dashboard'!$E$67="What",'Calculations'!BO173,'Calculations'!BP173)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AND('Calculations'!$EF$2&lt;&gt;"All",'Calculations'!HE173='Calculations'!$EF$2),AND('Calculations'!$EF$3&lt;&gt;"All",'Calculations'!HE173='Calculations'!$EF$3)),0,IF(OR('Dashboard'!$B$7="All",'Calculations'!HN173='Dashboard'!$B$7),IF('Calculations'!$EF$2="All",1,IF('Calculations'!HL173&gt;0,0,IF(COUNTIF('Calculations'!HO173:II173,"="&amp;SUBSTITUTE(SUBSTITUTE(SUBSTITUTE('Calculations'!$EF$2,"~","~~"),"*","~*"),"?","~?"))=0,0,IF('Calculations'!$EF$3="All",1,IF(COUNTIF('Calculations'!HO173:II173,"="&amp;SUBSTITUTE(SUBSTITUTE(SUBSTITUTE('Calculations'!$EF$3,"~","~~"),"*","~*"),"?","~?"))&gt;0,1,0)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2"/>
      <x:c r="GB173" s="72"/>
      <x:c r="GC173" s="72"/>
      <x:c r="GD173" s="72"/>
      <x:c r="GE173" s="72"/>
      <x:c r="GF173" s="72"/>
      <x:c r="GG173" s="72"/>
      <x:c r="GH173" s="72"/>
      <x:c r="GI173" s="72"/>
      <x:c r="GJ173" s="72"/>
      <x:c r="GK173" s="72"/>
      <x:c r="GL173" s="72"/>
      <x:c r="GM173" s="72"/>
      <x:c r="GN173" s="72"/>
      <x:c r="GO173" s="72"/>
      <x:c r="GP173" s="72"/>
      <x:c r="GQ173" s="72"/>
      <x:c r="GR173" s="72"/>
      <x:c r="GS173" s="72"/>
      <x:c r="GT173" s="72"/>
      <x:c r="GU173" s="72"/>
      <x:c r="GV173" s="72"/>
      <x:c r="GW173" s="72"/>
      <x:c r="GX173" s="72"/>
      <x:c r="GY173" s="72"/>
      <x:c r="GZ173" s="72"/>
      <x:c r="HA173" s="72"/>
      <x:c r="HB173" s="72"/>
      <x:c r="HC173" s="72"/>
      <x:c r="HD173" s="72"/>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'Calculations'!BN173</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IF('Dashboard'!$E$67="What",'Calculations'!BO174,'Calculations'!BP174)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AND('Calculations'!$EF$2&lt;&gt;"All",'Calculations'!HE174='Calculations'!$EF$2),AND('Calculations'!$EF$3&lt;&gt;"All",'Calculations'!HE174='Calculations'!$EF$3)),0,IF(OR('Dashboard'!$B$7="All",'Calculations'!HN174='Dashboard'!$B$7),IF('Calculations'!$EF$2="All",1,IF('Calculations'!HL174&gt;0,0,IF(COUNTIF('Calculations'!HO174:II174,"="&amp;SUBSTITUTE(SUBSTITUTE(SUBSTITUTE('Calculations'!$EF$2,"~","~~"),"*","~*"),"?","~?"))=0,0,IF('Calculations'!$EF$3="All",1,IF(COUNTIF('Calculations'!HO174:II174,"="&amp;SUBSTITUTE(SUBSTITUTE(SUBSTITUTE('Calculations'!$EF$3,"~","~~"),"*","~*"),"?","~?"))&gt;0,1,0)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2"/>
      <x:c r="GB174" s="72"/>
      <x:c r="GC174" s="72"/>
      <x:c r="GD174" s="72"/>
      <x:c r="GE174" s="72"/>
      <x:c r="GF174" s="72"/>
      <x:c r="GG174" s="72"/>
      <x:c r="GH174" s="72"/>
      <x:c r="GI174" s="72"/>
      <x:c r="GJ174" s="72"/>
      <x:c r="GK174" s="72"/>
      <x:c r="GL174" s="72"/>
      <x:c r="GM174" s="72"/>
      <x:c r="GN174" s="72"/>
      <x:c r="GO174" s="72"/>
      <x:c r="GP174" s="72"/>
      <x:c r="GQ174" s="72"/>
      <x:c r="GR174" s="72"/>
      <x:c r="GS174" s="72"/>
      <x:c r="GT174" s="72"/>
      <x:c r="GU174" s="72"/>
      <x:c r="GV174" s="72"/>
      <x:c r="GW174" s="72"/>
      <x:c r="GX174" s="72"/>
      <x:c r="GY174" s="72"/>
      <x:c r="GZ174" s="72"/>
      <x:c r="HA174" s="72"/>
      <x:c r="HB174" s="72"/>
      <x:c r="HC174" s="72"/>
      <x:c r="HD174" s="72"/>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'Calculations'!BN174</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IF('Dashboard'!$E$67="What",'Calculations'!BO175,'Calculations'!BP175)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AND('Calculations'!$EF$2&lt;&gt;"All",'Calculations'!HE175='Calculations'!$EF$2),AND('Calculations'!$EF$3&lt;&gt;"All",'Calculations'!HE175='Calculations'!$EF$3)),0,IF(OR('Dashboard'!$B$7="All",'Calculations'!HN175='Dashboard'!$B$7),IF('Calculations'!$EF$2="All",1,IF('Calculations'!HL175&gt;0,0,IF(COUNTIF('Calculations'!HO175:II175,"="&amp;SUBSTITUTE(SUBSTITUTE(SUBSTITUTE('Calculations'!$EF$2,"~","~~"),"*","~*"),"?","~?"))=0,0,IF('Calculations'!$EF$3="All",1,IF(COUNTIF('Calculations'!HO175:II175,"="&amp;SUBSTITUTE(SUBSTITUTE(SUBSTITUTE('Calculations'!$EF$3,"~","~~"),"*","~*"),"?","~?"))&gt;0,1,0)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2"/>
      <x:c r="GB175" s="72"/>
      <x:c r="GC175" s="72"/>
      <x:c r="GD175" s="72"/>
      <x:c r="GE175" s="72"/>
      <x:c r="GF175" s="72"/>
      <x:c r="GG175" s="72"/>
      <x:c r="GH175" s="72"/>
      <x:c r="GI175" s="72"/>
      <x:c r="GJ175" s="72"/>
      <x:c r="GK175" s="72"/>
      <x:c r="GL175" s="72"/>
      <x:c r="GM175" s="72"/>
      <x:c r="GN175" s="72"/>
      <x:c r="GO175" s="72"/>
      <x:c r="GP175" s="72"/>
      <x:c r="GQ175" s="72"/>
      <x:c r="GR175" s="72"/>
      <x:c r="GS175" s="72"/>
      <x:c r="GT175" s="72"/>
      <x:c r="GU175" s="72"/>
      <x:c r="GV175" s="72"/>
      <x:c r="GW175" s="72"/>
      <x:c r="GX175" s="72"/>
      <x:c r="GY175" s="72"/>
      <x:c r="GZ175" s="72"/>
      <x:c r="HA175" s="72"/>
      <x:c r="HB175" s="72"/>
      <x:c r="HC175" s="72"/>
      <x:c r="HD175" s="72"/>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'Calculations'!BN175</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IF('Dashboard'!$E$67="What",'Calculations'!BO176,'Calculations'!BP176)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AND('Calculations'!$EF$2&lt;&gt;"All",'Calculations'!HE176='Calculations'!$EF$2),AND('Calculations'!$EF$3&lt;&gt;"All",'Calculations'!HE176='Calculations'!$EF$3)),0,IF(OR('Dashboard'!$B$7="All",'Calculations'!HN176='Dashboard'!$B$7),IF('Calculations'!$EF$2="All",1,IF('Calculations'!HL176&gt;0,0,IF(COUNTIF('Calculations'!HO176:II176,"="&amp;SUBSTITUTE(SUBSTITUTE(SUBSTITUTE('Calculations'!$EF$2,"~","~~"),"*","~*"),"?","~?"))=0,0,IF('Calculations'!$EF$3="All",1,IF(COUNTIF('Calculations'!HO176:II176,"="&amp;SUBSTITUTE(SUBSTITUTE(SUBSTITUTE('Calculations'!$EF$3,"~","~~"),"*","~*"),"?","~?"))&gt;0,1,0)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2"/>
      <x:c r="GB176" s="72"/>
      <x:c r="GC176" s="72"/>
      <x:c r="GD176" s="72"/>
      <x:c r="GE176" s="72"/>
      <x:c r="GF176" s="72"/>
      <x:c r="GG176" s="72"/>
      <x:c r="GH176" s="72"/>
      <x:c r="GI176" s="72"/>
      <x:c r="GJ176" s="72"/>
      <x:c r="GK176" s="72"/>
      <x:c r="GL176" s="72"/>
      <x:c r="GM176" s="72"/>
      <x:c r="GN176" s="72"/>
      <x:c r="GO176" s="72"/>
      <x:c r="GP176" s="72"/>
      <x:c r="GQ176" s="72"/>
      <x:c r="GR176" s="72"/>
      <x:c r="GS176" s="72"/>
      <x:c r="GT176" s="72"/>
      <x:c r="GU176" s="72"/>
      <x:c r="GV176" s="72"/>
      <x:c r="GW176" s="72"/>
      <x:c r="GX176" s="72"/>
      <x:c r="GY176" s="72"/>
      <x:c r="GZ176" s="72"/>
      <x:c r="HA176" s="72"/>
      <x:c r="HB176" s="72"/>
      <x:c r="HC176" s="72"/>
      <x:c r="HD176" s="72"/>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'Calculations'!BN176</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IF('Dashboard'!$E$67="What",'Calculations'!BO177,'Calculations'!BP177)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AND('Calculations'!$EF$2&lt;&gt;"All",'Calculations'!HE177='Calculations'!$EF$2),AND('Calculations'!$EF$3&lt;&gt;"All",'Calculations'!HE177='Calculations'!$EF$3)),0,IF(OR('Dashboard'!$B$7="All",'Calculations'!HN177='Dashboard'!$B$7),IF('Calculations'!$EF$2="All",1,IF('Calculations'!HL177&gt;0,0,IF(COUNTIF('Calculations'!HO177:II177,"="&amp;SUBSTITUTE(SUBSTITUTE(SUBSTITUTE('Calculations'!$EF$2,"~","~~"),"*","~*"),"?","~?"))=0,0,IF('Calculations'!$EF$3="All",1,IF(COUNTIF('Calculations'!HO177:II177,"="&amp;SUBSTITUTE(SUBSTITUTE(SUBSTITUTE('Calculations'!$EF$3,"~","~~"),"*","~*"),"?","~?"))&gt;0,1,0)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2"/>
      <x:c r="GB177" s="72"/>
      <x:c r="GC177" s="72"/>
      <x:c r="GD177" s="72"/>
      <x:c r="GE177" s="72"/>
      <x:c r="GF177" s="72"/>
      <x:c r="GG177" s="72"/>
      <x:c r="GH177" s="72"/>
      <x:c r="GI177" s="72"/>
      <x:c r="GJ177" s="72"/>
      <x:c r="GK177" s="72"/>
      <x:c r="GL177" s="72"/>
      <x:c r="GM177" s="72"/>
      <x:c r="GN177" s="72"/>
      <x:c r="GO177" s="72"/>
      <x:c r="GP177" s="72"/>
      <x:c r="GQ177" s="72"/>
      <x:c r="GR177" s="72"/>
      <x:c r="GS177" s="72"/>
      <x:c r="GT177" s="72"/>
      <x:c r="GU177" s="72"/>
      <x:c r="GV177" s="72"/>
      <x:c r="GW177" s="72"/>
      <x:c r="GX177" s="72"/>
      <x:c r="GY177" s="72"/>
      <x:c r="GZ177" s="72"/>
      <x:c r="HA177" s="72"/>
      <x:c r="HB177" s="72"/>
      <x:c r="HC177" s="72"/>
      <x:c r="HD177" s="72"/>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'Calculations'!BN177</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IF('Dashboard'!$E$67="What",'Calculations'!BO178,'Calculations'!BP178)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AND('Calculations'!$EF$2&lt;&gt;"All",'Calculations'!HE178='Calculations'!$EF$2),AND('Calculations'!$EF$3&lt;&gt;"All",'Calculations'!HE178='Calculations'!$EF$3)),0,IF(OR('Dashboard'!$B$7="All",'Calculations'!HN178='Dashboard'!$B$7),IF('Calculations'!$EF$2="All",1,IF('Calculations'!HL178&gt;0,0,IF(COUNTIF('Calculations'!HO178:II178,"="&amp;SUBSTITUTE(SUBSTITUTE(SUBSTITUTE('Calculations'!$EF$2,"~","~~"),"*","~*"),"?","~?"))=0,0,IF('Calculations'!$EF$3="All",1,IF(COUNTIF('Calculations'!HO178:II178,"="&amp;SUBSTITUTE(SUBSTITUTE(SUBSTITUTE('Calculations'!$EF$3,"~","~~"),"*","~*"),"?","~?"))&gt;0,1,0)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2"/>
      <x:c r="GB178" s="72"/>
      <x:c r="GC178" s="72"/>
      <x:c r="GD178" s="72"/>
      <x:c r="GE178" s="72"/>
      <x:c r="GF178" s="72"/>
      <x:c r="GG178" s="72"/>
      <x:c r="GH178" s="72"/>
      <x:c r="GI178" s="72"/>
      <x:c r="GJ178" s="72"/>
      <x:c r="GK178" s="72"/>
      <x:c r="GL178" s="72"/>
      <x:c r="GM178" s="72"/>
      <x:c r="GN178" s="72"/>
      <x:c r="GO178" s="72"/>
      <x:c r="GP178" s="72"/>
      <x:c r="GQ178" s="72"/>
      <x:c r="GR178" s="72"/>
      <x:c r="GS178" s="72"/>
      <x:c r="GT178" s="72"/>
      <x:c r="GU178" s="72"/>
      <x:c r="GV178" s="72"/>
      <x:c r="GW178" s="72"/>
      <x:c r="GX178" s="72"/>
      <x:c r="GY178" s="72"/>
      <x:c r="GZ178" s="72"/>
      <x:c r="HA178" s="72"/>
      <x:c r="HB178" s="72"/>
      <x:c r="HC178" s="72"/>
      <x:c r="HD178" s="72"/>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'Calculations'!BN178</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IF('Dashboard'!$E$67="What",'Calculations'!BO179,'Calculations'!BP179)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AND('Calculations'!$EF$2&lt;&gt;"All",'Calculations'!HE179='Calculations'!$EF$2),AND('Calculations'!$EF$3&lt;&gt;"All",'Calculations'!HE179='Calculations'!$EF$3)),0,IF(OR('Dashboard'!$B$7="All",'Calculations'!HN179='Dashboard'!$B$7),IF('Calculations'!$EF$2="All",1,IF('Calculations'!HL179&gt;0,0,IF(COUNTIF('Calculations'!HO179:II179,"="&amp;SUBSTITUTE(SUBSTITUTE(SUBSTITUTE('Calculations'!$EF$2,"~","~~"),"*","~*"),"?","~?"))=0,0,IF('Calculations'!$EF$3="All",1,IF(COUNTIF('Calculations'!HO179:II179,"="&amp;SUBSTITUTE(SUBSTITUTE(SUBSTITUTE('Calculations'!$EF$3,"~","~~"),"*","~*"),"?","~?"))&gt;0,1,0)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2"/>
      <x:c r="GB179" s="72"/>
      <x:c r="GC179" s="72"/>
      <x:c r="GD179" s="72"/>
      <x:c r="GE179" s="72"/>
      <x:c r="GF179" s="72"/>
      <x:c r="GG179" s="72"/>
      <x:c r="GH179" s="72"/>
      <x:c r="GI179" s="72"/>
      <x:c r="GJ179" s="72"/>
      <x:c r="GK179" s="72"/>
      <x:c r="GL179" s="72"/>
      <x:c r="GM179" s="72"/>
      <x:c r="GN179" s="72"/>
      <x:c r="GO179" s="72"/>
      <x:c r="GP179" s="72"/>
      <x:c r="GQ179" s="72"/>
      <x:c r="GR179" s="72"/>
      <x:c r="GS179" s="72"/>
      <x:c r="GT179" s="72"/>
      <x:c r="GU179" s="72"/>
      <x:c r="GV179" s="72"/>
      <x:c r="GW179" s="72"/>
      <x:c r="GX179" s="72"/>
      <x:c r="GY179" s="72"/>
      <x:c r="GZ179" s="72"/>
      <x:c r="HA179" s="72"/>
      <x:c r="HB179" s="72"/>
      <x:c r="HC179" s="72"/>
      <x:c r="HD179" s="72"/>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'Calculations'!BN179</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IF('Dashboard'!$E$67="What",'Calculations'!BO180,'Calculations'!BP180)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AND('Calculations'!$EF$2&lt;&gt;"All",'Calculations'!HE180='Calculations'!$EF$2),AND('Calculations'!$EF$3&lt;&gt;"All",'Calculations'!HE180='Calculations'!$EF$3)),0,IF(OR('Dashboard'!$B$7="All",'Calculations'!HN180='Dashboard'!$B$7),IF('Calculations'!$EF$2="All",1,IF('Calculations'!HL180&gt;0,0,IF(COUNTIF('Calculations'!HO180:II180,"="&amp;SUBSTITUTE(SUBSTITUTE(SUBSTITUTE('Calculations'!$EF$2,"~","~~"),"*","~*"),"?","~?"))=0,0,IF('Calculations'!$EF$3="All",1,IF(COUNTIF('Calculations'!HO180:II180,"="&amp;SUBSTITUTE(SUBSTITUTE(SUBSTITUTE('Calculations'!$EF$3,"~","~~"),"*","~*"),"?","~?"))&gt;0,1,0)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2"/>
      <x:c r="GB180" s="72"/>
      <x:c r="GC180" s="72"/>
      <x:c r="GD180" s="72"/>
      <x:c r="GE180" s="72"/>
      <x:c r="GF180" s="72"/>
      <x:c r="GG180" s="72"/>
      <x:c r="GH180" s="72"/>
      <x:c r="GI180" s="72"/>
      <x:c r="GJ180" s="72"/>
      <x:c r="GK180" s="72"/>
      <x:c r="GL180" s="72"/>
      <x:c r="GM180" s="72"/>
      <x:c r="GN180" s="72"/>
      <x:c r="GO180" s="72"/>
      <x:c r="GP180" s="72"/>
      <x:c r="GQ180" s="72"/>
      <x:c r="GR180" s="72"/>
      <x:c r="GS180" s="72"/>
      <x:c r="GT180" s="72"/>
      <x:c r="GU180" s="72"/>
      <x:c r="GV180" s="72"/>
      <x:c r="GW180" s="72"/>
      <x:c r="GX180" s="72"/>
      <x:c r="GY180" s="72"/>
      <x:c r="GZ180" s="72"/>
      <x:c r="HA180" s="72"/>
      <x:c r="HB180" s="72"/>
      <x:c r="HC180" s="72"/>
      <x:c r="HD180" s="72"/>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'Calculations'!BN180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IF('Dashboard'!$E$67="What",'Calculations'!BO181,'Calculations'!BP181)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AND('Calculations'!$EF$2&lt;&gt;"All",'Calculations'!HE181='Calculations'!$EF$2),AND('Calculations'!$EF$3&lt;&gt;"All",'Calculations'!HE181='Calculations'!$EF$3)),0,IF(OR('Dashboard'!$B$7="All",'Calculations'!HN181='Dashboard'!$B$7),IF('Calculations'!$EF$2="All",1,IF('Calculations'!HL181&gt;0,0,IF(COUNTIF('Calculations'!HO181:II181,"="&amp;SUBSTITUTE(SUBSTITUTE(SUBSTITUTE('Calculations'!$EF$2,"~","~~"),"*","~*"),"?","~?"))=0,0,IF('Calculations'!$EF$3="All",1,IF(COUNTIF('Calculations'!HO181:II181,"="&amp;SUBSTITUTE(SUBSTITUTE(SUBSTITUTE('Calculations'!$EF$3,"~","~~"),"*","~*"),"?","~?"))&gt;0,1,0)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2"/>
      <x:c r="GB181" s="72"/>
      <x:c r="GC181" s="72"/>
      <x:c r="GD181" s="72"/>
      <x:c r="GE181" s="72"/>
      <x:c r="GF181" s="72"/>
      <x:c r="GG181" s="72"/>
      <x:c r="GH181" s="72"/>
      <x:c r="GI181" s="72"/>
      <x:c r="GJ181" s="72"/>
      <x:c r="GK181" s="72"/>
      <x:c r="GL181" s="72"/>
      <x:c r="GM181" s="72"/>
      <x:c r="GN181" s="72"/>
      <x:c r="GO181" s="72"/>
      <x:c r="GP181" s="72"/>
      <x:c r="GQ181" s="72"/>
      <x:c r="GR181" s="72"/>
      <x:c r="GS181" s="72"/>
      <x:c r="GT181" s="72"/>
      <x:c r="GU181" s="72"/>
      <x:c r="GV181" s="72"/>
      <x:c r="GW181" s="72"/>
      <x:c r="GX181" s="72"/>
      <x:c r="GY181" s="72"/>
      <x:c r="GZ181" s="72"/>
      <x:c r="HA181" s="72"/>
      <x:c r="HB181" s="72"/>
      <x:c r="HC181" s="72"/>
      <x:c r="HD181" s="72"/>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'Calculations'!BN181</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IF('Dashboard'!$E$67="What",'Calculations'!BO182,'Calculations'!BP182)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AND('Calculations'!$EF$2&lt;&gt;"All",'Calculations'!HE182='Calculations'!$EF$2),AND('Calculations'!$EF$3&lt;&gt;"All",'Calculations'!HE182='Calculations'!$EF$3)),0,IF(OR('Dashboard'!$B$7="All",'Calculations'!HN182='Dashboard'!$B$7),IF('Calculations'!$EF$2="All",1,IF('Calculations'!HL182&gt;0,0,IF(COUNTIF('Calculations'!HO182:II182,"="&amp;SUBSTITUTE(SUBSTITUTE(SUBSTITUTE('Calculations'!$EF$2,"~","~~"),"*","~*"),"?","~?"))=0,0,IF('Calculations'!$EF$3="All",1,IF(COUNTIF('Calculations'!HO182:II182,"="&amp;SUBSTITUTE(SUBSTITUTE(SUBSTITUTE('Calculations'!$EF$3,"~","~~"),"*","~*"),"?","~?"))&gt;0,1,0)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2"/>
      <x:c r="GB182" s="72"/>
      <x:c r="GC182" s="72"/>
      <x:c r="GD182" s="72"/>
      <x:c r="GE182" s="72"/>
      <x:c r="GF182" s="72"/>
      <x:c r="GG182" s="72"/>
      <x:c r="GH182" s="72"/>
      <x:c r="GI182" s="72"/>
      <x:c r="GJ182" s="72"/>
      <x:c r="GK182" s="72"/>
      <x:c r="GL182" s="72"/>
      <x:c r="GM182" s="72"/>
      <x:c r="GN182" s="72"/>
      <x:c r="GO182" s="72"/>
      <x:c r="GP182" s="72"/>
      <x:c r="GQ182" s="72"/>
      <x:c r="GR182" s="72"/>
      <x:c r="GS182" s="72"/>
      <x:c r="GT182" s="72"/>
      <x:c r="GU182" s="72"/>
      <x:c r="GV182" s="72"/>
      <x:c r="GW182" s="72"/>
      <x:c r="GX182" s="72"/>
      <x:c r="GY182" s="72"/>
      <x:c r="GZ182" s="72"/>
      <x:c r="HA182" s="72"/>
      <x:c r="HB182" s="72"/>
      <x:c r="HC182" s="72"/>
      <x:c r="HD182" s="72"/>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'Calculations'!BN182</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IF('Dashboard'!$E$67="What",'Calculations'!BO183,'Calculations'!BP183)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AND('Calculations'!$EF$2&lt;&gt;"All",'Calculations'!HE183='Calculations'!$EF$2),AND('Calculations'!$EF$3&lt;&gt;"All",'Calculations'!HE183='Calculations'!$EF$3)),0,IF(OR('Dashboard'!$B$7="All",'Calculations'!HN183='Dashboard'!$B$7),IF('Calculations'!$EF$2="All",1,IF('Calculations'!HL183&gt;0,0,IF(COUNTIF('Calculations'!HO183:II183,"="&amp;SUBSTITUTE(SUBSTITUTE(SUBSTITUTE('Calculations'!$EF$2,"~","~~"),"*","~*"),"?","~?"))=0,0,IF('Calculations'!$EF$3="All",1,IF(COUNTIF('Calculations'!HO183:II183,"="&amp;SUBSTITUTE(SUBSTITUTE(SUBSTITUTE('Calculations'!$EF$3,"~","~~"),"*","~*"),"?","~?"))&gt;0,1,0)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2"/>
      <x:c r="GB183" s="72"/>
      <x:c r="GC183" s="72"/>
      <x:c r="GD183" s="72"/>
      <x:c r="GE183" s="72"/>
      <x:c r="GF183" s="72"/>
      <x:c r="GG183" s="72"/>
      <x:c r="GH183" s="72"/>
      <x:c r="GI183" s="72"/>
      <x:c r="GJ183" s="72"/>
      <x:c r="GK183" s="72"/>
      <x:c r="GL183" s="72"/>
      <x:c r="GM183" s="72"/>
      <x:c r="GN183" s="72"/>
      <x:c r="GO183" s="72"/>
      <x:c r="GP183" s="72"/>
      <x:c r="GQ183" s="72"/>
      <x:c r="GR183" s="72"/>
      <x:c r="GS183" s="72"/>
      <x:c r="GT183" s="72"/>
      <x:c r="GU183" s="72"/>
      <x:c r="GV183" s="72"/>
      <x:c r="GW183" s="72"/>
      <x:c r="GX183" s="72"/>
      <x:c r="GY183" s="72"/>
      <x:c r="GZ183" s="72"/>
      <x:c r="HA183" s="72"/>
      <x:c r="HB183" s="72"/>
      <x:c r="HC183" s="72"/>
      <x:c r="HD183" s="72"/>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'Calculations'!BN183</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IF('Dashboard'!$E$67="What",'Calculations'!BO184,'Calculations'!BP184)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AND('Calculations'!$EF$2&lt;&gt;"All",'Calculations'!HE184='Calculations'!$EF$2),AND('Calculations'!$EF$3&lt;&gt;"All",'Calculations'!HE184='Calculations'!$EF$3)),0,IF(OR('Dashboard'!$B$7="All",'Calculations'!HN184='Dashboard'!$B$7),IF('Calculations'!$EF$2="All",1,IF('Calculations'!HL184&gt;0,0,IF(COUNTIF('Calculations'!HO184:II184,"="&amp;SUBSTITUTE(SUBSTITUTE(SUBSTITUTE('Calculations'!$EF$2,"~","~~"),"*","~*"),"?","~?"))=0,0,IF('Calculations'!$EF$3="All",1,IF(COUNTIF('Calculations'!HO184:II184,"="&amp;SUBSTITUTE(SUBSTITUTE(SUBSTITUTE('Calculations'!$EF$3,"~","~~"),"*","~*"),"?","~?"))&gt;0,1,0)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2"/>
      <x:c r="GB184" s="72"/>
      <x:c r="GC184" s="72"/>
      <x:c r="GD184" s="72"/>
      <x:c r="GE184" s="72"/>
      <x:c r="GF184" s="72"/>
      <x:c r="GG184" s="72"/>
      <x:c r="GH184" s="72"/>
      <x:c r="GI184" s="72"/>
      <x:c r="GJ184" s="72"/>
      <x:c r="GK184" s="72"/>
      <x:c r="GL184" s="72"/>
      <x:c r="GM184" s="72"/>
      <x:c r="GN184" s="72"/>
      <x:c r="GO184" s="72"/>
      <x:c r="GP184" s="72"/>
      <x:c r="GQ184" s="72"/>
      <x:c r="GR184" s="72"/>
      <x:c r="GS184" s="72"/>
      <x:c r="GT184" s="72"/>
      <x:c r="GU184" s="72"/>
      <x:c r="GV184" s="72"/>
      <x:c r="GW184" s="72"/>
      <x:c r="GX184" s="72"/>
      <x:c r="GY184" s="72"/>
      <x:c r="GZ184" s="72"/>
      <x:c r="HA184" s="72"/>
      <x:c r="HB184" s="72"/>
      <x:c r="HC184" s="72"/>
      <x:c r="HD184" s="72"/>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'Calculations'!BN184</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IF('Dashboard'!$E$67="What",'Calculations'!BO185,'Calculations'!BP185)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AND('Calculations'!$EF$2&lt;&gt;"All",'Calculations'!HE185='Calculations'!$EF$2),AND('Calculations'!$EF$3&lt;&gt;"All",'Calculations'!HE185='Calculations'!$EF$3)),0,IF(OR('Dashboard'!$B$7="All",'Calculations'!HN185='Dashboard'!$B$7),IF('Calculations'!$EF$2="All",1,IF('Calculations'!HL185&gt;0,0,IF(COUNTIF('Calculations'!HO185:II185,"="&amp;SUBSTITUTE(SUBSTITUTE(SUBSTITUTE('Calculations'!$EF$2,"~","~~"),"*","~*"),"?","~?"))=0,0,IF('Calculations'!$EF$3="All",1,IF(COUNTIF('Calculations'!HO185:II185,"="&amp;SUBSTITUTE(SUBSTITUTE(SUBSTITUTE('Calculations'!$EF$3,"~","~~"),"*","~*"),"?","~?"))&gt;0,1,0)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2"/>
      <x:c r="GB185" s="72"/>
      <x:c r="GC185" s="72"/>
      <x:c r="GD185" s="72"/>
      <x:c r="GE185" s="72"/>
      <x:c r="GF185" s="72"/>
      <x:c r="GG185" s="72"/>
      <x:c r="GH185" s="72"/>
      <x:c r="GI185" s="72"/>
      <x:c r="GJ185" s="72"/>
      <x:c r="GK185" s="72"/>
      <x:c r="GL185" s="72"/>
      <x:c r="GM185" s="72"/>
      <x:c r="GN185" s="72"/>
      <x:c r="GO185" s="72"/>
      <x:c r="GP185" s="72"/>
      <x:c r="GQ185" s="72"/>
      <x:c r="GR185" s="72"/>
      <x:c r="GS185" s="72"/>
      <x:c r="GT185" s="72"/>
      <x:c r="GU185" s="72"/>
      <x:c r="GV185" s="72"/>
      <x:c r="GW185" s="72"/>
      <x:c r="GX185" s="72"/>
      <x:c r="GY185" s="72"/>
      <x:c r="GZ185" s="72"/>
      <x:c r="HA185" s="72"/>
      <x:c r="HB185" s="72"/>
      <x:c r="HC185" s="72"/>
      <x:c r="HD185" s="72"/>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'Calculations'!BN185</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IF('Dashboard'!$E$67="What",'Calculations'!BO186,'Calculations'!BP186)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AND('Calculations'!$EF$2&lt;&gt;"All",'Calculations'!HE186='Calculations'!$EF$2),AND('Calculations'!$EF$3&lt;&gt;"All",'Calculations'!HE186='Calculations'!$EF$3)),0,IF(OR('Dashboard'!$B$7="All",'Calculations'!HN186='Dashboard'!$B$7),IF('Calculations'!$EF$2="All",1,IF('Calculations'!HL186&gt;0,0,IF(COUNTIF('Calculations'!HO186:II186,"="&amp;SUBSTITUTE(SUBSTITUTE(SUBSTITUTE('Calculations'!$EF$2,"~","~~"),"*","~*"),"?","~?"))=0,0,IF('Calculations'!$EF$3="All",1,IF(COUNTIF('Calculations'!HO186:II186,"="&amp;SUBSTITUTE(SUBSTITUTE(SUBSTITUTE('Calculations'!$EF$3,"~","~~"),"*","~*"),"?","~?"))&gt;0,1,0)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2"/>
      <x:c r="GB186" s="72"/>
      <x:c r="GC186" s="72"/>
      <x:c r="GD186" s="72"/>
      <x:c r="GE186" s="72"/>
      <x:c r="GF186" s="72"/>
      <x:c r="GG186" s="72"/>
      <x:c r="GH186" s="72"/>
      <x:c r="GI186" s="72"/>
      <x:c r="GJ186" s="72"/>
      <x:c r="GK186" s="72"/>
      <x:c r="GL186" s="72"/>
      <x:c r="GM186" s="72"/>
      <x:c r="GN186" s="72"/>
      <x:c r="GO186" s="72"/>
      <x:c r="GP186" s="72"/>
      <x:c r="GQ186" s="72"/>
      <x:c r="GR186" s="72"/>
      <x:c r="GS186" s="72"/>
      <x:c r="GT186" s="72"/>
      <x:c r="GU186" s="72"/>
      <x:c r="GV186" s="72"/>
      <x:c r="GW186" s="72"/>
      <x:c r="GX186" s="72"/>
      <x:c r="GY186" s="72"/>
      <x:c r="GZ186" s="72"/>
      <x:c r="HA186" s="72"/>
      <x:c r="HB186" s="72"/>
      <x:c r="HC186" s="72"/>
      <x:c r="HD186" s="72"/>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'Calculations'!BN186</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IF('Dashboard'!$E$67="What",'Calculations'!BO187,'Calculations'!BP187)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AND('Calculations'!$EF$2&lt;&gt;"All",'Calculations'!HE187='Calculations'!$EF$2),AND('Calculations'!$EF$3&lt;&gt;"All",'Calculations'!HE187='Calculations'!$EF$3)),0,IF(OR('Dashboard'!$B$7="All",'Calculations'!HN187='Dashboard'!$B$7),IF('Calculations'!$EF$2="All",1,IF('Calculations'!HL187&gt;0,0,IF(COUNTIF('Calculations'!HO187:II187,"="&amp;SUBSTITUTE(SUBSTITUTE(SUBSTITUTE('Calculations'!$EF$2,"~","~~"),"*","~*"),"?","~?"))=0,0,IF('Calculations'!$EF$3="All",1,IF(COUNTIF('Calculations'!HO187:II187,"="&amp;SUBSTITUTE(SUBSTITUTE(SUBSTITUTE('Calculations'!$EF$3,"~","~~"),"*","~*"),"?","~?"))&gt;0,1,0)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2"/>
      <x:c r="GB187" s="72"/>
      <x:c r="GC187" s="72"/>
      <x:c r="GD187" s="72"/>
      <x:c r="GE187" s="72"/>
      <x:c r="GF187" s="72"/>
      <x:c r="GG187" s="72"/>
      <x:c r="GH187" s="72"/>
      <x:c r="GI187" s="72"/>
      <x:c r="GJ187" s="72"/>
      <x:c r="GK187" s="72"/>
      <x:c r="GL187" s="72"/>
      <x:c r="GM187" s="72"/>
      <x:c r="GN187" s="72"/>
      <x:c r="GO187" s="72"/>
      <x:c r="GP187" s="72"/>
      <x:c r="GQ187" s="72"/>
      <x:c r="GR187" s="72"/>
      <x:c r="GS187" s="72"/>
      <x:c r="GT187" s="72"/>
      <x:c r="GU187" s="72"/>
      <x:c r="GV187" s="72"/>
      <x:c r="GW187" s="72"/>
      <x:c r="GX187" s="72"/>
      <x:c r="GY187" s="72"/>
      <x:c r="GZ187" s="72"/>
      <x:c r="HA187" s="72"/>
      <x:c r="HB187" s="72"/>
      <x:c r="HC187" s="72"/>
      <x:c r="HD187" s="72"/>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'Calculations'!BN187</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IF('Dashboard'!$E$67="What",'Calculations'!BO188,'Calculations'!BP188)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AND('Calculations'!$EF$2&lt;&gt;"All",'Calculations'!HE188='Calculations'!$EF$2),AND('Calculations'!$EF$3&lt;&gt;"All",'Calculations'!HE188='Calculations'!$EF$3)),0,IF(OR('Dashboard'!$B$7="All",'Calculations'!HN188='Dashboard'!$B$7),IF('Calculations'!$EF$2="All",1,IF('Calculations'!HL188&gt;0,0,IF(COUNTIF('Calculations'!HO188:II188,"="&amp;SUBSTITUTE(SUBSTITUTE(SUBSTITUTE('Calculations'!$EF$2,"~","~~"),"*","~*"),"?","~?"))=0,0,IF('Calculations'!$EF$3="All",1,IF(COUNTIF('Calculations'!HO188:II188,"="&amp;SUBSTITUTE(SUBSTITUTE(SUBSTITUTE('Calculations'!$EF$3,"~","~~"),"*","~*"),"?","~?"))&gt;0,1,0)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2"/>
      <x:c r="GB188" s="72"/>
      <x:c r="GC188" s="72"/>
      <x:c r="GD188" s="72"/>
      <x:c r="GE188" s="72"/>
      <x:c r="GF188" s="72"/>
      <x:c r="GG188" s="72"/>
      <x:c r="GH188" s="72"/>
      <x:c r="GI188" s="72"/>
      <x:c r="GJ188" s="72"/>
      <x:c r="GK188" s="72"/>
      <x:c r="GL188" s="72"/>
      <x:c r="GM188" s="72"/>
      <x:c r="GN188" s="72"/>
      <x:c r="GO188" s="72"/>
      <x:c r="GP188" s="72"/>
      <x:c r="GQ188" s="72"/>
      <x:c r="GR188" s="72"/>
      <x:c r="GS188" s="72"/>
      <x:c r="GT188" s="72"/>
      <x:c r="GU188" s="72"/>
      <x:c r="GV188" s="72"/>
      <x:c r="GW188" s="72"/>
      <x:c r="GX188" s="72"/>
      <x:c r="GY188" s="72"/>
      <x:c r="GZ188" s="72"/>
      <x:c r="HA188" s="72"/>
      <x:c r="HB188" s="72"/>
      <x:c r="HC188" s="72"/>
      <x:c r="HD188" s="72"/>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'Calculations'!BN188</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IF('Dashboard'!$E$67="What",'Calculations'!BO189,'Calculations'!BP189)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AND('Calculations'!$EF$2&lt;&gt;"All",'Calculations'!HE189='Calculations'!$EF$2),AND('Calculations'!$EF$3&lt;&gt;"All",'Calculations'!HE189='Calculations'!$EF$3)),0,IF(OR('Dashboard'!$B$7="All",'Calculations'!HN189='Dashboard'!$B$7),IF('Calculations'!$EF$2="All",1,IF('Calculations'!HL189&gt;0,0,IF(COUNTIF('Calculations'!HO189:II189,"="&amp;SUBSTITUTE(SUBSTITUTE(SUBSTITUTE('Calculations'!$EF$2,"~","~~"),"*","~*"),"?","~?"))=0,0,IF('Calculations'!$EF$3="All",1,IF(COUNTIF('Calculations'!HO189:II189,"="&amp;SUBSTITUTE(SUBSTITUTE(SUBSTITUTE('Calculations'!$EF$3,"~","~~"),"*","~*"),"?","~?"))&gt;0,1,0)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2"/>
      <x:c r="GB189" s="72"/>
      <x:c r="GC189" s="72"/>
      <x:c r="GD189" s="72"/>
      <x:c r="GE189" s="72"/>
      <x:c r="GF189" s="72"/>
      <x:c r="GG189" s="72"/>
      <x:c r="GH189" s="72"/>
      <x:c r="GI189" s="72"/>
      <x:c r="GJ189" s="72"/>
      <x:c r="GK189" s="72"/>
      <x:c r="GL189" s="72"/>
      <x:c r="GM189" s="72"/>
      <x:c r="GN189" s="72"/>
      <x:c r="GO189" s="72"/>
      <x:c r="GP189" s="72"/>
      <x:c r="GQ189" s="72"/>
      <x:c r="GR189" s="72"/>
      <x:c r="GS189" s="72"/>
      <x:c r="GT189" s="72"/>
      <x:c r="GU189" s="72"/>
      <x:c r="GV189" s="72"/>
      <x:c r="GW189" s="72"/>
      <x:c r="GX189" s="72"/>
      <x:c r="GY189" s="72"/>
      <x:c r="GZ189" s="72"/>
      <x:c r="HA189" s="72"/>
      <x:c r="HB189" s="72"/>
      <x:c r="HC189" s="72"/>
      <x:c r="HD189" s="72"/>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'Calculations'!BN189</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IF('Dashboard'!$E$67="What",'Calculations'!BO190,'Calculations'!BP190)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AND('Calculations'!$EF$2&lt;&gt;"All",'Calculations'!HE190='Calculations'!$EF$2),AND('Calculations'!$EF$3&lt;&gt;"All",'Calculations'!HE190='Calculations'!$EF$3)),0,IF(OR('Dashboard'!$B$7="All",'Calculations'!HN190='Dashboard'!$B$7),IF('Calculations'!$EF$2="All",1,IF('Calculations'!HL190&gt;0,0,IF(COUNTIF('Calculations'!HO190:II190,"="&amp;SUBSTITUTE(SUBSTITUTE(SUBSTITUTE('Calculations'!$EF$2,"~","~~"),"*","~*"),"?","~?"))=0,0,IF('Calculations'!$EF$3="All",1,IF(COUNTIF('Calculations'!HO190:II190,"="&amp;SUBSTITUTE(SUBSTITUTE(SUBSTITUTE('Calculations'!$EF$3,"~","~~"),"*","~*"),"?","~?"))&gt;0,1,0)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2"/>
      <x:c r="GB190" s="72"/>
      <x:c r="GC190" s="72"/>
      <x:c r="GD190" s="72"/>
      <x:c r="GE190" s="72"/>
      <x:c r="GF190" s="72"/>
      <x:c r="GG190" s="72"/>
      <x:c r="GH190" s="72"/>
      <x:c r="GI190" s="72"/>
      <x:c r="GJ190" s="72"/>
      <x:c r="GK190" s="72"/>
      <x:c r="GL190" s="72"/>
      <x:c r="GM190" s="72"/>
      <x:c r="GN190" s="72"/>
      <x:c r="GO190" s="72"/>
      <x:c r="GP190" s="72"/>
      <x:c r="GQ190" s="72"/>
      <x:c r="GR190" s="72"/>
      <x:c r="GS190" s="72"/>
      <x:c r="GT190" s="72"/>
      <x:c r="GU190" s="72"/>
      <x:c r="GV190" s="72"/>
      <x:c r="GW190" s="72"/>
      <x:c r="GX190" s="72"/>
      <x:c r="GY190" s="72"/>
      <x:c r="GZ190" s="72"/>
      <x:c r="HA190" s="72"/>
      <x:c r="HB190" s="72"/>
      <x:c r="HC190" s="72"/>
      <x:c r="HD190" s="72"/>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'Calculations'!BN190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IF('Dashboard'!$E$67="What",'Calculations'!BO191,'Calculations'!BP191)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AND('Calculations'!$EF$2&lt;&gt;"All",'Calculations'!HE191='Calculations'!$EF$2),AND('Calculations'!$EF$3&lt;&gt;"All",'Calculations'!HE191='Calculations'!$EF$3)),0,IF(OR('Dashboard'!$B$7="All",'Calculations'!HN191='Dashboard'!$B$7),IF('Calculations'!$EF$2="All",1,IF('Calculations'!HL191&gt;0,0,IF(COUNTIF('Calculations'!HO191:II191,"="&amp;SUBSTITUTE(SUBSTITUTE(SUBSTITUTE('Calculations'!$EF$2,"~","~~"),"*","~*"),"?","~?"))=0,0,IF('Calculations'!$EF$3="All",1,IF(COUNTIF('Calculations'!HO191:II191,"="&amp;SUBSTITUTE(SUBSTITUTE(SUBSTITUTE('Calculations'!$EF$3,"~","~~"),"*","~*"),"?","~?"))&gt;0,1,0)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2"/>
      <x:c r="GB191" s="72"/>
      <x:c r="GC191" s="72"/>
      <x:c r="GD191" s="72"/>
      <x:c r="GE191" s="72"/>
      <x:c r="GF191" s="72"/>
      <x:c r="GG191" s="72"/>
      <x:c r="GH191" s="72"/>
      <x:c r="GI191" s="72"/>
      <x:c r="GJ191" s="72"/>
      <x:c r="GK191" s="72"/>
      <x:c r="GL191" s="72"/>
      <x:c r="GM191" s="72"/>
      <x:c r="GN191" s="72"/>
      <x:c r="GO191" s="72"/>
      <x:c r="GP191" s="72"/>
      <x:c r="GQ191" s="72"/>
      <x:c r="GR191" s="72"/>
      <x:c r="GS191" s="72"/>
      <x:c r="GT191" s="72"/>
      <x:c r="GU191" s="72"/>
      <x:c r="GV191" s="72"/>
      <x:c r="GW191" s="72"/>
      <x:c r="GX191" s="72"/>
      <x:c r="GY191" s="72"/>
      <x:c r="GZ191" s="72"/>
      <x:c r="HA191" s="72"/>
      <x:c r="HB191" s="72"/>
      <x:c r="HC191" s="72"/>
      <x:c r="HD191" s="72"/>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'Calculations'!BN191</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IF('Dashboard'!$E$67="What",'Calculations'!BO192,'Calculations'!BP192)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AND('Calculations'!$EF$2&lt;&gt;"All",'Calculations'!HE192='Calculations'!$EF$2),AND('Calculations'!$EF$3&lt;&gt;"All",'Calculations'!HE192='Calculations'!$EF$3)),0,IF(OR('Dashboard'!$B$7="All",'Calculations'!HN192='Dashboard'!$B$7),IF('Calculations'!$EF$2="All",1,IF('Calculations'!HL192&gt;0,0,IF(COUNTIF('Calculations'!HO192:II192,"="&amp;SUBSTITUTE(SUBSTITUTE(SUBSTITUTE('Calculations'!$EF$2,"~","~~"),"*","~*"),"?","~?"))=0,0,IF('Calculations'!$EF$3="All",1,IF(COUNTIF('Calculations'!HO192:II192,"="&amp;SUBSTITUTE(SUBSTITUTE(SUBSTITUTE('Calculations'!$EF$3,"~","~~"),"*","~*"),"?","~?"))&gt;0,1,0)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2"/>
      <x:c r="GB192" s="72"/>
      <x:c r="GC192" s="72"/>
      <x:c r="GD192" s="72"/>
      <x:c r="GE192" s="72"/>
      <x:c r="GF192" s="72"/>
      <x:c r="GG192" s="72"/>
      <x:c r="GH192" s="72"/>
      <x:c r="GI192" s="72"/>
      <x:c r="GJ192" s="72"/>
      <x:c r="GK192" s="72"/>
      <x:c r="GL192" s="72"/>
      <x:c r="GM192" s="72"/>
      <x:c r="GN192" s="72"/>
      <x:c r="GO192" s="72"/>
      <x:c r="GP192" s="72"/>
      <x:c r="GQ192" s="72"/>
      <x:c r="GR192" s="72"/>
      <x:c r="GS192" s="72"/>
      <x:c r="GT192" s="72"/>
      <x:c r="GU192" s="72"/>
      <x:c r="GV192" s="72"/>
      <x:c r="GW192" s="72"/>
      <x:c r="GX192" s="72"/>
      <x:c r="GY192" s="72"/>
      <x:c r="GZ192" s="72"/>
      <x:c r="HA192" s="72"/>
      <x:c r="HB192" s="72"/>
      <x:c r="HC192" s="72"/>
      <x:c r="HD192" s="72"/>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'Calculations'!BN192</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IF('Dashboard'!$E$67="What",'Calculations'!BO193,'Calculations'!BP193)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AND('Calculations'!$EF$2&lt;&gt;"All",'Calculations'!HE193='Calculations'!$EF$2),AND('Calculations'!$EF$3&lt;&gt;"All",'Calculations'!HE193='Calculations'!$EF$3)),0,IF(OR('Dashboard'!$B$7="All",'Calculations'!HN193='Dashboard'!$B$7),IF('Calculations'!$EF$2="All",1,IF('Calculations'!HL193&gt;0,0,IF(COUNTIF('Calculations'!HO193:II193,"="&amp;SUBSTITUTE(SUBSTITUTE(SUBSTITUTE('Calculations'!$EF$2,"~","~~"),"*","~*"),"?","~?"))=0,0,IF('Calculations'!$EF$3="All",1,IF(COUNTIF('Calculations'!HO193:II193,"="&amp;SUBSTITUTE(SUBSTITUTE(SUBSTITUTE('Calculations'!$EF$3,"~","~~"),"*","~*"),"?","~?"))&gt;0,1,0)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2"/>
      <x:c r="GB193" s="72"/>
      <x:c r="GC193" s="72"/>
      <x:c r="GD193" s="72"/>
      <x:c r="GE193" s="72"/>
      <x:c r="GF193" s="72"/>
      <x:c r="GG193" s="72"/>
      <x:c r="GH193" s="72"/>
      <x:c r="GI193" s="72"/>
      <x:c r="GJ193" s="72"/>
      <x:c r="GK193" s="72"/>
      <x:c r="GL193" s="72"/>
      <x:c r="GM193" s="72"/>
      <x:c r="GN193" s="72"/>
      <x:c r="GO193" s="72"/>
      <x:c r="GP193" s="72"/>
      <x:c r="GQ193" s="72"/>
      <x:c r="GR193" s="72"/>
      <x:c r="GS193" s="72"/>
      <x:c r="GT193" s="72"/>
      <x:c r="GU193" s="72"/>
      <x:c r="GV193" s="72"/>
      <x:c r="GW193" s="72"/>
      <x:c r="GX193" s="72"/>
      <x:c r="GY193" s="72"/>
      <x:c r="GZ193" s="72"/>
      <x:c r="HA193" s="72"/>
      <x:c r="HB193" s="72"/>
      <x:c r="HC193" s="72"/>
      <x:c r="HD193" s="72"/>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'Calculations'!BN193</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IF('Dashboard'!$E$67="What",'Calculations'!BO194,'Calculations'!BP194)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AND('Calculations'!$EF$2&lt;&gt;"All",'Calculations'!HE194='Calculations'!$EF$2),AND('Calculations'!$EF$3&lt;&gt;"All",'Calculations'!HE194='Calculations'!$EF$3)),0,IF(OR('Dashboard'!$B$7="All",'Calculations'!HN194='Dashboard'!$B$7),IF('Calculations'!$EF$2="All",1,IF('Calculations'!HL194&gt;0,0,IF(COUNTIF('Calculations'!HO194:II194,"="&amp;SUBSTITUTE(SUBSTITUTE(SUBSTITUTE('Calculations'!$EF$2,"~","~~"),"*","~*"),"?","~?"))=0,0,IF('Calculations'!$EF$3="All",1,IF(COUNTIF('Calculations'!HO194:II194,"="&amp;SUBSTITUTE(SUBSTITUTE(SUBSTITUTE('Calculations'!$EF$3,"~","~~"),"*","~*"),"?","~?"))&gt;0,1,0)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2"/>
      <x:c r="GB194" s="72"/>
      <x:c r="GC194" s="72"/>
      <x:c r="GD194" s="72"/>
      <x:c r="GE194" s="72"/>
      <x:c r="GF194" s="72"/>
      <x:c r="GG194" s="72"/>
      <x:c r="GH194" s="72"/>
      <x:c r="GI194" s="72"/>
      <x:c r="GJ194" s="72"/>
      <x:c r="GK194" s="72"/>
      <x:c r="GL194" s="72"/>
      <x:c r="GM194" s="72"/>
      <x:c r="GN194" s="72"/>
      <x:c r="GO194" s="72"/>
      <x:c r="GP194" s="72"/>
      <x:c r="GQ194" s="72"/>
      <x:c r="GR194" s="72"/>
      <x:c r="GS194" s="72"/>
      <x:c r="GT194" s="72"/>
      <x:c r="GU194" s="72"/>
      <x:c r="GV194" s="72"/>
      <x:c r="GW194" s="72"/>
      <x:c r="GX194" s="72"/>
      <x:c r="GY194" s="72"/>
      <x:c r="GZ194" s="72"/>
      <x:c r="HA194" s="72"/>
      <x:c r="HB194" s="72"/>
      <x:c r="HC194" s="72"/>
      <x:c r="HD194" s="72"/>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'Calculations'!BN194</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IF('Dashboard'!$E$67="What",'Calculations'!BO195,'Calculations'!BP195)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AND('Calculations'!$EF$2&lt;&gt;"All",'Calculations'!HE195='Calculations'!$EF$2),AND('Calculations'!$EF$3&lt;&gt;"All",'Calculations'!HE195='Calculations'!$EF$3)),0,IF(OR('Dashboard'!$B$7="All",'Calculations'!HN195='Dashboard'!$B$7),IF('Calculations'!$EF$2="All",1,IF('Calculations'!HL195&gt;0,0,IF(COUNTIF('Calculations'!HO195:II195,"="&amp;SUBSTITUTE(SUBSTITUTE(SUBSTITUTE('Calculations'!$EF$2,"~","~~"),"*","~*"),"?","~?"))=0,0,IF('Calculations'!$EF$3="All",1,IF(COUNTIF('Calculations'!HO195:II195,"="&amp;SUBSTITUTE(SUBSTITUTE(SUBSTITUTE('Calculations'!$EF$3,"~","~~"),"*","~*"),"?","~?"))&gt;0,1,0)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2"/>
      <x:c r="GB195" s="72"/>
      <x:c r="GC195" s="72"/>
      <x:c r="GD195" s="72"/>
      <x:c r="GE195" s="72"/>
      <x:c r="GF195" s="72"/>
      <x:c r="GG195" s="72"/>
      <x:c r="GH195" s="72"/>
      <x:c r="GI195" s="72"/>
      <x:c r="GJ195" s="72"/>
      <x:c r="GK195" s="72"/>
      <x:c r="GL195" s="72"/>
      <x:c r="GM195" s="72"/>
      <x:c r="GN195" s="72"/>
      <x:c r="GO195" s="72"/>
      <x:c r="GP195" s="72"/>
      <x:c r="GQ195" s="72"/>
      <x:c r="GR195" s="72"/>
      <x:c r="GS195" s="72"/>
      <x:c r="GT195" s="72"/>
      <x:c r="GU195" s="72"/>
      <x:c r="GV195" s="72"/>
      <x:c r="GW195" s="72"/>
      <x:c r="GX195" s="72"/>
      <x:c r="GY195" s="72"/>
      <x:c r="GZ195" s="72"/>
      <x:c r="HA195" s="72"/>
      <x:c r="HB195" s="72"/>
      <x:c r="HC195" s="72"/>
      <x:c r="HD195" s="72"/>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'Calculations'!BN195</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IF('Dashboard'!$E$67="What",'Calculations'!BO196,'Calculations'!BP196)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AND('Calculations'!$EF$2&lt;&gt;"All",'Calculations'!HE196='Calculations'!$EF$2),AND('Calculations'!$EF$3&lt;&gt;"All",'Calculations'!HE196='Calculations'!$EF$3)),0,IF(OR('Dashboard'!$B$7="All",'Calculations'!HN196='Dashboard'!$B$7),IF('Calculations'!$EF$2="All",1,IF('Calculations'!HL196&gt;0,0,IF(COUNTIF('Calculations'!HO196:II196,"="&amp;SUBSTITUTE(SUBSTITUTE(SUBSTITUTE('Calculations'!$EF$2,"~","~~"),"*","~*"),"?","~?"))=0,0,IF('Calculations'!$EF$3="All",1,IF(COUNTIF('Calculations'!HO196:II196,"="&amp;SUBSTITUTE(SUBSTITUTE(SUBSTITUTE('Calculations'!$EF$3,"~","~~"),"*","~*"),"?","~?"))&gt;0,1,0)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2"/>
      <x:c r="GB196" s="72"/>
      <x:c r="GC196" s="72"/>
      <x:c r="GD196" s="72"/>
      <x:c r="GE196" s="72"/>
      <x:c r="GF196" s="72"/>
      <x:c r="GG196" s="72"/>
      <x:c r="GH196" s="72"/>
      <x:c r="GI196" s="72"/>
      <x:c r="GJ196" s="72"/>
      <x:c r="GK196" s="72"/>
      <x:c r="GL196" s="72"/>
      <x:c r="GM196" s="72"/>
      <x:c r="GN196" s="72"/>
      <x:c r="GO196" s="72"/>
      <x:c r="GP196" s="72"/>
      <x:c r="GQ196" s="72"/>
      <x:c r="GR196" s="72"/>
      <x:c r="GS196" s="72"/>
      <x:c r="GT196" s="72"/>
      <x:c r="GU196" s="72"/>
      <x:c r="GV196" s="72"/>
      <x:c r="GW196" s="72"/>
      <x:c r="GX196" s="72"/>
      <x:c r="GY196" s="72"/>
      <x:c r="GZ196" s="72"/>
      <x:c r="HA196" s="72"/>
      <x:c r="HB196" s="72"/>
      <x:c r="HC196" s="72"/>
      <x:c r="HD196" s="72"/>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'Calculations'!BN196</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IF('Dashboard'!$E$67="What",'Calculations'!BO197,'Calculations'!BP197)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AND('Calculations'!$EF$2&lt;&gt;"All",'Calculations'!HE197='Calculations'!$EF$2),AND('Calculations'!$EF$3&lt;&gt;"All",'Calculations'!HE197='Calculations'!$EF$3)),0,IF(OR('Dashboard'!$B$7="All",'Calculations'!HN197='Dashboard'!$B$7),IF('Calculations'!$EF$2="All",1,IF('Calculations'!HL197&gt;0,0,IF(COUNTIF('Calculations'!HO197:II197,"="&amp;SUBSTITUTE(SUBSTITUTE(SUBSTITUTE('Calculations'!$EF$2,"~","~~"),"*","~*"),"?","~?"))=0,0,IF('Calculations'!$EF$3="All",1,IF(COUNTIF('Calculations'!HO197:II197,"="&amp;SUBSTITUTE(SUBSTITUTE(SUBSTITUTE('Calculations'!$EF$3,"~","~~"),"*","~*"),"?","~?"))&gt;0,1,0)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2"/>
      <x:c r="GB197" s="72"/>
      <x:c r="GC197" s="72"/>
      <x:c r="GD197" s="72"/>
      <x:c r="GE197" s="72"/>
      <x:c r="GF197" s="72"/>
      <x:c r="GG197" s="72"/>
      <x:c r="GH197" s="72"/>
      <x:c r="GI197" s="72"/>
      <x:c r="GJ197" s="72"/>
      <x:c r="GK197" s="72"/>
      <x:c r="GL197" s="72"/>
      <x:c r="GM197" s="72"/>
      <x:c r="GN197" s="72"/>
      <x:c r="GO197" s="72"/>
      <x:c r="GP197" s="72"/>
      <x:c r="GQ197" s="72"/>
      <x:c r="GR197" s="72"/>
      <x:c r="GS197" s="72"/>
      <x:c r="GT197" s="72"/>
      <x:c r="GU197" s="72"/>
      <x:c r="GV197" s="72"/>
      <x:c r="GW197" s="72"/>
      <x:c r="GX197" s="72"/>
      <x:c r="GY197" s="72"/>
      <x:c r="GZ197" s="72"/>
      <x:c r="HA197" s="72"/>
      <x:c r="HB197" s="72"/>
      <x:c r="HC197" s="72"/>
      <x:c r="HD197" s="72"/>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'Calculations'!BN197</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IF('Dashboard'!$E$67="What",'Calculations'!BO198,'Calculations'!BP198)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AND('Calculations'!$EF$2&lt;&gt;"All",'Calculations'!HE198='Calculations'!$EF$2),AND('Calculations'!$EF$3&lt;&gt;"All",'Calculations'!HE198='Calculations'!$EF$3)),0,IF(OR('Dashboard'!$B$7="All",'Calculations'!HN198='Dashboard'!$B$7),IF('Calculations'!$EF$2="All",1,IF('Calculations'!HL198&gt;0,0,IF(COUNTIF('Calculations'!HO198:II198,"="&amp;SUBSTITUTE(SUBSTITUTE(SUBSTITUTE('Calculations'!$EF$2,"~","~~"),"*","~*"),"?","~?"))=0,0,IF('Calculations'!$EF$3="All",1,IF(COUNTIF('Calculations'!HO198:II198,"="&amp;SUBSTITUTE(SUBSTITUTE(SUBSTITUTE('Calculations'!$EF$3,"~","~~"),"*","~*"),"?","~?"))&gt;0,1,0)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2"/>
      <x:c r="GB198" s="72"/>
      <x:c r="GC198" s="72"/>
      <x:c r="GD198" s="72"/>
      <x:c r="GE198" s="72"/>
      <x:c r="GF198" s="72"/>
      <x:c r="GG198" s="72"/>
      <x:c r="GH198" s="72"/>
      <x:c r="GI198" s="72"/>
      <x:c r="GJ198" s="72"/>
      <x:c r="GK198" s="72"/>
      <x:c r="GL198" s="72"/>
      <x:c r="GM198" s="72"/>
      <x:c r="GN198" s="72"/>
      <x:c r="GO198" s="72"/>
      <x:c r="GP198" s="72"/>
      <x:c r="GQ198" s="72"/>
      <x:c r="GR198" s="72"/>
      <x:c r="GS198" s="72"/>
      <x:c r="GT198" s="72"/>
      <x:c r="GU198" s="72"/>
      <x:c r="GV198" s="72"/>
      <x:c r="GW198" s="72"/>
      <x:c r="GX198" s="72"/>
      <x:c r="GY198" s="72"/>
      <x:c r="GZ198" s="72"/>
      <x:c r="HA198" s="72"/>
      <x:c r="HB198" s="72"/>
      <x:c r="HC198" s="72"/>
      <x:c r="HD198" s="72"/>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'Calculations'!BN198</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IF('Dashboard'!$E$67="What",'Calculations'!BO199,'Calculations'!BP199)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AND('Calculations'!$EF$2&lt;&gt;"All",'Calculations'!HE199='Calculations'!$EF$2),AND('Calculations'!$EF$3&lt;&gt;"All",'Calculations'!HE199='Calculations'!$EF$3)),0,IF(OR('Dashboard'!$B$7="All",'Calculations'!HN199='Dashboard'!$B$7),IF('Calculations'!$EF$2="All",1,IF('Calculations'!HL199&gt;0,0,IF(COUNTIF('Calculations'!HO199:II199,"="&amp;SUBSTITUTE(SUBSTITUTE(SUBSTITUTE('Calculations'!$EF$2,"~","~~"),"*","~*"),"?","~?"))=0,0,IF('Calculations'!$EF$3="All",1,IF(COUNTIF('Calculations'!HO199:II199,"="&amp;SUBSTITUTE(SUBSTITUTE(SUBSTITUTE('Calculations'!$EF$3,"~","~~"),"*","~*"),"?","~?"))&gt;0,1,0)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2"/>
      <x:c r="GB199" s="72"/>
      <x:c r="GC199" s="72"/>
      <x:c r="GD199" s="72"/>
      <x:c r="GE199" s="72"/>
      <x:c r="GF199" s="72"/>
      <x:c r="GG199" s="72"/>
      <x:c r="GH199" s="72"/>
      <x:c r="GI199" s="72"/>
      <x:c r="GJ199" s="72"/>
      <x:c r="GK199" s="72"/>
      <x:c r="GL199" s="72"/>
      <x:c r="GM199" s="72"/>
      <x:c r="GN199" s="72"/>
      <x:c r="GO199" s="72"/>
      <x:c r="GP199" s="72"/>
      <x:c r="GQ199" s="72"/>
      <x:c r="GR199" s="72"/>
      <x:c r="GS199" s="72"/>
      <x:c r="GT199" s="72"/>
      <x:c r="GU199" s="72"/>
      <x:c r="GV199" s="72"/>
      <x:c r="GW199" s="72"/>
      <x:c r="GX199" s="72"/>
      <x:c r="GY199" s="72"/>
      <x:c r="GZ199" s="72"/>
      <x:c r="HA199" s="72"/>
      <x:c r="HB199" s="72"/>
      <x:c r="HC199" s="72"/>
      <x:c r="HD199" s="72"/>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'Calculations'!BN199</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IF('Dashboard'!$E$67="What",'Calculations'!BO200,'Calculations'!BP200)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AND('Calculations'!$EF$2&lt;&gt;"All",'Calculations'!HE200='Calculations'!$EF$2),AND('Calculations'!$EF$3&lt;&gt;"All",'Calculations'!HE200='Calculations'!$EF$3)),0,IF(OR('Dashboard'!$B$7="All",'Calculations'!HN200='Dashboard'!$B$7),IF('Calculations'!$EF$2="All",1,IF('Calculations'!HL200&gt;0,0,IF(COUNTIF('Calculations'!HO200:II200,"="&amp;SUBSTITUTE(SUBSTITUTE(SUBSTITUTE('Calculations'!$EF$2,"~","~~"),"*","~*"),"?","~?"))=0,0,IF('Calculations'!$EF$3="All",1,IF(COUNTIF('Calculations'!HO200:II200,"="&amp;SUBSTITUTE(SUBSTITUTE(SUBSTITUTE('Calculations'!$EF$3,"~","~~"),"*","~*"),"?","~?"))&gt;0,1,0)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2"/>
      <x:c r="GB200" s="72"/>
      <x:c r="GC200" s="72"/>
      <x:c r="GD200" s="72"/>
      <x:c r="GE200" s="72"/>
      <x:c r="GF200" s="72"/>
      <x:c r="GG200" s="72"/>
      <x:c r="GH200" s="72"/>
      <x:c r="GI200" s="72"/>
      <x:c r="GJ200" s="72"/>
      <x:c r="GK200" s="72"/>
      <x:c r="GL200" s="72"/>
      <x:c r="GM200" s="72"/>
      <x:c r="GN200" s="72"/>
      <x:c r="GO200" s="72"/>
      <x:c r="GP200" s="72"/>
      <x:c r="GQ200" s="72"/>
      <x:c r="GR200" s="72"/>
      <x:c r="GS200" s="72"/>
      <x:c r="GT200" s="72"/>
      <x:c r="GU200" s="72"/>
      <x:c r="GV200" s="72"/>
      <x:c r="GW200" s="72"/>
      <x:c r="GX200" s="72"/>
      <x:c r="GY200" s="72"/>
      <x:c r="GZ200" s="72"/>
      <x:c r="HA200" s="72"/>
      <x:c r="HB200" s="72"/>
      <x:c r="HC200" s="72"/>
      <x:c r="HD200" s="72"/>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'Calculations'!BN200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IF('Dashboard'!$E$67="What",'Calculations'!BO201,'Calculations'!BP201)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AND('Calculations'!$EF$2&lt;&gt;"All",'Calculations'!HE201='Calculations'!$EF$2),AND('Calculations'!$EF$3&lt;&gt;"All",'Calculations'!HE201='Calculations'!$EF$3)),0,IF(OR('Dashboard'!$B$7="All",'Calculations'!HN201='Dashboard'!$B$7),IF('Calculations'!$EF$2="All",1,IF('Calculations'!HL201&gt;0,0,IF(COUNTIF('Calculations'!HO201:II201,"="&amp;SUBSTITUTE(SUBSTITUTE(SUBSTITUTE('Calculations'!$EF$2,"~","~~"),"*","~*"),"?","~?"))=0,0,IF('Calculations'!$EF$3="All",1,IF(COUNTIF('Calculations'!HO201:II201,"="&amp;SUBSTITUTE(SUBSTITUTE(SUBSTITUTE('Calculations'!$EF$3,"~","~~"),"*","~*"),"?","~?"))&gt;0,1,0)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2"/>
      <x:c r="GB201" s="72"/>
      <x:c r="GC201" s="72"/>
      <x:c r="GD201" s="72"/>
      <x:c r="GE201" s="72"/>
      <x:c r="GF201" s="72"/>
      <x:c r="GG201" s="72"/>
      <x:c r="GH201" s="72"/>
      <x:c r="GI201" s="72"/>
      <x:c r="GJ201" s="72"/>
      <x:c r="GK201" s="72"/>
      <x:c r="GL201" s="72"/>
      <x:c r="GM201" s="72"/>
      <x:c r="GN201" s="72"/>
      <x:c r="GO201" s="72"/>
      <x:c r="GP201" s="72"/>
      <x:c r="GQ201" s="72"/>
      <x:c r="GR201" s="72"/>
      <x:c r="GS201" s="72"/>
      <x:c r="GT201" s="72"/>
      <x:c r="GU201" s="72"/>
      <x:c r="GV201" s="72"/>
      <x:c r="GW201" s="72"/>
      <x:c r="GX201" s="72"/>
      <x:c r="GY201" s="72"/>
      <x:c r="GZ201" s="72"/>
      <x:c r="HA201" s="72"/>
      <x:c r="HB201" s="72"/>
      <x:c r="HC201" s="72"/>
      <x:c r="HD201" s="72"/>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'Calculations'!BN201</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IF('Dashboard'!$E$67="What",'Calculations'!BO202,'Calculations'!BP202)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AND('Calculations'!$EF$2&lt;&gt;"All",'Calculations'!HE202='Calculations'!$EF$2),AND('Calculations'!$EF$3&lt;&gt;"All",'Calculations'!HE202='Calculations'!$EF$3)),0,IF(OR('Dashboard'!$B$7="All",'Calculations'!HN202='Dashboard'!$B$7),IF('Calculations'!$EF$2="All",1,IF('Calculations'!HL202&gt;0,0,IF(COUNTIF('Calculations'!HO202:II202,"="&amp;SUBSTITUTE(SUBSTITUTE(SUBSTITUTE('Calculations'!$EF$2,"~","~~"),"*","~*"),"?","~?"))=0,0,IF('Calculations'!$EF$3="All",1,IF(COUNTIF('Calculations'!HO202:II202,"="&amp;SUBSTITUTE(SUBSTITUTE(SUBSTITUTE('Calculations'!$EF$3,"~","~~"),"*","~*"),"?","~?"))&gt;0,1,0)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2"/>
      <x:c r="GB202" s="72"/>
      <x:c r="GC202" s="72"/>
      <x:c r="GD202" s="72"/>
      <x:c r="GE202" s="72"/>
      <x:c r="GF202" s="72"/>
      <x:c r="GG202" s="72"/>
      <x:c r="GH202" s="72"/>
      <x:c r="GI202" s="72"/>
      <x:c r="GJ202" s="72"/>
      <x:c r="GK202" s="72"/>
      <x:c r="GL202" s="72"/>
      <x:c r="GM202" s="72"/>
      <x:c r="GN202" s="72"/>
      <x:c r="GO202" s="72"/>
      <x:c r="GP202" s="72"/>
      <x:c r="GQ202" s="72"/>
      <x:c r="GR202" s="72"/>
      <x:c r="GS202" s="72"/>
      <x:c r="GT202" s="72"/>
      <x:c r="GU202" s="72"/>
      <x:c r="GV202" s="72"/>
      <x:c r="GW202" s="72"/>
      <x:c r="GX202" s="72"/>
      <x:c r="GY202" s="72"/>
      <x:c r="GZ202" s="72"/>
      <x:c r="HA202" s="72"/>
      <x:c r="HB202" s="72"/>
      <x:c r="HC202" s="72"/>
      <x:c r="HD202" s="72"/>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'Calculations'!BN202</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IF('Dashboard'!$E$67="What",'Calculations'!BO203,'Calculations'!BP203)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AND('Calculations'!$EF$2&lt;&gt;"All",'Calculations'!HE203='Calculations'!$EF$2),AND('Calculations'!$EF$3&lt;&gt;"All",'Calculations'!HE203='Calculations'!$EF$3)),0,IF(OR('Dashboard'!$B$7="All",'Calculations'!HN203='Dashboard'!$B$7),IF('Calculations'!$EF$2="All",1,IF('Calculations'!HL203&gt;0,0,IF(COUNTIF('Calculations'!HO203:II203,"="&amp;SUBSTITUTE(SUBSTITUTE(SUBSTITUTE('Calculations'!$EF$2,"~","~~"),"*","~*"),"?","~?"))=0,0,IF('Calculations'!$EF$3="All",1,IF(COUNTIF('Calculations'!HO203:II203,"="&amp;SUBSTITUTE(SUBSTITUTE(SUBSTITUTE('Calculations'!$EF$3,"~","~~"),"*","~*"),"?","~?"))&gt;0,1,0)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2"/>
      <x:c r="GB203" s="72"/>
      <x:c r="GC203" s="72"/>
      <x:c r="GD203" s="72"/>
      <x:c r="GE203" s="72"/>
      <x:c r="GF203" s="72"/>
      <x:c r="GG203" s="72"/>
      <x:c r="GH203" s="72"/>
      <x:c r="GI203" s="72"/>
      <x:c r="GJ203" s="72"/>
      <x:c r="GK203" s="72"/>
      <x:c r="GL203" s="72"/>
      <x:c r="GM203" s="72"/>
      <x:c r="GN203" s="72"/>
      <x:c r="GO203" s="72"/>
      <x:c r="GP203" s="72"/>
      <x:c r="GQ203" s="72"/>
      <x:c r="GR203" s="72"/>
      <x:c r="GS203" s="72"/>
      <x:c r="GT203" s="72"/>
      <x:c r="GU203" s="72"/>
      <x:c r="GV203" s="72"/>
      <x:c r="GW203" s="72"/>
      <x:c r="GX203" s="72"/>
      <x:c r="GY203" s="72"/>
      <x:c r="GZ203" s="72"/>
      <x:c r="HA203" s="72"/>
      <x:c r="HB203" s="72"/>
      <x:c r="HC203" s="72"/>
      <x:c r="HD203" s="72"/>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'Calculations'!BN203</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IF('Dashboard'!$E$67="What",'Calculations'!BO204,'Calculations'!BP204)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AND('Calculations'!$EF$2&lt;&gt;"All",'Calculations'!HE204='Calculations'!$EF$2),AND('Calculations'!$EF$3&lt;&gt;"All",'Calculations'!HE204='Calculations'!$EF$3)),0,IF(OR('Dashboard'!$B$7="All",'Calculations'!HN204='Dashboard'!$B$7),IF('Calculations'!$EF$2="All",1,IF('Calculations'!HL204&gt;0,0,IF(COUNTIF('Calculations'!HO204:II204,"="&amp;SUBSTITUTE(SUBSTITUTE(SUBSTITUTE('Calculations'!$EF$2,"~","~~"),"*","~*"),"?","~?"))=0,0,IF('Calculations'!$EF$3="All",1,IF(COUNTIF('Calculations'!HO204:II204,"="&amp;SUBSTITUTE(SUBSTITUTE(SUBSTITUTE('Calculations'!$EF$3,"~","~~"),"*","~*"),"?","~?"))&gt;0,1,0)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2"/>
      <x:c r="GB204" s="72"/>
      <x:c r="GC204" s="72"/>
      <x:c r="GD204" s="72"/>
      <x:c r="GE204" s="72"/>
      <x:c r="GF204" s="72"/>
      <x:c r="GG204" s="72"/>
      <x:c r="GH204" s="72"/>
      <x:c r="GI204" s="72"/>
      <x:c r="GJ204" s="72"/>
      <x:c r="GK204" s="72"/>
      <x:c r="GL204" s="72"/>
      <x:c r="GM204" s="72"/>
      <x:c r="GN204" s="72"/>
      <x:c r="GO204" s="72"/>
      <x:c r="GP204" s="72"/>
      <x:c r="GQ204" s="72"/>
      <x:c r="GR204" s="72"/>
      <x:c r="GS204" s="72"/>
      <x:c r="GT204" s="72"/>
      <x:c r="GU204" s="72"/>
      <x:c r="GV204" s="72"/>
      <x:c r="GW204" s="72"/>
      <x:c r="GX204" s="72"/>
      <x:c r="GY204" s="72"/>
      <x:c r="GZ204" s="72"/>
      <x:c r="HA204" s="72"/>
      <x:c r="HB204" s="72"/>
      <x:c r="HC204" s="72"/>
      <x:c r="HD204" s="72"/>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'Calculations'!BN204</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IF('Dashboard'!$E$67="What",'Calculations'!BO205,'Calculations'!BP205)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AND('Calculations'!$EF$2&lt;&gt;"All",'Calculations'!HE205='Calculations'!$EF$2),AND('Calculations'!$EF$3&lt;&gt;"All",'Calculations'!HE205='Calculations'!$EF$3)),0,IF(OR('Dashboard'!$B$7="All",'Calculations'!HN205='Dashboard'!$B$7),IF('Calculations'!$EF$2="All",1,IF('Calculations'!HL205&gt;0,0,IF(COUNTIF('Calculations'!HO205:II205,"="&amp;SUBSTITUTE(SUBSTITUTE(SUBSTITUTE('Calculations'!$EF$2,"~","~~"),"*","~*"),"?","~?"))=0,0,IF('Calculations'!$EF$3="All",1,IF(COUNTIF('Calculations'!HO205:II205,"="&amp;SUBSTITUTE(SUBSTITUTE(SUBSTITUTE('Calculations'!$EF$3,"~","~~"),"*","~*"),"?","~?"))&gt;0,1,0)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'Calculations'!BN205</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IF('Dashboard'!$E$67="What",'Calculations'!BO206,'Calculations'!BP206)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AND('Calculations'!$EF$2&lt;&gt;"All",'Calculations'!HE206='Calculations'!$EF$2),AND('Calculations'!$EF$3&lt;&gt;"All",'Calculations'!HE206='Calculations'!$EF$3)),0,IF(OR('Dashboard'!$B$7="All",'Calculations'!HN206='Dashboard'!$B$7),IF('Calculations'!$EF$2="All",1,IF('Calculations'!HL206&gt;0,0,IF(COUNTIF('Calculations'!HO206:II206,"="&amp;SUBSTITUTE(SUBSTITUTE(SUBSTITUTE('Calculations'!$EF$2,"~","~~"),"*","~*"),"?","~?"))=0,0,IF('Calculations'!$EF$3="All",1,IF(COUNTIF('Calculations'!HO206:II206,"="&amp;SUBSTITUTE(SUBSTITUTE(SUBSTITUTE('Calculations'!$EF$3,"~","~~"),"*","~*"),"?","~?"))&gt;0,1,0)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'Calculations'!BN206</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IF('Dashboard'!$E$67="What",'Calculations'!BO207,'Calculations'!BP207)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AND('Calculations'!$EF$2&lt;&gt;"All",'Calculations'!HE207='Calculations'!$EF$2),AND('Calculations'!$EF$3&lt;&gt;"All",'Calculations'!HE207='Calculations'!$EF$3)),0,IF(OR('Dashboard'!$B$7="All",'Calculations'!HN207='Dashboard'!$B$7),IF('Calculations'!$EF$2="All",1,IF('Calculations'!HL207&gt;0,0,IF(COUNTIF('Calculations'!HO207:II207,"="&amp;SUBSTITUTE(SUBSTITUTE(SUBSTITUTE('Calculations'!$EF$2,"~","~~"),"*","~*"),"?","~?"))=0,0,IF('Calculations'!$EF$3="All",1,IF(COUNTIF('Calculations'!HO207:II207,"="&amp;SUBSTITUTE(SUBSTITUTE(SUBSTITUTE('Calculations'!$EF$3,"~","~~"),"*","~*"),"?","~?"))&gt;0,1,0)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'Calculations'!BN207</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IF('Dashboard'!$E$67="What",'Calculations'!BO208,'Calculations'!BP208)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AND('Calculations'!$EF$2&lt;&gt;"All",'Calculations'!HE208='Calculations'!$EF$2),AND('Calculations'!$EF$3&lt;&gt;"All",'Calculations'!HE208='Calculations'!$EF$3)),0,IF(OR('Dashboard'!$B$7="All",'Calculations'!HN208='Dashboard'!$B$7),IF('Calculations'!$EF$2="All",1,IF('Calculations'!HL208&gt;0,0,IF(COUNTIF('Calculations'!HO208:II208,"="&amp;SUBSTITUTE(SUBSTITUTE(SUBSTITUTE('Calculations'!$EF$2,"~","~~"),"*","~*"),"?","~?"))=0,0,IF('Calculations'!$EF$3="All",1,IF(COUNTIF('Calculations'!HO208:II208,"="&amp;SUBSTITUTE(SUBSTITUTE(SUBSTITUTE('Calculations'!$EF$3,"~","~~"),"*","~*"),"?","~?"))&gt;0,1,0)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'Calculations'!BN208</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IF('Dashboard'!$E$67="What",'Calculations'!BO209,'Calculations'!BP209)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AND('Calculations'!$EF$2&lt;&gt;"All",'Calculations'!HE209='Calculations'!$EF$2),AND('Calculations'!$EF$3&lt;&gt;"All",'Calculations'!HE209='Calculations'!$EF$3)),0,IF(OR('Dashboard'!$B$7="All",'Calculations'!HN209='Dashboard'!$B$7),IF('Calculations'!$EF$2="All",1,IF('Calculations'!HL209&gt;0,0,IF(COUNTIF('Calculations'!HO209:II209,"="&amp;SUBSTITUTE(SUBSTITUTE(SUBSTITUTE('Calculations'!$EF$2,"~","~~"),"*","~*"),"?","~?"))=0,0,IF('Calculations'!$EF$3="All",1,IF(COUNTIF('Calculations'!HO209:II209,"="&amp;SUBSTITUTE(SUBSTITUTE(SUBSTITUTE('Calculations'!$EF$3,"~","~~"),"*","~*"),"?","~?"))&gt;0,1,0)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'Calculations'!BN209</x:f>
        <x:v>0</x:v>
      </x:c>
    </x:row>
    <x:row r="210">
      <x:c r="AF210" s="4" t="str">
        <x:v>Rating</x:v>
      </x:c>
      <x:c r="AG210" s="4" t="str">
        <x:v>Count</x:v>
      </x:c>
      <x:c r="AH210" s="4" t="str">
        <x:v>Actual</x:v>
      </x:c>
      <x:c r="AI210" s="4" t="str">
        <x:v>Threshold</x:v>
      </x:c>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IF('Dashboard'!$E$67="What",'Calculations'!BO210,'Calculations'!BP210)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AND('Calculations'!$EF$2&lt;&gt;"All",'Calculations'!HE210='Calculations'!$EF$2),AND('Calculations'!$EF$3&lt;&gt;"All",'Calculations'!HE210='Calculations'!$EF$3)),0,IF(OR('Dashboard'!$B$7="All",'Calculations'!HN210='Dashboard'!$B$7),IF('Calculations'!$EF$2="All",1,IF('Calculations'!HL210&gt;0,0,IF(COUNTIF('Calculations'!HO210:II210,"="&amp;SUBSTITUTE(SUBSTITUTE(SUBSTITUTE('Calculations'!$EF$2,"~","~~"),"*","~*"),"?","~?"))=0,0,IF('Calculations'!$EF$3="All",1,IF(COUNTIF('Calculations'!HO210:II210,"="&amp;SUBSTITUTE(SUBSTITUTE(SUBSTITUTE('Calculations'!$EF$3,"~","~~"),"*","~*"),"?","~?"))&gt;0,1,0)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'Calculations'!BN210</x:f>
        <x:v>0</x:v>
      </x:c>
    </x:row>
    <x:row r="211">
      <x:c r="AF211" s="4" t="str">
        <x:v>1 Exemplary</x:v>
      </x:c>
      <x:c r="AG211" s="4" t="n">
        <x:f>COUNTIFS('Calculations'!$BN$13:$BN$512,1,'Calculations'!$BO$13:$BO$512,1)</x:f>
        <x:v>0</x:v>
      </x:c>
      <x:c r="AH211" s="4" t="e">
        <x:f>IF(SUM('Calculations'!$AG$211:$AG$214)=0,NA(),'Calculations'!AG211/SUM('Calculations'!$AG$211:$AG$214))</x:f>
        <x:v>#N/A</x:v>
      </x:c>
      <x:c r="AI211" s="4" t="n">
        <x:f>IF(COUNT('Dashboard'!N143)=0,NA(),IF(AND('Dashboard'!N143&gt;=0,'Dashboard'!N143&lt;=1),'Dashboard'!N143,NA()))</x:f>
        <x:v>0.1</x:v>
      </x:c>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IF('Dashboard'!$E$67="What",'Calculations'!BO211,'Calculations'!BP211)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AND('Calculations'!$EF$2&lt;&gt;"All",'Calculations'!HE211='Calculations'!$EF$2),AND('Calculations'!$EF$3&lt;&gt;"All",'Calculations'!HE211='Calculations'!$EF$3)),0,IF(OR('Dashboard'!$B$7="All",'Calculations'!HN211='Dashboard'!$B$7),IF('Calculations'!$EF$2="All",1,IF('Calculations'!HL211&gt;0,0,IF(COUNTIF('Calculations'!HO211:II211,"="&amp;SUBSTITUTE(SUBSTITUTE(SUBSTITUTE('Calculations'!$EF$2,"~","~~"),"*","~*"),"?","~?"))=0,0,IF('Calculations'!$EF$3="All",1,IF(COUNTIF('Calculations'!HO211:II211,"="&amp;SUBSTITUTE(SUBSTITUTE(SUBSTITUTE('Calculations'!$EF$3,"~","~~"),"*","~*"),"?","~?"))&gt;0,1,0)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'Calculations'!BN211</x:f>
        <x:v>0</x:v>
      </x:c>
    </x:row>
    <x:row r="212">
      <x:c r="AF212" s="4" t="str">
        <x:v>2 Exceeds</x:v>
      </x:c>
      <x:c r="AG212" s="4" t="n">
        <x:f>COUNTIFS('Calculations'!$BN$13:$BN$512,1,'Calculations'!$BO$13:$BO$512,2)</x:f>
        <x:v>0</x:v>
      </x:c>
      <x:c r="AH212" s="4" t="e">
        <x:f>IF(SUM('Calculations'!$AG$211:$AG$214)=0,NA(),'Calculations'!AG212/SUM('Calculations'!$AG$211:$AG$214))</x:f>
        <x:v>#N/A</x:v>
      </x:c>
      <x:c r="AI212" s="4" t="n">
        <x:f>IF(COUNT('Dashboard'!P143)=0,NA(),IF(AND('Dashboard'!P143&gt;=0,'Dashboard'!P143&lt;=1),'Dashboard'!P143,NA()))</x:f>
        <x:v>0.3</x:v>
      </x:c>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IF('Dashboard'!$E$67="What",'Calculations'!BO212,'Calculations'!BP212)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AND('Calculations'!$EF$2&lt;&gt;"All",'Calculations'!HE212='Calculations'!$EF$2),AND('Calculations'!$EF$3&lt;&gt;"All",'Calculations'!HE212='Calculations'!$EF$3)),0,IF(OR('Dashboard'!$B$7="All",'Calculations'!HN212='Dashboard'!$B$7),IF('Calculations'!$EF$2="All",1,IF('Calculations'!HL212&gt;0,0,IF(COUNTIF('Calculations'!HO212:II212,"="&amp;SUBSTITUTE(SUBSTITUTE(SUBSTITUTE('Calculations'!$EF$2,"~","~~"),"*","~*"),"?","~?"))=0,0,IF('Calculations'!$EF$3="All",1,IF(COUNTIF('Calculations'!HO212:II212,"="&amp;SUBSTITUTE(SUBSTITUTE(SUBSTITUTE('Calculations'!$EF$3,"~","~~"),"*","~*"),"?","~?"))&gt;0,1,0)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'Calculations'!BN212</x:f>
        <x:v>0</x:v>
      </x:c>
    </x:row>
    <x:row r="213">
      <x:c r="AF213" s="4" t="str">
        <x:v>3 Valued</x:v>
      </x:c>
      <x:c r="AG213" s="4" t="n">
        <x:f>COUNTIFS('Calculations'!$BN$13:$BN$512,1,'Calculations'!$BO$13:$BO$512,3)</x:f>
        <x:v>0</x:v>
      </x:c>
      <x:c r="AH213" s="4" t="e">
        <x:f>IF(SUM('Calculations'!$AG$211:$AG$214)=0,NA(),'Calculations'!AG213/SUM('Calculations'!$AG$211:$AG$214))</x:f>
        <x:v>#N/A</x:v>
      </x:c>
      <x:c r="AI213" s="4" t="n">
        <x:f>IF(COUNT('Dashboard'!R143)=0,NA(),IF(AND('Dashboard'!R143&gt;=0,'Dashboard'!R143&lt;=1),'Dashboard'!R143,NA()))</x:f>
        <x:v>0.65</x:v>
      </x:c>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IF('Dashboard'!$E$67="What",'Calculations'!BO213,'Calculations'!BP213)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AND('Calculations'!$EF$2&lt;&gt;"All",'Calculations'!HE213='Calculations'!$EF$2),AND('Calculations'!$EF$3&lt;&gt;"All",'Calculations'!HE213='Calculations'!$EF$3)),0,IF(OR('Dashboard'!$B$7="All",'Calculations'!HN213='Dashboard'!$B$7),IF('Calculations'!$EF$2="All",1,IF('Calculations'!HL213&gt;0,0,IF(COUNTIF('Calculations'!HO213:II213,"="&amp;SUBSTITUTE(SUBSTITUTE(SUBSTITUTE('Calculations'!$EF$2,"~","~~"),"*","~*"),"?","~?"))=0,0,IF('Calculations'!$EF$3="All",1,IF(COUNTIF('Calculations'!HO213:II213,"="&amp;SUBSTITUTE(SUBSTITUTE(SUBSTITUTE('Calculations'!$EF$3,"~","~~"),"*","~*"),"?","~?"))&gt;0,1,0)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'Calculations'!BN213</x:f>
        <x:v>0</x:v>
      </x:c>
    </x:row>
    <x:row r="214">
      <x:c r="AF214" s="4" t="str">
        <x:v>4 Needs impr.</x:v>
      </x:c>
      <x:c r="AG214" s="4" t="n">
        <x:f>COUNTIFS('Calculations'!$BN$13:$BN$512,1,'Calculations'!$BO$13:$BO$512,4)</x:f>
        <x:v>0</x:v>
      </x:c>
      <x:c r="AH214" s="4" t="e">
        <x:f>IF(SUM('Calculations'!$AG$211:$AG$214)=0,NA(),'Calculations'!AG214/SUM('Calculations'!$AG$211:$AG$214))</x:f>
        <x:v>#N/A</x:v>
      </x:c>
      <x:c r="AI214" s="4" t="n">
        <x:f>IF(COUNT('Dashboard'!T143)=0,NA(),IF(AND('Dashboard'!T143&gt;=0,'Dashboard'!T143&lt;=1),'Dashboard'!T143,NA()))</x:f>
        <x:v>0.07</x:v>
      </x:c>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IF('Dashboard'!$E$67="What",'Calculations'!BO214,'Calculations'!BP214)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AND('Calculations'!$EF$2&lt;&gt;"All",'Calculations'!HE214='Calculations'!$EF$2),AND('Calculations'!$EF$3&lt;&gt;"All",'Calculations'!HE214='Calculations'!$EF$3)),0,IF(OR('Dashboard'!$B$7="All",'Calculations'!HN214='Dashboard'!$B$7),IF('Calculations'!$EF$2="All",1,IF('Calculations'!HL214&gt;0,0,IF(COUNTIF('Calculations'!HO214:II214,"="&amp;SUBSTITUTE(SUBSTITUTE(SUBSTITUTE('Calculations'!$EF$2,"~","~~"),"*","~*"),"?","~?"))=0,0,IF('Calculations'!$EF$3="All",1,IF(COUNTIF('Calculations'!HO214:II214,"="&amp;SUBSTITUTE(SUBSTITUTE(SUBSTITUTE('Calculations'!$EF$3,"~","~~"),"*","~*"),"?","~?"))&gt;0,1,0)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'Calculations'!BN214</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IF('Dashboard'!$E$67="What",'Calculations'!BO215,'Calculations'!BP215)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AND('Calculations'!$EF$2&lt;&gt;"All",'Calculations'!HE215='Calculations'!$EF$2),AND('Calculations'!$EF$3&lt;&gt;"All",'Calculations'!HE215='Calculations'!$EF$3)),0,IF(OR('Dashboard'!$B$7="All",'Calculations'!HN215='Dashboard'!$B$7),IF('Calculations'!$EF$2="All",1,IF('Calculations'!HL215&gt;0,0,IF(COUNTIF('Calculations'!HO215:II215,"="&amp;SUBSTITUTE(SUBSTITUTE(SUBSTITUTE('Calculations'!$EF$2,"~","~~"),"*","~*"),"?","~?"))=0,0,IF('Calculations'!$EF$3="All",1,IF(COUNTIF('Calculations'!HO215:II215,"="&amp;SUBSTITUTE(SUBSTITUTE(SUBSTITUTE('Calculations'!$EF$3,"~","~~"),"*","~*"),"?","~?"))&gt;0,1,0)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'Calculations'!BN215</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IF('Dashboard'!$E$67="What",'Calculations'!BO216,'Calculations'!BP216)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AND('Calculations'!$EF$2&lt;&gt;"All",'Calculations'!HE216='Calculations'!$EF$2),AND('Calculations'!$EF$3&lt;&gt;"All",'Calculations'!HE216='Calculations'!$EF$3)),0,IF(OR('Dashboard'!$B$7="All",'Calculations'!HN216='Dashboard'!$B$7),IF('Calculations'!$EF$2="All",1,IF('Calculations'!HL216&gt;0,0,IF(COUNTIF('Calculations'!HO216:II216,"="&amp;SUBSTITUTE(SUBSTITUTE(SUBSTITUTE('Calculations'!$EF$2,"~","~~"),"*","~*"),"?","~?"))=0,0,IF('Calculations'!$EF$3="All",1,IF(COUNTIF('Calculations'!HO216:II216,"="&amp;SUBSTITUTE(SUBSTITUTE(SUBSTITUTE('Calculations'!$EF$3,"~","~~"),"*","~*"),"?","~?"))&gt;0,1,0)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'Calculations'!BN216</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IF('Dashboard'!$E$67="What",'Calculations'!BO217,'Calculations'!BP217)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AND('Calculations'!$EF$2&lt;&gt;"All",'Calculations'!HE217='Calculations'!$EF$2),AND('Calculations'!$EF$3&lt;&gt;"All",'Calculations'!HE217='Calculations'!$EF$3)),0,IF(OR('Dashboard'!$B$7="All",'Calculations'!HN217='Dashboard'!$B$7),IF('Calculations'!$EF$2="All",1,IF('Calculations'!HL217&gt;0,0,IF(COUNTIF('Calculations'!HO217:II217,"="&amp;SUBSTITUTE(SUBSTITUTE(SUBSTITUTE('Calculations'!$EF$2,"~","~~"),"*","~*"),"?","~?"))=0,0,IF('Calculations'!$EF$3="All",1,IF(COUNTIF('Calculations'!HO217:II217,"="&amp;SUBSTITUTE(SUBSTITUTE(SUBSTITUTE('Calculations'!$EF$3,"~","~~"),"*","~*"),"?","~?"))&gt;0,1,0)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'Calculations'!BN217</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IF('Dashboard'!$E$67="What",'Calculations'!BO218,'Calculations'!BP218)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AND('Calculations'!$EF$2&lt;&gt;"All",'Calculations'!HE218='Calculations'!$EF$2),AND('Calculations'!$EF$3&lt;&gt;"All",'Calculations'!HE218='Calculations'!$EF$3)),0,IF(OR('Dashboard'!$B$7="All",'Calculations'!HN218='Dashboard'!$B$7),IF('Calculations'!$EF$2="All",1,IF('Calculations'!HL218&gt;0,0,IF(COUNTIF('Calculations'!HO218:II218,"="&amp;SUBSTITUTE(SUBSTITUTE(SUBSTITUTE('Calculations'!$EF$2,"~","~~"),"*","~*"),"?","~?"))=0,0,IF('Calculations'!$EF$3="All",1,IF(COUNTIF('Calculations'!HO218:II218,"="&amp;SUBSTITUTE(SUBSTITUTE(SUBSTITUTE('Calculations'!$EF$3,"~","~~"),"*","~*"),"?","~?"))&gt;0,1,0)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'Calculations'!BN218</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IF('Dashboard'!$E$67="What",'Calculations'!BO219,'Calculations'!BP219)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AND('Calculations'!$EF$2&lt;&gt;"All",'Calculations'!HE219='Calculations'!$EF$2),AND('Calculations'!$EF$3&lt;&gt;"All",'Calculations'!HE219='Calculations'!$EF$3)),0,IF(OR('Dashboard'!$B$7="All",'Calculations'!HN219='Dashboard'!$B$7),IF('Calculations'!$EF$2="All",1,IF('Calculations'!HL219&gt;0,0,IF(COUNTIF('Calculations'!HO219:II219,"="&amp;SUBSTITUTE(SUBSTITUTE(SUBSTITUTE('Calculations'!$EF$2,"~","~~"),"*","~*"),"?","~?"))=0,0,IF('Calculations'!$EF$3="All",1,IF(COUNTIF('Calculations'!HO219:II219,"="&amp;SUBSTITUTE(SUBSTITUTE(SUBSTITUTE('Calculations'!$EF$3,"~","~~"),"*","~*"),"?","~?"))&gt;0,1,0)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'Calculations'!BN219</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IF('Dashboard'!$E$67="What",'Calculations'!BO220,'Calculations'!BP220)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AND('Calculations'!$EF$2&lt;&gt;"All",'Calculations'!HE220='Calculations'!$EF$2),AND('Calculations'!$EF$3&lt;&gt;"All",'Calculations'!HE220='Calculations'!$EF$3)),0,IF(OR('Dashboard'!$B$7="All",'Calculations'!HN220='Dashboard'!$B$7),IF('Calculations'!$EF$2="All",1,IF('Calculations'!HL220&gt;0,0,IF(COUNTIF('Calculations'!HO220:II220,"="&amp;SUBSTITUTE(SUBSTITUTE(SUBSTITUTE('Calculations'!$EF$2,"~","~~"),"*","~*"),"?","~?"))=0,0,IF('Calculations'!$EF$3="All",1,IF(COUNTIF('Calculations'!HO220:II220,"="&amp;SUBSTITUTE(SUBSTITUTE(SUBSTITUTE('Calculations'!$EF$3,"~","~~"),"*","~*"),"?","~?"))&gt;0,1,0)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'Calculations'!BN220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IF('Dashboard'!$E$67="What",'Calculations'!BO221,'Calculations'!BP221)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AND('Calculations'!$EF$2&lt;&gt;"All",'Calculations'!HE221='Calculations'!$EF$2),AND('Calculations'!$EF$3&lt;&gt;"All",'Calculations'!HE221='Calculations'!$EF$3)),0,IF(OR('Dashboard'!$B$7="All",'Calculations'!HN221='Dashboard'!$B$7),IF('Calculations'!$EF$2="All",1,IF('Calculations'!HL221&gt;0,0,IF(COUNTIF('Calculations'!HO221:II221,"="&amp;SUBSTITUTE(SUBSTITUTE(SUBSTITUTE('Calculations'!$EF$2,"~","~~"),"*","~*"),"?","~?"))=0,0,IF('Calculations'!$EF$3="All",1,IF(COUNTIF('Calculations'!HO221:II221,"="&amp;SUBSTITUTE(SUBSTITUTE(SUBSTITUTE('Calculations'!$EF$3,"~","~~"),"*","~*"),"?","~?"))&gt;0,1,0)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'Calculations'!BN221</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IF('Dashboard'!$E$67="What",'Calculations'!BO222,'Calculations'!BP222)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AND('Calculations'!$EF$2&lt;&gt;"All",'Calculations'!HE222='Calculations'!$EF$2),AND('Calculations'!$EF$3&lt;&gt;"All",'Calculations'!HE222='Calculations'!$EF$3)),0,IF(OR('Dashboard'!$B$7="All",'Calculations'!HN222='Dashboard'!$B$7),IF('Calculations'!$EF$2="All",1,IF('Calculations'!HL222&gt;0,0,IF(COUNTIF('Calculations'!HO222:II222,"="&amp;SUBSTITUTE(SUBSTITUTE(SUBSTITUTE('Calculations'!$EF$2,"~","~~"),"*","~*"),"?","~?"))=0,0,IF('Calculations'!$EF$3="All",1,IF(COUNTIF('Calculations'!HO222:II222,"="&amp;SUBSTITUTE(SUBSTITUTE(SUBSTITUTE('Calculations'!$EF$3,"~","~~"),"*","~*"),"?","~?"))&gt;0,1,0)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'Calculations'!BN222</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IF('Dashboard'!$E$67="What",'Calculations'!BO223,'Calculations'!BP223)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AND('Calculations'!$EF$2&lt;&gt;"All",'Calculations'!HE223='Calculations'!$EF$2),AND('Calculations'!$EF$3&lt;&gt;"All",'Calculations'!HE223='Calculations'!$EF$3)),0,IF(OR('Dashboard'!$B$7="All",'Calculations'!HN223='Dashboard'!$B$7),IF('Calculations'!$EF$2="All",1,IF('Calculations'!HL223&gt;0,0,IF(COUNTIF('Calculations'!HO223:II223,"="&amp;SUBSTITUTE(SUBSTITUTE(SUBSTITUTE('Calculations'!$EF$2,"~","~~"),"*","~*"),"?","~?"))=0,0,IF('Calculations'!$EF$3="All",1,IF(COUNTIF('Calculations'!HO223:II223,"="&amp;SUBSTITUTE(SUBSTITUTE(SUBSTITUTE('Calculations'!$EF$3,"~","~~"),"*","~*"),"?","~?"))&gt;0,1,0)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'Calculations'!BN223</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IF('Dashboard'!$E$67="What",'Calculations'!BO224,'Calculations'!BP224)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AND('Calculations'!$EF$2&lt;&gt;"All",'Calculations'!HE224='Calculations'!$EF$2),AND('Calculations'!$EF$3&lt;&gt;"All",'Calculations'!HE224='Calculations'!$EF$3)),0,IF(OR('Dashboard'!$B$7="All",'Calculations'!HN224='Dashboard'!$B$7),IF('Calculations'!$EF$2="All",1,IF('Calculations'!HL224&gt;0,0,IF(COUNTIF('Calculations'!HO224:II224,"="&amp;SUBSTITUTE(SUBSTITUTE(SUBSTITUTE('Calculations'!$EF$2,"~","~~"),"*","~*"),"?","~?"))=0,0,IF('Calculations'!$EF$3="All",1,IF(COUNTIF('Calculations'!HO224:II224,"="&amp;SUBSTITUTE(SUBSTITUTE(SUBSTITUTE('Calculations'!$EF$3,"~","~~"),"*","~*"),"?","~?"))&gt;0,1,0)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'Calculations'!BN224</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IF('Dashboard'!$E$67="What",'Calculations'!BO225,'Calculations'!BP225)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AND('Calculations'!$EF$2&lt;&gt;"All",'Calculations'!HE225='Calculations'!$EF$2),AND('Calculations'!$EF$3&lt;&gt;"All",'Calculations'!HE225='Calculations'!$EF$3)),0,IF(OR('Dashboard'!$B$7="All",'Calculations'!HN225='Dashboard'!$B$7),IF('Calculations'!$EF$2="All",1,IF('Calculations'!HL225&gt;0,0,IF(COUNTIF('Calculations'!HO225:II225,"="&amp;SUBSTITUTE(SUBSTITUTE(SUBSTITUTE('Calculations'!$EF$2,"~","~~"),"*","~*"),"?","~?"))=0,0,IF('Calculations'!$EF$3="All",1,IF(COUNTIF('Calculations'!HO225:II225,"="&amp;SUBSTITUTE(SUBSTITUTE(SUBSTITUTE('Calculations'!$EF$3,"~","~~"),"*","~*"),"?","~?"))&gt;0,1,0)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'Calculations'!BN225</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IF('Dashboard'!$E$67="What",'Calculations'!BO226,'Calculations'!BP226)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AND('Calculations'!$EF$2&lt;&gt;"All",'Calculations'!HE226='Calculations'!$EF$2),AND('Calculations'!$EF$3&lt;&gt;"All",'Calculations'!HE226='Calculations'!$EF$3)),0,IF(OR('Dashboard'!$B$7="All",'Calculations'!HN226='Dashboard'!$B$7),IF('Calculations'!$EF$2="All",1,IF('Calculations'!HL226&gt;0,0,IF(COUNTIF('Calculations'!HO226:II226,"="&amp;SUBSTITUTE(SUBSTITUTE(SUBSTITUTE('Calculations'!$EF$2,"~","~~"),"*","~*"),"?","~?"))=0,0,IF('Calculations'!$EF$3="All",1,IF(COUNTIF('Calculations'!HO226:II226,"="&amp;SUBSTITUTE(SUBSTITUTE(SUBSTITUTE('Calculations'!$EF$3,"~","~~"),"*","~*"),"?","~?"))&gt;0,1,0)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'Calculations'!BN226</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IF('Dashboard'!$E$67="What",'Calculations'!BO227,'Calculations'!BP227)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AND('Calculations'!$EF$2&lt;&gt;"All",'Calculations'!HE227='Calculations'!$EF$2),AND('Calculations'!$EF$3&lt;&gt;"All",'Calculations'!HE227='Calculations'!$EF$3)),0,IF(OR('Dashboard'!$B$7="All",'Calculations'!HN227='Dashboard'!$B$7),IF('Calculations'!$EF$2="All",1,IF('Calculations'!HL227&gt;0,0,IF(COUNTIF('Calculations'!HO227:II227,"="&amp;SUBSTITUTE(SUBSTITUTE(SUBSTITUTE('Calculations'!$EF$2,"~","~~"),"*","~*"),"?","~?"))=0,0,IF('Calculations'!$EF$3="All",1,IF(COUNTIF('Calculations'!HO227:II227,"="&amp;SUBSTITUTE(SUBSTITUTE(SUBSTITUTE('Calculations'!$EF$3,"~","~~"),"*","~*"),"?","~?"))&gt;0,1,0)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'Calculations'!BN227</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IF('Dashboard'!$E$67="What",'Calculations'!BO228,'Calculations'!BP228)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AND('Calculations'!$EF$2&lt;&gt;"All",'Calculations'!HE228='Calculations'!$EF$2),AND('Calculations'!$EF$3&lt;&gt;"All",'Calculations'!HE228='Calculations'!$EF$3)),0,IF(OR('Dashboard'!$B$7="All",'Calculations'!HN228='Dashboard'!$B$7),IF('Calculations'!$EF$2="All",1,IF('Calculations'!HL228&gt;0,0,IF(COUNTIF('Calculations'!HO228:II228,"="&amp;SUBSTITUTE(SUBSTITUTE(SUBSTITUTE('Calculations'!$EF$2,"~","~~"),"*","~*"),"?","~?"))=0,0,IF('Calculations'!$EF$3="All",1,IF(COUNTIF('Calculations'!HO228:II228,"="&amp;SUBSTITUTE(SUBSTITUTE(SUBSTITUTE('Calculations'!$EF$3,"~","~~"),"*","~*"),"?","~?"))&gt;0,1,0)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'Calculations'!BN228</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IF('Dashboard'!$E$67="What",'Calculations'!BO229,'Calculations'!BP229)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AND('Calculations'!$EF$2&lt;&gt;"All",'Calculations'!HE229='Calculations'!$EF$2),AND('Calculations'!$EF$3&lt;&gt;"All",'Calculations'!HE229='Calculations'!$EF$3)),0,IF(OR('Dashboard'!$B$7="All",'Calculations'!HN229='Dashboard'!$B$7),IF('Calculations'!$EF$2="All",1,IF('Calculations'!HL229&gt;0,0,IF(COUNTIF('Calculations'!HO229:II229,"="&amp;SUBSTITUTE(SUBSTITUTE(SUBSTITUTE('Calculations'!$EF$2,"~","~~"),"*","~*"),"?","~?"))=0,0,IF('Calculations'!$EF$3="All",1,IF(COUNTIF('Calculations'!HO229:II229,"="&amp;SUBSTITUTE(SUBSTITUTE(SUBSTITUTE('Calculations'!$EF$3,"~","~~"),"*","~*"),"?","~?"))&gt;0,1,0)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'Calculations'!BN229</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IF('Dashboard'!$E$67="What",'Calculations'!BO230,'Calculations'!BP230)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AND('Calculations'!$EF$2&lt;&gt;"All",'Calculations'!HE230='Calculations'!$EF$2),AND('Calculations'!$EF$3&lt;&gt;"All",'Calculations'!HE230='Calculations'!$EF$3)),0,IF(OR('Dashboard'!$B$7="All",'Calculations'!HN230='Dashboard'!$B$7),IF('Calculations'!$EF$2="All",1,IF('Calculations'!HL230&gt;0,0,IF(COUNTIF('Calculations'!HO230:II230,"="&amp;SUBSTITUTE(SUBSTITUTE(SUBSTITUTE('Calculations'!$EF$2,"~","~~"),"*","~*"),"?","~?"))=0,0,IF('Calculations'!$EF$3="All",1,IF(COUNTIF('Calculations'!HO230:II230,"="&amp;SUBSTITUTE(SUBSTITUTE(SUBSTITUTE('Calculations'!$EF$3,"~","~~"),"*","~*"),"?","~?"))&gt;0,1,0)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'Calculations'!BN230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IF('Dashboard'!$E$67="What",'Calculations'!BO231,'Calculations'!BP231)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AND('Calculations'!$EF$2&lt;&gt;"All",'Calculations'!HE231='Calculations'!$EF$2),AND('Calculations'!$EF$3&lt;&gt;"All",'Calculations'!HE231='Calculations'!$EF$3)),0,IF(OR('Dashboard'!$B$7="All",'Calculations'!HN231='Dashboard'!$B$7),IF('Calculations'!$EF$2="All",1,IF('Calculations'!HL231&gt;0,0,IF(COUNTIF('Calculations'!HO231:II231,"="&amp;SUBSTITUTE(SUBSTITUTE(SUBSTITUTE('Calculations'!$EF$2,"~","~~"),"*","~*"),"?","~?"))=0,0,IF('Calculations'!$EF$3="All",1,IF(COUNTIF('Calculations'!HO231:II231,"="&amp;SUBSTITUTE(SUBSTITUTE(SUBSTITUTE('Calculations'!$EF$3,"~","~~"),"*","~*"),"?","~?"))&gt;0,1,0)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'Calculations'!BN231</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IF('Dashboard'!$E$67="What",'Calculations'!BO232,'Calculations'!BP232)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AND('Calculations'!$EF$2&lt;&gt;"All",'Calculations'!HE232='Calculations'!$EF$2),AND('Calculations'!$EF$3&lt;&gt;"All",'Calculations'!HE232='Calculations'!$EF$3)),0,IF(OR('Dashboard'!$B$7="All",'Calculations'!HN232='Dashboard'!$B$7),IF('Calculations'!$EF$2="All",1,IF('Calculations'!HL232&gt;0,0,IF(COUNTIF('Calculations'!HO232:II232,"="&amp;SUBSTITUTE(SUBSTITUTE(SUBSTITUTE('Calculations'!$EF$2,"~","~~"),"*","~*"),"?","~?"))=0,0,IF('Calculations'!$EF$3="All",1,IF(COUNTIF('Calculations'!HO232:II232,"="&amp;SUBSTITUTE(SUBSTITUTE(SUBSTITUTE('Calculations'!$EF$3,"~","~~"),"*","~*"),"?","~?"))&gt;0,1,0)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'Calculations'!BN232</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IF('Dashboard'!$E$67="What",'Calculations'!BO233,'Calculations'!BP233)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AND('Calculations'!$EF$2&lt;&gt;"All",'Calculations'!HE233='Calculations'!$EF$2),AND('Calculations'!$EF$3&lt;&gt;"All",'Calculations'!HE233='Calculations'!$EF$3)),0,IF(OR('Dashboard'!$B$7="All",'Calculations'!HN233='Dashboard'!$B$7),IF('Calculations'!$EF$2="All",1,IF('Calculations'!HL233&gt;0,0,IF(COUNTIF('Calculations'!HO233:II233,"="&amp;SUBSTITUTE(SUBSTITUTE(SUBSTITUTE('Calculations'!$EF$2,"~","~~"),"*","~*"),"?","~?"))=0,0,IF('Calculations'!$EF$3="All",1,IF(COUNTIF('Calculations'!HO233:II233,"="&amp;SUBSTITUTE(SUBSTITUTE(SUBSTITUTE('Calculations'!$EF$3,"~","~~"),"*","~*"),"?","~?"))&gt;0,1,0)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'Calculations'!BN233</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IF('Dashboard'!$E$67="What",'Calculations'!BO234,'Calculations'!BP234)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AND('Calculations'!$EF$2&lt;&gt;"All",'Calculations'!HE234='Calculations'!$EF$2),AND('Calculations'!$EF$3&lt;&gt;"All",'Calculations'!HE234='Calculations'!$EF$3)),0,IF(OR('Dashboard'!$B$7="All",'Calculations'!HN234='Dashboard'!$B$7),IF('Calculations'!$EF$2="All",1,IF('Calculations'!HL234&gt;0,0,IF(COUNTIF('Calculations'!HO234:II234,"="&amp;SUBSTITUTE(SUBSTITUTE(SUBSTITUTE('Calculations'!$EF$2,"~","~~"),"*","~*"),"?","~?"))=0,0,IF('Calculations'!$EF$3="All",1,IF(COUNTIF('Calculations'!HO234:II234,"="&amp;SUBSTITUTE(SUBSTITUTE(SUBSTITUTE('Calculations'!$EF$3,"~","~~"),"*","~*"),"?","~?"))&gt;0,1,0)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'Calculations'!BN234</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IF('Dashboard'!$E$67="What",'Calculations'!BO235,'Calculations'!BP235)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AND('Calculations'!$EF$2&lt;&gt;"All",'Calculations'!HE235='Calculations'!$EF$2),AND('Calculations'!$EF$3&lt;&gt;"All",'Calculations'!HE235='Calculations'!$EF$3)),0,IF(OR('Dashboard'!$B$7="All",'Calculations'!HN235='Dashboard'!$B$7),IF('Calculations'!$EF$2="All",1,IF('Calculations'!HL235&gt;0,0,IF(COUNTIF('Calculations'!HO235:II235,"="&amp;SUBSTITUTE(SUBSTITUTE(SUBSTITUTE('Calculations'!$EF$2,"~","~~"),"*","~*"),"?","~?"))=0,0,IF('Calculations'!$EF$3="All",1,IF(COUNTIF('Calculations'!HO235:II235,"="&amp;SUBSTITUTE(SUBSTITUTE(SUBSTITUTE('Calculations'!$EF$3,"~","~~"),"*","~*"),"?","~?"))&gt;0,1,0)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'Calculations'!BN235</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IF('Dashboard'!$E$67="What",'Calculations'!BO236,'Calculations'!BP236)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AND('Calculations'!$EF$2&lt;&gt;"All",'Calculations'!HE236='Calculations'!$EF$2),AND('Calculations'!$EF$3&lt;&gt;"All",'Calculations'!HE236='Calculations'!$EF$3)),0,IF(OR('Dashboard'!$B$7="All",'Calculations'!HN236='Dashboard'!$B$7),IF('Calculations'!$EF$2="All",1,IF('Calculations'!HL236&gt;0,0,IF(COUNTIF('Calculations'!HO236:II236,"="&amp;SUBSTITUTE(SUBSTITUTE(SUBSTITUTE('Calculations'!$EF$2,"~","~~"),"*","~*"),"?","~?"))=0,0,IF('Calculations'!$EF$3="All",1,IF(COUNTIF('Calculations'!HO236:II236,"="&amp;SUBSTITUTE(SUBSTITUTE(SUBSTITUTE('Calculations'!$EF$3,"~","~~"),"*","~*"),"?","~?"))&gt;0,1,0)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'Calculations'!BN236</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IF('Dashboard'!$E$67="What",'Calculations'!BO237,'Calculations'!BP237)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AND('Calculations'!$EF$2&lt;&gt;"All",'Calculations'!HE237='Calculations'!$EF$2),AND('Calculations'!$EF$3&lt;&gt;"All",'Calculations'!HE237='Calculations'!$EF$3)),0,IF(OR('Dashboard'!$B$7="All",'Calculations'!HN237='Dashboard'!$B$7),IF('Calculations'!$EF$2="All",1,IF('Calculations'!HL237&gt;0,0,IF(COUNTIF('Calculations'!HO237:II237,"="&amp;SUBSTITUTE(SUBSTITUTE(SUBSTITUTE('Calculations'!$EF$2,"~","~~"),"*","~*"),"?","~?"))=0,0,IF('Calculations'!$EF$3="All",1,IF(COUNTIF('Calculations'!HO237:II237,"="&amp;SUBSTITUTE(SUBSTITUTE(SUBSTITUTE('Calculations'!$EF$3,"~","~~"),"*","~*"),"?","~?"))&gt;0,1,0)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'Calculations'!BN237</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IF('Dashboard'!$E$67="What",'Calculations'!BO238,'Calculations'!BP238)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AND('Calculations'!$EF$2&lt;&gt;"All",'Calculations'!HE238='Calculations'!$EF$2),AND('Calculations'!$EF$3&lt;&gt;"All",'Calculations'!HE238='Calculations'!$EF$3)),0,IF(OR('Dashboard'!$B$7="All",'Calculations'!HN238='Dashboard'!$B$7),IF('Calculations'!$EF$2="All",1,IF('Calculations'!HL238&gt;0,0,IF(COUNTIF('Calculations'!HO238:II238,"="&amp;SUBSTITUTE(SUBSTITUTE(SUBSTITUTE('Calculations'!$EF$2,"~","~~"),"*","~*"),"?","~?"))=0,0,IF('Calculations'!$EF$3="All",1,IF(COUNTIF('Calculations'!HO238:II238,"="&amp;SUBSTITUTE(SUBSTITUTE(SUBSTITUTE('Calculations'!$EF$3,"~","~~"),"*","~*"),"?","~?"))&gt;0,1,0)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'Calculations'!BN238</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IF('Dashboard'!$E$67="What",'Calculations'!BO239,'Calculations'!BP239)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AND('Calculations'!$EF$2&lt;&gt;"All",'Calculations'!HE239='Calculations'!$EF$2),AND('Calculations'!$EF$3&lt;&gt;"All",'Calculations'!HE239='Calculations'!$EF$3)),0,IF(OR('Dashboard'!$B$7="All",'Calculations'!HN239='Dashboard'!$B$7),IF('Calculations'!$EF$2="All",1,IF('Calculations'!HL239&gt;0,0,IF(COUNTIF('Calculations'!HO239:II239,"="&amp;SUBSTITUTE(SUBSTITUTE(SUBSTITUTE('Calculations'!$EF$2,"~","~~"),"*","~*"),"?","~?"))=0,0,IF('Calculations'!$EF$3="All",1,IF(COUNTIF('Calculations'!HO239:II239,"="&amp;SUBSTITUTE(SUBSTITUTE(SUBSTITUTE('Calculations'!$EF$3,"~","~~"),"*","~*"),"?","~?"))&gt;0,1,0)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'Calculations'!BN239</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IF('Dashboard'!$E$67="What",'Calculations'!BO240,'Calculations'!BP240)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AND('Calculations'!$EF$2&lt;&gt;"All",'Calculations'!HE240='Calculations'!$EF$2),AND('Calculations'!$EF$3&lt;&gt;"All",'Calculations'!HE240='Calculations'!$EF$3)),0,IF(OR('Dashboard'!$B$7="All",'Calculations'!HN240='Dashboard'!$B$7),IF('Calculations'!$EF$2="All",1,IF('Calculations'!HL240&gt;0,0,IF(COUNTIF('Calculations'!HO240:II240,"="&amp;SUBSTITUTE(SUBSTITUTE(SUBSTITUTE('Calculations'!$EF$2,"~","~~"),"*","~*"),"?","~?"))=0,0,IF('Calculations'!$EF$3="All",1,IF(COUNTIF('Calculations'!HO240:II240,"="&amp;SUBSTITUTE(SUBSTITUTE(SUBSTITUTE('Calculations'!$EF$3,"~","~~"),"*","~*"),"?","~?"))&gt;0,1,0)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'Calculations'!BN240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IF('Dashboard'!$E$67="What",'Calculations'!BO241,'Calculations'!BP241)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AND('Calculations'!$EF$2&lt;&gt;"All",'Calculations'!HE241='Calculations'!$EF$2),AND('Calculations'!$EF$3&lt;&gt;"All",'Calculations'!HE241='Calculations'!$EF$3)),0,IF(OR('Dashboard'!$B$7="All",'Calculations'!HN241='Dashboard'!$B$7),IF('Calculations'!$EF$2="All",1,IF('Calculations'!HL241&gt;0,0,IF(COUNTIF('Calculations'!HO241:II241,"="&amp;SUBSTITUTE(SUBSTITUTE(SUBSTITUTE('Calculations'!$EF$2,"~","~~"),"*","~*"),"?","~?"))=0,0,IF('Calculations'!$EF$3="All",1,IF(COUNTIF('Calculations'!HO241:II241,"="&amp;SUBSTITUTE(SUBSTITUTE(SUBSTITUTE('Calculations'!$EF$3,"~","~~"),"*","~*"),"?","~?"))&gt;0,1,0)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'Calculations'!BN241</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IF('Dashboard'!$E$67="What",'Calculations'!BO242,'Calculations'!BP242)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AND('Calculations'!$EF$2&lt;&gt;"All",'Calculations'!HE242='Calculations'!$EF$2),AND('Calculations'!$EF$3&lt;&gt;"All",'Calculations'!HE242='Calculations'!$EF$3)),0,IF(OR('Dashboard'!$B$7="All",'Calculations'!HN242='Dashboard'!$B$7),IF('Calculations'!$EF$2="All",1,IF('Calculations'!HL242&gt;0,0,IF(COUNTIF('Calculations'!HO242:II242,"="&amp;SUBSTITUTE(SUBSTITUTE(SUBSTITUTE('Calculations'!$EF$2,"~","~~"),"*","~*"),"?","~?"))=0,0,IF('Calculations'!$EF$3="All",1,IF(COUNTIF('Calculations'!HO242:II242,"="&amp;SUBSTITUTE(SUBSTITUTE(SUBSTITUTE('Calculations'!$EF$3,"~","~~"),"*","~*"),"?","~?"))&gt;0,1,0)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'Calculations'!BN242</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IF('Dashboard'!$E$67="What",'Calculations'!BO243,'Calculations'!BP243)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AND('Calculations'!$EF$2&lt;&gt;"All",'Calculations'!HE243='Calculations'!$EF$2),AND('Calculations'!$EF$3&lt;&gt;"All",'Calculations'!HE243='Calculations'!$EF$3)),0,IF(OR('Dashboard'!$B$7="All",'Calculations'!HN243='Dashboard'!$B$7),IF('Calculations'!$EF$2="All",1,IF('Calculations'!HL243&gt;0,0,IF(COUNTIF('Calculations'!HO243:II243,"="&amp;SUBSTITUTE(SUBSTITUTE(SUBSTITUTE('Calculations'!$EF$2,"~","~~"),"*","~*"),"?","~?"))=0,0,IF('Calculations'!$EF$3="All",1,IF(COUNTIF('Calculations'!HO243:II243,"="&amp;SUBSTITUTE(SUBSTITUTE(SUBSTITUTE('Calculations'!$EF$3,"~","~~"),"*","~*"),"?","~?"))&gt;0,1,0)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'Calculations'!BN243</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IF('Dashboard'!$E$67="What",'Calculations'!BO244,'Calculations'!BP244)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AND('Calculations'!$EF$2&lt;&gt;"All",'Calculations'!HE244='Calculations'!$EF$2),AND('Calculations'!$EF$3&lt;&gt;"All",'Calculations'!HE244='Calculations'!$EF$3)),0,IF(OR('Dashboard'!$B$7="All",'Calculations'!HN244='Dashboard'!$B$7),IF('Calculations'!$EF$2="All",1,IF('Calculations'!HL244&gt;0,0,IF(COUNTIF('Calculations'!HO244:II244,"="&amp;SUBSTITUTE(SUBSTITUTE(SUBSTITUTE('Calculations'!$EF$2,"~","~~"),"*","~*"),"?","~?"))=0,0,IF('Calculations'!$EF$3="All",1,IF(COUNTIF('Calculations'!HO244:II244,"="&amp;SUBSTITUTE(SUBSTITUTE(SUBSTITUTE('Calculations'!$EF$3,"~","~~"),"*","~*"),"?","~?"))&gt;0,1,0)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'Calculations'!BN244</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IF('Dashboard'!$E$67="What",'Calculations'!BO245,'Calculations'!BP245)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AND('Calculations'!$EF$2&lt;&gt;"All",'Calculations'!HE245='Calculations'!$EF$2),AND('Calculations'!$EF$3&lt;&gt;"All",'Calculations'!HE245='Calculations'!$EF$3)),0,IF(OR('Dashboard'!$B$7="All",'Calculations'!HN245='Dashboard'!$B$7),IF('Calculations'!$EF$2="All",1,IF('Calculations'!HL245&gt;0,0,IF(COUNTIF('Calculations'!HO245:II245,"="&amp;SUBSTITUTE(SUBSTITUTE(SUBSTITUTE('Calculations'!$EF$2,"~","~~"),"*","~*"),"?","~?"))=0,0,IF('Calculations'!$EF$3="All",1,IF(COUNTIF('Calculations'!HO245:II245,"="&amp;SUBSTITUTE(SUBSTITUTE(SUBSTITUTE('Calculations'!$EF$3,"~","~~"),"*","~*"),"?","~?"))&gt;0,1,0)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'Calculations'!BN245</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IF('Dashboard'!$E$67="What",'Calculations'!BO246,'Calculations'!BP246)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AND('Calculations'!$EF$2&lt;&gt;"All",'Calculations'!HE246='Calculations'!$EF$2),AND('Calculations'!$EF$3&lt;&gt;"All",'Calculations'!HE246='Calculations'!$EF$3)),0,IF(OR('Dashboard'!$B$7="All",'Calculations'!HN246='Dashboard'!$B$7),IF('Calculations'!$EF$2="All",1,IF('Calculations'!HL246&gt;0,0,IF(COUNTIF('Calculations'!HO246:II246,"="&amp;SUBSTITUTE(SUBSTITUTE(SUBSTITUTE('Calculations'!$EF$2,"~","~~"),"*","~*"),"?","~?"))=0,0,IF('Calculations'!$EF$3="All",1,IF(COUNTIF('Calculations'!HO246:II246,"="&amp;SUBSTITUTE(SUBSTITUTE(SUBSTITUTE('Calculations'!$EF$3,"~","~~"),"*","~*"),"?","~?"))&gt;0,1,0)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'Calculations'!BN246</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IF('Dashboard'!$E$67="What",'Calculations'!BO247,'Calculations'!BP247)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AND('Calculations'!$EF$2&lt;&gt;"All",'Calculations'!HE247='Calculations'!$EF$2),AND('Calculations'!$EF$3&lt;&gt;"All",'Calculations'!HE247='Calculations'!$EF$3)),0,IF(OR('Dashboard'!$B$7="All",'Calculations'!HN247='Dashboard'!$B$7),IF('Calculations'!$EF$2="All",1,IF('Calculations'!HL247&gt;0,0,IF(COUNTIF('Calculations'!HO247:II247,"="&amp;SUBSTITUTE(SUBSTITUTE(SUBSTITUTE('Calculations'!$EF$2,"~","~~"),"*","~*"),"?","~?"))=0,0,IF('Calculations'!$EF$3="All",1,IF(COUNTIF('Calculations'!HO247:II247,"="&amp;SUBSTITUTE(SUBSTITUTE(SUBSTITUTE('Calculations'!$EF$3,"~","~~"),"*","~*"),"?","~?"))&gt;0,1,0)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'Calculations'!BN247</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IF('Dashboard'!$E$67="What",'Calculations'!BO248,'Calculations'!BP248)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AND('Calculations'!$EF$2&lt;&gt;"All",'Calculations'!HE248='Calculations'!$EF$2),AND('Calculations'!$EF$3&lt;&gt;"All",'Calculations'!HE248='Calculations'!$EF$3)),0,IF(OR('Dashboard'!$B$7="All",'Calculations'!HN248='Dashboard'!$B$7),IF('Calculations'!$EF$2="All",1,IF('Calculations'!HL248&gt;0,0,IF(COUNTIF('Calculations'!HO248:II248,"="&amp;SUBSTITUTE(SUBSTITUTE(SUBSTITUTE('Calculations'!$EF$2,"~","~~"),"*","~*"),"?","~?"))=0,0,IF('Calculations'!$EF$3="All",1,IF(COUNTIF('Calculations'!HO248:II248,"="&amp;SUBSTITUTE(SUBSTITUTE(SUBSTITUTE('Calculations'!$EF$3,"~","~~"),"*","~*"),"?","~?"))&gt;0,1,0)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'Calculations'!BN248</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IF('Dashboard'!$E$67="What",'Calculations'!BO249,'Calculations'!BP249)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AND('Calculations'!$EF$2&lt;&gt;"All",'Calculations'!HE249='Calculations'!$EF$2),AND('Calculations'!$EF$3&lt;&gt;"All",'Calculations'!HE249='Calculations'!$EF$3)),0,IF(OR('Dashboard'!$B$7="All",'Calculations'!HN249='Dashboard'!$B$7),IF('Calculations'!$EF$2="All",1,IF('Calculations'!HL249&gt;0,0,IF(COUNTIF('Calculations'!HO249:II249,"="&amp;SUBSTITUTE(SUBSTITUTE(SUBSTITUTE('Calculations'!$EF$2,"~","~~"),"*","~*"),"?","~?"))=0,0,IF('Calculations'!$EF$3="All",1,IF(COUNTIF('Calculations'!HO249:II249,"="&amp;SUBSTITUTE(SUBSTITUTE(SUBSTITUTE('Calculations'!$EF$3,"~","~~"),"*","~*"),"?","~?"))&gt;0,1,0)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'Calculations'!BN249</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IF('Dashboard'!$E$67="What",'Calculations'!BO250,'Calculations'!BP250)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AND('Calculations'!$EF$2&lt;&gt;"All",'Calculations'!HE250='Calculations'!$EF$2),AND('Calculations'!$EF$3&lt;&gt;"All",'Calculations'!HE250='Calculations'!$EF$3)),0,IF(OR('Dashboard'!$B$7="All",'Calculations'!HN250='Dashboard'!$B$7),IF('Calculations'!$EF$2="All",1,IF('Calculations'!HL250&gt;0,0,IF(COUNTIF('Calculations'!HO250:II250,"="&amp;SUBSTITUTE(SUBSTITUTE(SUBSTITUTE('Calculations'!$EF$2,"~","~~"),"*","~*"),"?","~?"))=0,0,IF('Calculations'!$EF$3="All",1,IF(COUNTIF('Calculations'!HO250:II250,"="&amp;SUBSTITUTE(SUBSTITUTE(SUBSTITUTE('Calculations'!$EF$3,"~","~~"),"*","~*"),"?","~?"))&gt;0,1,0)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'Calculations'!BN250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IF('Dashboard'!$E$67="What",'Calculations'!BO251,'Calculations'!BP251)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AND('Calculations'!$EF$2&lt;&gt;"All",'Calculations'!HE251='Calculations'!$EF$2),AND('Calculations'!$EF$3&lt;&gt;"All",'Calculations'!HE251='Calculations'!$EF$3)),0,IF(OR('Dashboard'!$B$7="All",'Calculations'!HN251='Dashboard'!$B$7),IF('Calculations'!$EF$2="All",1,IF('Calculations'!HL251&gt;0,0,IF(COUNTIF('Calculations'!HO251:II251,"="&amp;SUBSTITUTE(SUBSTITUTE(SUBSTITUTE('Calculations'!$EF$2,"~","~~"),"*","~*"),"?","~?"))=0,0,IF('Calculations'!$EF$3="All",1,IF(COUNTIF('Calculations'!HO251:II251,"="&amp;SUBSTITUTE(SUBSTITUTE(SUBSTITUTE('Calculations'!$EF$3,"~","~~"),"*","~*"),"?","~?"))&gt;0,1,0)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'Calculations'!BN251</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IF('Dashboard'!$E$67="What",'Calculations'!BO252,'Calculations'!BP252)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AND('Calculations'!$EF$2&lt;&gt;"All",'Calculations'!HE252='Calculations'!$EF$2),AND('Calculations'!$EF$3&lt;&gt;"All",'Calculations'!HE252='Calculations'!$EF$3)),0,IF(OR('Dashboard'!$B$7="All",'Calculations'!HN252='Dashboard'!$B$7),IF('Calculations'!$EF$2="All",1,IF('Calculations'!HL252&gt;0,0,IF(COUNTIF('Calculations'!HO252:II252,"="&amp;SUBSTITUTE(SUBSTITUTE(SUBSTITUTE('Calculations'!$EF$2,"~","~~"),"*","~*"),"?","~?"))=0,0,IF('Calculations'!$EF$3="All",1,IF(COUNTIF('Calculations'!HO252:II252,"="&amp;SUBSTITUTE(SUBSTITUTE(SUBSTITUTE('Calculations'!$EF$3,"~","~~"),"*","~*"),"?","~?"))&gt;0,1,0)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'Calculations'!BN252</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IF('Dashboard'!$E$67="What",'Calculations'!BO253,'Calculations'!BP253)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AND('Calculations'!$EF$2&lt;&gt;"All",'Calculations'!HE253='Calculations'!$EF$2),AND('Calculations'!$EF$3&lt;&gt;"All",'Calculations'!HE253='Calculations'!$EF$3)),0,IF(OR('Dashboard'!$B$7="All",'Calculations'!HN253='Dashboard'!$B$7),IF('Calculations'!$EF$2="All",1,IF('Calculations'!HL253&gt;0,0,IF(COUNTIF('Calculations'!HO253:II253,"="&amp;SUBSTITUTE(SUBSTITUTE(SUBSTITUTE('Calculations'!$EF$2,"~","~~"),"*","~*"),"?","~?"))=0,0,IF('Calculations'!$EF$3="All",1,IF(COUNTIF('Calculations'!HO253:II253,"="&amp;SUBSTITUTE(SUBSTITUTE(SUBSTITUTE('Calculations'!$EF$3,"~","~~"),"*","~*"),"?","~?"))&gt;0,1,0)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'Calculations'!BN253</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IF('Dashboard'!$E$67="What",'Calculations'!BO254,'Calculations'!BP254)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AND('Calculations'!$EF$2&lt;&gt;"All",'Calculations'!HE254='Calculations'!$EF$2),AND('Calculations'!$EF$3&lt;&gt;"All",'Calculations'!HE254='Calculations'!$EF$3)),0,IF(OR('Dashboard'!$B$7="All",'Calculations'!HN254='Dashboard'!$B$7),IF('Calculations'!$EF$2="All",1,IF('Calculations'!HL254&gt;0,0,IF(COUNTIF('Calculations'!HO254:II254,"="&amp;SUBSTITUTE(SUBSTITUTE(SUBSTITUTE('Calculations'!$EF$2,"~","~~"),"*","~*"),"?","~?"))=0,0,IF('Calculations'!$EF$3="All",1,IF(COUNTIF('Calculations'!HO254:II254,"="&amp;SUBSTITUTE(SUBSTITUTE(SUBSTITUTE('Calculations'!$EF$3,"~","~~"),"*","~*"),"?","~?"))&gt;0,1,0)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'Calculations'!BN254</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IF('Dashboard'!$E$67="What",'Calculations'!BO255,'Calculations'!BP255)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AND('Calculations'!$EF$2&lt;&gt;"All",'Calculations'!HE255='Calculations'!$EF$2),AND('Calculations'!$EF$3&lt;&gt;"All",'Calculations'!HE255='Calculations'!$EF$3)),0,IF(OR('Dashboard'!$B$7="All",'Calculations'!HN255='Dashboard'!$B$7),IF('Calculations'!$EF$2="All",1,IF('Calculations'!HL255&gt;0,0,IF(COUNTIF('Calculations'!HO255:II255,"="&amp;SUBSTITUTE(SUBSTITUTE(SUBSTITUTE('Calculations'!$EF$2,"~","~~"),"*","~*"),"?","~?"))=0,0,IF('Calculations'!$EF$3="All",1,IF(COUNTIF('Calculations'!HO255:II255,"="&amp;SUBSTITUTE(SUBSTITUTE(SUBSTITUTE('Calculations'!$EF$3,"~","~~"),"*","~*"),"?","~?"))&gt;0,1,0)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'Calculations'!BN255</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IF('Dashboard'!$E$67="What",'Calculations'!BO256,'Calculations'!BP256)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AND('Calculations'!$EF$2&lt;&gt;"All",'Calculations'!HE256='Calculations'!$EF$2),AND('Calculations'!$EF$3&lt;&gt;"All",'Calculations'!HE256='Calculations'!$EF$3)),0,IF(OR('Dashboard'!$B$7="All",'Calculations'!HN256='Dashboard'!$B$7),IF('Calculations'!$EF$2="All",1,IF('Calculations'!HL256&gt;0,0,IF(COUNTIF('Calculations'!HO256:II256,"="&amp;SUBSTITUTE(SUBSTITUTE(SUBSTITUTE('Calculations'!$EF$2,"~","~~"),"*","~*"),"?","~?"))=0,0,IF('Calculations'!$EF$3="All",1,IF(COUNTIF('Calculations'!HO256:II256,"="&amp;SUBSTITUTE(SUBSTITUTE(SUBSTITUTE('Calculations'!$EF$3,"~","~~"),"*","~*"),"?","~?"))&gt;0,1,0)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'Calculations'!BN256</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IF('Dashboard'!$E$67="What",'Calculations'!BO257,'Calculations'!BP257)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AND('Calculations'!$EF$2&lt;&gt;"All",'Calculations'!HE257='Calculations'!$EF$2),AND('Calculations'!$EF$3&lt;&gt;"All",'Calculations'!HE257='Calculations'!$EF$3)),0,IF(OR('Dashboard'!$B$7="All",'Calculations'!HN257='Dashboard'!$B$7),IF('Calculations'!$EF$2="All",1,IF('Calculations'!HL257&gt;0,0,IF(COUNTIF('Calculations'!HO257:II257,"="&amp;SUBSTITUTE(SUBSTITUTE(SUBSTITUTE('Calculations'!$EF$2,"~","~~"),"*","~*"),"?","~?"))=0,0,IF('Calculations'!$EF$3="All",1,IF(COUNTIF('Calculations'!HO257:II257,"="&amp;SUBSTITUTE(SUBSTITUTE(SUBSTITUTE('Calculations'!$EF$3,"~","~~"),"*","~*"),"?","~?"))&gt;0,1,0)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'Calculations'!BN257</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IF('Dashboard'!$E$67="What",'Calculations'!BO258,'Calculations'!BP258)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AND('Calculations'!$EF$2&lt;&gt;"All",'Calculations'!HE258='Calculations'!$EF$2),AND('Calculations'!$EF$3&lt;&gt;"All",'Calculations'!HE258='Calculations'!$EF$3)),0,IF(OR('Dashboard'!$B$7="All",'Calculations'!HN258='Dashboard'!$B$7),IF('Calculations'!$EF$2="All",1,IF('Calculations'!HL258&gt;0,0,IF(COUNTIF('Calculations'!HO258:II258,"="&amp;SUBSTITUTE(SUBSTITUTE(SUBSTITUTE('Calculations'!$EF$2,"~","~~"),"*","~*"),"?","~?"))=0,0,IF('Calculations'!$EF$3="All",1,IF(COUNTIF('Calculations'!HO258:II258,"="&amp;SUBSTITUTE(SUBSTITUTE(SUBSTITUTE('Calculations'!$EF$3,"~","~~"),"*","~*"),"?","~?"))&gt;0,1,0)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'Calculations'!BN258</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IF('Dashboard'!$E$67="What",'Calculations'!BO259,'Calculations'!BP259)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AND('Calculations'!$EF$2&lt;&gt;"All",'Calculations'!HE259='Calculations'!$EF$2),AND('Calculations'!$EF$3&lt;&gt;"All",'Calculations'!HE259='Calculations'!$EF$3)),0,IF(OR('Dashboard'!$B$7="All",'Calculations'!HN259='Dashboard'!$B$7),IF('Calculations'!$EF$2="All",1,IF('Calculations'!HL259&gt;0,0,IF(COUNTIF('Calculations'!HO259:II259,"="&amp;SUBSTITUTE(SUBSTITUTE(SUBSTITUTE('Calculations'!$EF$2,"~","~~"),"*","~*"),"?","~?"))=0,0,IF('Calculations'!$EF$3="All",1,IF(COUNTIF('Calculations'!HO259:II259,"="&amp;SUBSTITUTE(SUBSTITUTE(SUBSTITUTE('Calculations'!$EF$3,"~","~~"),"*","~*"),"?","~?"))&gt;0,1,0)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'Calculations'!BN259</x:f>
        <x:v>0</x:v>
      </x:c>
    </x:row>
    <x:row r="260">
      <x:c r="AF260" s="4" t="str">
        <x:v>Rating</x:v>
      </x:c>
      <x:c r="AG260" s="4" t="str">
        <x:v>Count</x:v>
      </x:c>
      <x:c r="AH260" s="4" t="str">
        <x:v>Actual</x:v>
      </x:c>
      <x:c r="AI260" s="4" t="str">
        <x:v>Threshold</x:v>
      </x:c>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IF('Dashboard'!$E$67="What",'Calculations'!BO260,'Calculations'!BP260)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AND('Calculations'!$EF$2&lt;&gt;"All",'Calculations'!HE260='Calculations'!$EF$2),AND('Calculations'!$EF$3&lt;&gt;"All",'Calculations'!HE260='Calculations'!$EF$3)),0,IF(OR('Dashboard'!$B$7="All",'Calculations'!HN260='Dashboard'!$B$7),IF('Calculations'!$EF$2="All",1,IF('Calculations'!HL260&gt;0,0,IF(COUNTIF('Calculations'!HO260:II260,"="&amp;SUBSTITUTE(SUBSTITUTE(SUBSTITUTE('Calculations'!$EF$2,"~","~~"),"*","~*"),"?","~?"))=0,0,IF('Calculations'!$EF$3="All",1,IF(COUNTIF('Calculations'!HO260:II260,"="&amp;SUBSTITUTE(SUBSTITUTE(SUBSTITUTE('Calculations'!$EF$3,"~","~~"),"*","~*"),"?","~?"))&gt;0,1,0)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'Calculations'!BN260</x:f>
        <x:v>0</x:v>
      </x:c>
    </x:row>
    <x:row r="261">
      <x:c r="AF261" s="4" t="str">
        <x:v>1 Exemplary</x:v>
      </x:c>
      <x:c r="AG261" s="4" t="n">
        <x:f>COUNTIFS('Calculations'!$BN$13:$BN$512,1,'Calculations'!$BP$13:$BP$512,1)</x:f>
        <x:v>0</x:v>
      </x:c>
      <x:c r="AH261" s="4" t="e">
        <x:f>IF(SUM('Calculations'!$AG$261:$AG$264)=0,NA(),'Calculations'!AG261/SUM('Calculations'!$AG$261:$AG$264))</x:f>
        <x:v>#N/A</x:v>
      </x:c>
      <x:c r="AI261" s="4" t="n">
        <x:f>IF(COUNT('Dashboard'!N144)=0,NA(),IF(AND('Dashboard'!N144&gt;=0,'Dashboard'!N144&lt;=1),'Dashboard'!N144,NA()))</x:f>
        <x:v>0.1</x:v>
      </x:c>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IF('Dashboard'!$E$67="What",'Calculations'!BO261,'Calculations'!BP261)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AND('Calculations'!$EF$2&lt;&gt;"All",'Calculations'!HE261='Calculations'!$EF$2),AND('Calculations'!$EF$3&lt;&gt;"All",'Calculations'!HE261='Calculations'!$EF$3)),0,IF(OR('Dashboard'!$B$7="All",'Calculations'!HN261='Dashboard'!$B$7),IF('Calculations'!$EF$2="All",1,IF('Calculations'!HL261&gt;0,0,IF(COUNTIF('Calculations'!HO261:II261,"="&amp;SUBSTITUTE(SUBSTITUTE(SUBSTITUTE('Calculations'!$EF$2,"~","~~"),"*","~*"),"?","~?"))=0,0,IF('Calculations'!$EF$3="All",1,IF(COUNTIF('Calculations'!HO261:II261,"="&amp;SUBSTITUTE(SUBSTITUTE(SUBSTITUTE('Calculations'!$EF$3,"~","~~"),"*","~*"),"?","~?"))&gt;0,1,0)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'Calculations'!BN261</x:f>
        <x:v>0</x:v>
      </x:c>
    </x:row>
    <x:row r="262">
      <x:c r="AF262" s="4" t="str">
        <x:v>2 Exceeds</x:v>
      </x:c>
      <x:c r="AG262" s="4" t="n">
        <x:f>COUNTIFS('Calculations'!$BN$13:$BN$512,1,'Calculations'!$BP$13:$BP$512,2)</x:f>
        <x:v>0</x:v>
      </x:c>
      <x:c r="AH262" s="4" t="e">
        <x:f>IF(SUM('Calculations'!$AG$261:$AG$264)=0,NA(),'Calculations'!AG262/SUM('Calculations'!$AG$261:$AG$264))</x:f>
        <x:v>#N/A</x:v>
      </x:c>
      <x:c r="AI262" s="4" t="n">
        <x:f>IF(COUNT('Dashboard'!P144)=0,NA(),IF(AND('Dashboard'!P144&gt;=0,'Dashboard'!P144&lt;=1),'Dashboard'!P144,NA()))</x:f>
        <x:v>0.3</x:v>
      </x:c>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IF('Dashboard'!$E$67="What",'Calculations'!BO262,'Calculations'!BP262)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AND('Calculations'!$EF$2&lt;&gt;"All",'Calculations'!HE262='Calculations'!$EF$2),AND('Calculations'!$EF$3&lt;&gt;"All",'Calculations'!HE262='Calculations'!$EF$3)),0,IF(OR('Dashboard'!$B$7="All",'Calculations'!HN262='Dashboard'!$B$7),IF('Calculations'!$EF$2="All",1,IF('Calculations'!HL262&gt;0,0,IF(COUNTIF('Calculations'!HO262:II262,"="&amp;SUBSTITUTE(SUBSTITUTE(SUBSTITUTE('Calculations'!$EF$2,"~","~~"),"*","~*"),"?","~?"))=0,0,IF('Calculations'!$EF$3="All",1,IF(COUNTIF('Calculations'!HO262:II262,"="&amp;SUBSTITUTE(SUBSTITUTE(SUBSTITUTE('Calculations'!$EF$3,"~","~~"),"*","~*"),"?","~?"))&gt;0,1,0)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'Calculations'!BN262</x:f>
        <x:v>0</x:v>
      </x:c>
    </x:row>
    <x:row r="263">
      <x:c r="AF263" s="4" t="str">
        <x:v>3 Valued</x:v>
      </x:c>
      <x:c r="AG263" s="4" t="n">
        <x:f>COUNTIFS('Calculations'!$BN$13:$BN$512,1,'Calculations'!$BP$13:$BP$512,3)</x:f>
        <x:v>0</x:v>
      </x:c>
      <x:c r="AH263" s="4" t="e">
        <x:f>IF(SUM('Calculations'!$AG$261:$AG$264)=0,NA(),'Calculations'!AG263/SUM('Calculations'!$AG$261:$AG$264))</x:f>
        <x:v>#N/A</x:v>
      </x:c>
      <x:c r="AI263" s="4" t="n">
        <x:f>IF(COUNT('Dashboard'!R144)=0,NA(),IF(AND('Dashboard'!R144&gt;=0,'Dashboard'!R144&lt;=1),'Dashboard'!R144,NA()))</x:f>
        <x:v>0.65</x:v>
      </x:c>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IF('Dashboard'!$E$67="What",'Calculations'!BO263,'Calculations'!BP263)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AND('Calculations'!$EF$2&lt;&gt;"All",'Calculations'!HE263='Calculations'!$EF$2),AND('Calculations'!$EF$3&lt;&gt;"All",'Calculations'!HE263='Calculations'!$EF$3)),0,IF(OR('Dashboard'!$B$7="All",'Calculations'!HN263='Dashboard'!$B$7),IF('Calculations'!$EF$2="All",1,IF('Calculations'!HL263&gt;0,0,IF(COUNTIF('Calculations'!HO263:II263,"="&amp;SUBSTITUTE(SUBSTITUTE(SUBSTITUTE('Calculations'!$EF$2,"~","~~"),"*","~*"),"?","~?"))=0,0,IF('Calculations'!$EF$3="All",1,IF(COUNTIF('Calculations'!HO263:II263,"="&amp;SUBSTITUTE(SUBSTITUTE(SUBSTITUTE('Calculations'!$EF$3,"~","~~"),"*","~*"),"?","~?"))&gt;0,1,0)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'Calculations'!BN263</x:f>
        <x:v>0</x:v>
      </x:c>
    </x:row>
    <x:row r="264">
      <x:c r="AF264" s="4" t="str">
        <x:v>4 Needs impr.</x:v>
      </x:c>
      <x:c r="AG264" s="4" t="n">
        <x:f>COUNTIFS('Calculations'!$BN$13:$BN$512,1,'Calculations'!$BP$13:$BP$512,4)</x:f>
        <x:v>0</x:v>
      </x:c>
      <x:c r="AH264" s="4" t="e">
        <x:f>IF(SUM('Calculations'!$AG$261:$AG$264)=0,NA(),'Calculations'!AG264/SUM('Calculations'!$AG$261:$AG$264))</x:f>
        <x:v>#N/A</x:v>
      </x:c>
      <x:c r="AI264" s="4" t="n">
        <x:f>IF(COUNT('Dashboard'!T144)=0,NA(),IF(AND('Dashboard'!T144&gt;=0,'Dashboard'!T144&lt;=1),'Dashboard'!T144,NA()))</x:f>
        <x:v>0.07</x:v>
      </x:c>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IF('Dashboard'!$E$67="What",'Calculations'!BO264,'Calculations'!BP264)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AND('Calculations'!$EF$2&lt;&gt;"All",'Calculations'!HE264='Calculations'!$EF$2),AND('Calculations'!$EF$3&lt;&gt;"All",'Calculations'!HE264='Calculations'!$EF$3)),0,IF(OR('Dashboard'!$B$7="All",'Calculations'!HN264='Dashboard'!$B$7),IF('Calculations'!$EF$2="All",1,IF('Calculations'!HL264&gt;0,0,IF(COUNTIF('Calculations'!HO264:II264,"="&amp;SUBSTITUTE(SUBSTITUTE(SUBSTITUTE('Calculations'!$EF$2,"~","~~"),"*","~*"),"?","~?"))=0,0,IF('Calculations'!$EF$3="All",1,IF(COUNTIF('Calculations'!HO264:II264,"="&amp;SUBSTITUTE(SUBSTITUTE(SUBSTITUTE('Calculations'!$EF$3,"~","~~"),"*","~*"),"?","~?"))&gt;0,1,0)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'Calculations'!BN264</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IF('Dashboard'!$E$67="What",'Calculations'!BO265,'Calculations'!BP265)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AND('Calculations'!$EF$2&lt;&gt;"All",'Calculations'!HE265='Calculations'!$EF$2),AND('Calculations'!$EF$3&lt;&gt;"All",'Calculations'!HE265='Calculations'!$EF$3)),0,IF(OR('Dashboard'!$B$7="All",'Calculations'!HN265='Dashboard'!$B$7),IF('Calculations'!$EF$2="All",1,IF('Calculations'!HL265&gt;0,0,IF(COUNTIF('Calculations'!HO265:II265,"="&amp;SUBSTITUTE(SUBSTITUTE(SUBSTITUTE('Calculations'!$EF$2,"~","~~"),"*","~*"),"?","~?"))=0,0,IF('Calculations'!$EF$3="All",1,IF(COUNTIF('Calculations'!HO265:II265,"="&amp;SUBSTITUTE(SUBSTITUTE(SUBSTITUTE('Calculations'!$EF$3,"~","~~"),"*","~*"),"?","~?"))&gt;0,1,0)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'Calculations'!BN265</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IF('Dashboard'!$E$67="What",'Calculations'!BO266,'Calculations'!BP266)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AND('Calculations'!$EF$2&lt;&gt;"All",'Calculations'!HE266='Calculations'!$EF$2),AND('Calculations'!$EF$3&lt;&gt;"All",'Calculations'!HE266='Calculations'!$EF$3)),0,IF(OR('Dashboard'!$B$7="All",'Calculations'!HN266='Dashboard'!$B$7),IF('Calculations'!$EF$2="All",1,IF('Calculations'!HL266&gt;0,0,IF(COUNTIF('Calculations'!HO266:II266,"="&amp;SUBSTITUTE(SUBSTITUTE(SUBSTITUTE('Calculations'!$EF$2,"~","~~"),"*","~*"),"?","~?"))=0,0,IF('Calculations'!$EF$3="All",1,IF(COUNTIF('Calculations'!HO266:II266,"="&amp;SUBSTITUTE(SUBSTITUTE(SUBSTITUTE('Calculations'!$EF$3,"~","~~"),"*","~*"),"?","~?"))&gt;0,1,0)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'Calculations'!BN266</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IF('Dashboard'!$E$67="What",'Calculations'!BO267,'Calculations'!BP267)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AND('Calculations'!$EF$2&lt;&gt;"All",'Calculations'!HE267='Calculations'!$EF$2),AND('Calculations'!$EF$3&lt;&gt;"All",'Calculations'!HE267='Calculations'!$EF$3)),0,IF(OR('Dashboard'!$B$7="All",'Calculations'!HN267='Dashboard'!$B$7),IF('Calculations'!$EF$2="All",1,IF('Calculations'!HL267&gt;0,0,IF(COUNTIF('Calculations'!HO267:II267,"="&amp;SUBSTITUTE(SUBSTITUTE(SUBSTITUTE('Calculations'!$EF$2,"~","~~"),"*","~*"),"?","~?"))=0,0,IF('Calculations'!$EF$3="All",1,IF(COUNTIF('Calculations'!HO267:II267,"="&amp;SUBSTITUTE(SUBSTITUTE(SUBSTITUTE('Calculations'!$EF$3,"~","~~"),"*","~*"),"?","~?"))&gt;0,1,0)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'Calculations'!BN267</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IF('Dashboard'!$E$67="What",'Calculations'!BO268,'Calculations'!BP268)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AND('Calculations'!$EF$2&lt;&gt;"All",'Calculations'!HE268='Calculations'!$EF$2),AND('Calculations'!$EF$3&lt;&gt;"All",'Calculations'!HE268='Calculations'!$EF$3)),0,IF(OR('Dashboard'!$B$7="All",'Calculations'!HN268='Dashboard'!$B$7),IF('Calculations'!$EF$2="All",1,IF('Calculations'!HL268&gt;0,0,IF(COUNTIF('Calculations'!HO268:II268,"="&amp;SUBSTITUTE(SUBSTITUTE(SUBSTITUTE('Calculations'!$EF$2,"~","~~"),"*","~*"),"?","~?"))=0,0,IF('Calculations'!$EF$3="All",1,IF(COUNTIF('Calculations'!HO268:II268,"="&amp;SUBSTITUTE(SUBSTITUTE(SUBSTITUTE('Calculations'!$EF$3,"~","~~"),"*","~*"),"?","~?"))&gt;0,1,0)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'Calculations'!BN268</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IF('Dashboard'!$E$67="What",'Calculations'!BO269,'Calculations'!BP269)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AND('Calculations'!$EF$2&lt;&gt;"All",'Calculations'!HE269='Calculations'!$EF$2),AND('Calculations'!$EF$3&lt;&gt;"All",'Calculations'!HE269='Calculations'!$EF$3)),0,IF(OR('Dashboard'!$B$7="All",'Calculations'!HN269='Dashboard'!$B$7),IF('Calculations'!$EF$2="All",1,IF('Calculations'!HL269&gt;0,0,IF(COUNTIF('Calculations'!HO269:II269,"="&amp;SUBSTITUTE(SUBSTITUTE(SUBSTITUTE('Calculations'!$EF$2,"~","~~"),"*","~*"),"?","~?"))=0,0,IF('Calculations'!$EF$3="All",1,IF(COUNTIF('Calculations'!HO269:II269,"="&amp;SUBSTITUTE(SUBSTITUTE(SUBSTITUTE('Calculations'!$EF$3,"~","~~"),"*","~*"),"?","~?"))&gt;0,1,0)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'Calculations'!BN269</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IF('Dashboard'!$E$67="What",'Calculations'!BO270,'Calculations'!BP270)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AND('Calculations'!$EF$2&lt;&gt;"All",'Calculations'!HE270='Calculations'!$EF$2),AND('Calculations'!$EF$3&lt;&gt;"All",'Calculations'!HE270='Calculations'!$EF$3)),0,IF(OR('Dashboard'!$B$7="All",'Calculations'!HN270='Dashboard'!$B$7),IF('Calculations'!$EF$2="All",1,IF('Calculations'!HL270&gt;0,0,IF(COUNTIF('Calculations'!HO270:II270,"="&amp;SUBSTITUTE(SUBSTITUTE(SUBSTITUTE('Calculations'!$EF$2,"~","~~"),"*","~*"),"?","~?"))=0,0,IF('Calculations'!$EF$3="All",1,IF(COUNTIF('Calculations'!HO270:II270,"="&amp;SUBSTITUTE(SUBSTITUTE(SUBSTITUTE('Calculations'!$EF$3,"~","~~"),"*","~*"),"?","~?"))&gt;0,1,0)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'Calculations'!BN270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IF('Dashboard'!$E$67="What",'Calculations'!BO271,'Calculations'!BP271)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AND('Calculations'!$EF$2&lt;&gt;"All",'Calculations'!HE271='Calculations'!$EF$2),AND('Calculations'!$EF$3&lt;&gt;"All",'Calculations'!HE271='Calculations'!$EF$3)),0,IF(OR('Dashboard'!$B$7="All",'Calculations'!HN271='Dashboard'!$B$7),IF('Calculations'!$EF$2="All",1,IF('Calculations'!HL271&gt;0,0,IF(COUNTIF('Calculations'!HO271:II271,"="&amp;SUBSTITUTE(SUBSTITUTE(SUBSTITUTE('Calculations'!$EF$2,"~","~~"),"*","~*"),"?","~?"))=0,0,IF('Calculations'!$EF$3="All",1,IF(COUNTIF('Calculations'!HO271:II271,"="&amp;SUBSTITUTE(SUBSTITUTE(SUBSTITUTE('Calculations'!$EF$3,"~","~~"),"*","~*"),"?","~?"))&gt;0,1,0)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'Calculations'!BN271</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IF('Dashboard'!$E$67="What",'Calculations'!BO272,'Calculations'!BP272)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AND('Calculations'!$EF$2&lt;&gt;"All",'Calculations'!HE272='Calculations'!$EF$2),AND('Calculations'!$EF$3&lt;&gt;"All",'Calculations'!HE272='Calculations'!$EF$3)),0,IF(OR('Dashboard'!$B$7="All",'Calculations'!HN272='Dashboard'!$B$7),IF('Calculations'!$EF$2="All",1,IF('Calculations'!HL272&gt;0,0,IF(COUNTIF('Calculations'!HO272:II272,"="&amp;SUBSTITUTE(SUBSTITUTE(SUBSTITUTE('Calculations'!$EF$2,"~","~~"),"*","~*"),"?","~?"))=0,0,IF('Calculations'!$EF$3="All",1,IF(COUNTIF('Calculations'!HO272:II272,"="&amp;SUBSTITUTE(SUBSTITUTE(SUBSTITUTE('Calculations'!$EF$3,"~","~~"),"*","~*"),"?","~?"))&gt;0,1,0)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'Calculations'!BN272</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IF('Dashboard'!$E$67="What",'Calculations'!BO273,'Calculations'!BP273)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AND('Calculations'!$EF$2&lt;&gt;"All",'Calculations'!HE273='Calculations'!$EF$2),AND('Calculations'!$EF$3&lt;&gt;"All",'Calculations'!HE273='Calculations'!$EF$3)),0,IF(OR('Dashboard'!$B$7="All",'Calculations'!HN273='Dashboard'!$B$7),IF('Calculations'!$EF$2="All",1,IF('Calculations'!HL273&gt;0,0,IF(COUNTIF('Calculations'!HO273:II273,"="&amp;SUBSTITUTE(SUBSTITUTE(SUBSTITUTE('Calculations'!$EF$2,"~","~~"),"*","~*"),"?","~?"))=0,0,IF('Calculations'!$EF$3="All",1,IF(COUNTIF('Calculations'!HO273:II273,"="&amp;SUBSTITUTE(SUBSTITUTE(SUBSTITUTE('Calculations'!$EF$3,"~","~~"),"*","~*"),"?","~?"))&gt;0,1,0)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'Calculations'!BN273</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IF('Dashboard'!$E$67="What",'Calculations'!BO274,'Calculations'!BP274)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AND('Calculations'!$EF$2&lt;&gt;"All",'Calculations'!HE274='Calculations'!$EF$2),AND('Calculations'!$EF$3&lt;&gt;"All",'Calculations'!HE274='Calculations'!$EF$3)),0,IF(OR('Dashboard'!$B$7="All",'Calculations'!HN274='Dashboard'!$B$7),IF('Calculations'!$EF$2="All",1,IF('Calculations'!HL274&gt;0,0,IF(COUNTIF('Calculations'!HO274:II274,"="&amp;SUBSTITUTE(SUBSTITUTE(SUBSTITUTE('Calculations'!$EF$2,"~","~~"),"*","~*"),"?","~?"))=0,0,IF('Calculations'!$EF$3="All",1,IF(COUNTIF('Calculations'!HO274:II274,"="&amp;SUBSTITUTE(SUBSTITUTE(SUBSTITUTE('Calculations'!$EF$3,"~","~~"),"*","~*"),"?","~?"))&gt;0,1,0)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'Calculations'!BN274</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IF('Dashboard'!$E$67="What",'Calculations'!BO275,'Calculations'!BP275)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AND('Calculations'!$EF$2&lt;&gt;"All",'Calculations'!HE275='Calculations'!$EF$2),AND('Calculations'!$EF$3&lt;&gt;"All",'Calculations'!HE275='Calculations'!$EF$3)),0,IF(OR('Dashboard'!$B$7="All",'Calculations'!HN275='Dashboard'!$B$7),IF('Calculations'!$EF$2="All",1,IF('Calculations'!HL275&gt;0,0,IF(COUNTIF('Calculations'!HO275:II275,"="&amp;SUBSTITUTE(SUBSTITUTE(SUBSTITUTE('Calculations'!$EF$2,"~","~~"),"*","~*"),"?","~?"))=0,0,IF('Calculations'!$EF$3="All",1,IF(COUNTIF('Calculations'!HO275:II275,"="&amp;SUBSTITUTE(SUBSTITUTE(SUBSTITUTE('Calculations'!$EF$3,"~","~~"),"*","~*"),"?","~?"))&gt;0,1,0)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'Calculations'!BN275</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IF('Dashboard'!$E$67="What",'Calculations'!BO276,'Calculations'!BP276)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AND('Calculations'!$EF$2&lt;&gt;"All",'Calculations'!HE276='Calculations'!$EF$2),AND('Calculations'!$EF$3&lt;&gt;"All",'Calculations'!HE276='Calculations'!$EF$3)),0,IF(OR('Dashboard'!$B$7="All",'Calculations'!HN276='Dashboard'!$B$7),IF('Calculations'!$EF$2="All",1,IF('Calculations'!HL276&gt;0,0,IF(COUNTIF('Calculations'!HO276:II276,"="&amp;SUBSTITUTE(SUBSTITUTE(SUBSTITUTE('Calculations'!$EF$2,"~","~~"),"*","~*"),"?","~?"))=0,0,IF('Calculations'!$EF$3="All",1,IF(COUNTIF('Calculations'!HO276:II276,"="&amp;SUBSTITUTE(SUBSTITUTE(SUBSTITUTE('Calculations'!$EF$3,"~","~~"),"*","~*"),"?","~?"))&gt;0,1,0)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'Calculations'!BN276</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IF('Dashboard'!$E$67="What",'Calculations'!BO277,'Calculations'!BP277)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AND('Calculations'!$EF$2&lt;&gt;"All",'Calculations'!HE277='Calculations'!$EF$2),AND('Calculations'!$EF$3&lt;&gt;"All",'Calculations'!HE277='Calculations'!$EF$3)),0,IF(OR('Dashboard'!$B$7="All",'Calculations'!HN277='Dashboard'!$B$7),IF('Calculations'!$EF$2="All",1,IF('Calculations'!HL277&gt;0,0,IF(COUNTIF('Calculations'!HO277:II277,"="&amp;SUBSTITUTE(SUBSTITUTE(SUBSTITUTE('Calculations'!$EF$2,"~","~~"),"*","~*"),"?","~?"))=0,0,IF('Calculations'!$EF$3="All",1,IF(COUNTIF('Calculations'!HO277:II277,"="&amp;SUBSTITUTE(SUBSTITUTE(SUBSTITUTE('Calculations'!$EF$3,"~","~~"),"*","~*"),"?","~?"))&gt;0,1,0)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'Calculations'!BN277</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IF('Dashboard'!$E$67="What",'Calculations'!BO278,'Calculations'!BP278)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AND('Calculations'!$EF$2&lt;&gt;"All",'Calculations'!HE278='Calculations'!$EF$2),AND('Calculations'!$EF$3&lt;&gt;"All",'Calculations'!HE278='Calculations'!$EF$3)),0,IF(OR('Dashboard'!$B$7="All",'Calculations'!HN278='Dashboard'!$B$7),IF('Calculations'!$EF$2="All",1,IF('Calculations'!HL278&gt;0,0,IF(COUNTIF('Calculations'!HO278:II278,"="&amp;SUBSTITUTE(SUBSTITUTE(SUBSTITUTE('Calculations'!$EF$2,"~","~~"),"*","~*"),"?","~?"))=0,0,IF('Calculations'!$EF$3="All",1,IF(COUNTIF('Calculations'!HO278:II278,"="&amp;SUBSTITUTE(SUBSTITUTE(SUBSTITUTE('Calculations'!$EF$3,"~","~~"),"*","~*"),"?","~?"))&gt;0,1,0)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'Calculations'!BN278</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IF('Dashboard'!$E$67="What",'Calculations'!BO279,'Calculations'!BP279)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AND('Calculations'!$EF$2&lt;&gt;"All",'Calculations'!HE279='Calculations'!$EF$2),AND('Calculations'!$EF$3&lt;&gt;"All",'Calculations'!HE279='Calculations'!$EF$3)),0,IF(OR('Dashboard'!$B$7="All",'Calculations'!HN279='Dashboard'!$B$7),IF('Calculations'!$EF$2="All",1,IF('Calculations'!HL279&gt;0,0,IF(COUNTIF('Calculations'!HO279:II279,"="&amp;SUBSTITUTE(SUBSTITUTE(SUBSTITUTE('Calculations'!$EF$2,"~","~~"),"*","~*"),"?","~?"))=0,0,IF('Calculations'!$EF$3="All",1,IF(COUNTIF('Calculations'!HO279:II279,"="&amp;SUBSTITUTE(SUBSTITUTE(SUBSTITUTE('Calculations'!$EF$3,"~","~~"),"*","~*"),"?","~?"))&gt;0,1,0)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'Calculations'!BN279</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IF('Dashboard'!$E$67="What",'Calculations'!BO280,'Calculations'!BP280)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AND('Calculations'!$EF$2&lt;&gt;"All",'Calculations'!HE280='Calculations'!$EF$2),AND('Calculations'!$EF$3&lt;&gt;"All",'Calculations'!HE280='Calculations'!$EF$3)),0,IF(OR('Dashboard'!$B$7="All",'Calculations'!HN280='Dashboard'!$B$7),IF('Calculations'!$EF$2="All",1,IF('Calculations'!HL280&gt;0,0,IF(COUNTIF('Calculations'!HO280:II280,"="&amp;SUBSTITUTE(SUBSTITUTE(SUBSTITUTE('Calculations'!$EF$2,"~","~~"),"*","~*"),"?","~?"))=0,0,IF('Calculations'!$EF$3="All",1,IF(COUNTIF('Calculations'!HO280:II280,"="&amp;SUBSTITUTE(SUBSTITUTE(SUBSTITUTE('Calculations'!$EF$3,"~","~~"),"*","~*"),"?","~?"))&gt;0,1,0)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'Calculations'!BN280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IF('Dashboard'!$E$67="What",'Calculations'!BO281,'Calculations'!BP281)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AND('Calculations'!$EF$2&lt;&gt;"All",'Calculations'!HE281='Calculations'!$EF$2),AND('Calculations'!$EF$3&lt;&gt;"All",'Calculations'!HE281='Calculations'!$EF$3)),0,IF(OR('Dashboard'!$B$7="All",'Calculations'!HN281='Dashboard'!$B$7),IF('Calculations'!$EF$2="All",1,IF('Calculations'!HL281&gt;0,0,IF(COUNTIF('Calculations'!HO281:II281,"="&amp;SUBSTITUTE(SUBSTITUTE(SUBSTITUTE('Calculations'!$EF$2,"~","~~"),"*","~*"),"?","~?"))=0,0,IF('Calculations'!$EF$3="All",1,IF(COUNTIF('Calculations'!HO281:II281,"="&amp;SUBSTITUTE(SUBSTITUTE(SUBSTITUTE('Calculations'!$EF$3,"~","~~"),"*","~*"),"?","~?"))&gt;0,1,0)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'Calculations'!BN281</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IF('Dashboard'!$E$67="What",'Calculations'!BO282,'Calculations'!BP282)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AND('Calculations'!$EF$2&lt;&gt;"All",'Calculations'!HE282='Calculations'!$EF$2),AND('Calculations'!$EF$3&lt;&gt;"All",'Calculations'!HE282='Calculations'!$EF$3)),0,IF(OR('Dashboard'!$B$7="All",'Calculations'!HN282='Dashboard'!$B$7),IF('Calculations'!$EF$2="All",1,IF('Calculations'!HL282&gt;0,0,IF(COUNTIF('Calculations'!HO282:II282,"="&amp;SUBSTITUTE(SUBSTITUTE(SUBSTITUTE('Calculations'!$EF$2,"~","~~"),"*","~*"),"?","~?"))=0,0,IF('Calculations'!$EF$3="All",1,IF(COUNTIF('Calculations'!HO282:II282,"="&amp;SUBSTITUTE(SUBSTITUTE(SUBSTITUTE('Calculations'!$EF$3,"~","~~"),"*","~*"),"?","~?"))&gt;0,1,0)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'Calculations'!BN282</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IF('Dashboard'!$E$67="What",'Calculations'!BO283,'Calculations'!BP283)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AND('Calculations'!$EF$2&lt;&gt;"All",'Calculations'!HE283='Calculations'!$EF$2),AND('Calculations'!$EF$3&lt;&gt;"All",'Calculations'!HE283='Calculations'!$EF$3)),0,IF(OR('Dashboard'!$B$7="All",'Calculations'!HN283='Dashboard'!$B$7),IF('Calculations'!$EF$2="All",1,IF('Calculations'!HL283&gt;0,0,IF(COUNTIF('Calculations'!HO283:II283,"="&amp;SUBSTITUTE(SUBSTITUTE(SUBSTITUTE('Calculations'!$EF$2,"~","~~"),"*","~*"),"?","~?"))=0,0,IF('Calculations'!$EF$3="All",1,IF(COUNTIF('Calculations'!HO283:II283,"="&amp;SUBSTITUTE(SUBSTITUTE(SUBSTITUTE('Calculations'!$EF$3,"~","~~"),"*","~*"),"?","~?"))&gt;0,1,0)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'Calculations'!BN283</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IF('Dashboard'!$E$67="What",'Calculations'!BO284,'Calculations'!BP284)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AND('Calculations'!$EF$2&lt;&gt;"All",'Calculations'!HE284='Calculations'!$EF$2),AND('Calculations'!$EF$3&lt;&gt;"All",'Calculations'!HE284='Calculations'!$EF$3)),0,IF(OR('Dashboard'!$B$7="All",'Calculations'!HN284='Dashboard'!$B$7),IF('Calculations'!$EF$2="All",1,IF('Calculations'!HL284&gt;0,0,IF(COUNTIF('Calculations'!HO284:II284,"="&amp;SUBSTITUTE(SUBSTITUTE(SUBSTITUTE('Calculations'!$EF$2,"~","~~"),"*","~*"),"?","~?"))=0,0,IF('Calculations'!$EF$3="All",1,IF(COUNTIF('Calculations'!HO284:II284,"="&amp;SUBSTITUTE(SUBSTITUTE(SUBSTITUTE('Calculations'!$EF$3,"~","~~"),"*","~*"),"?","~?"))&gt;0,1,0)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'Calculations'!BN284</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IF('Dashboard'!$E$67="What",'Calculations'!BO285,'Calculations'!BP285)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AND('Calculations'!$EF$2&lt;&gt;"All",'Calculations'!HE285='Calculations'!$EF$2),AND('Calculations'!$EF$3&lt;&gt;"All",'Calculations'!HE285='Calculations'!$EF$3)),0,IF(OR('Dashboard'!$B$7="All",'Calculations'!HN285='Dashboard'!$B$7),IF('Calculations'!$EF$2="All",1,IF('Calculations'!HL285&gt;0,0,IF(COUNTIF('Calculations'!HO285:II285,"="&amp;SUBSTITUTE(SUBSTITUTE(SUBSTITUTE('Calculations'!$EF$2,"~","~~"),"*","~*"),"?","~?"))=0,0,IF('Calculations'!$EF$3="All",1,IF(COUNTIF('Calculations'!HO285:II285,"="&amp;SUBSTITUTE(SUBSTITUTE(SUBSTITUTE('Calculations'!$EF$3,"~","~~"),"*","~*"),"?","~?"))&gt;0,1,0)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'Calculations'!BN285</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IF('Dashboard'!$E$67="What",'Calculations'!BO286,'Calculations'!BP286)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AND('Calculations'!$EF$2&lt;&gt;"All",'Calculations'!HE286='Calculations'!$EF$2),AND('Calculations'!$EF$3&lt;&gt;"All",'Calculations'!HE286='Calculations'!$EF$3)),0,IF(OR('Dashboard'!$B$7="All",'Calculations'!HN286='Dashboard'!$B$7),IF('Calculations'!$EF$2="All",1,IF('Calculations'!HL286&gt;0,0,IF(COUNTIF('Calculations'!HO286:II286,"="&amp;SUBSTITUTE(SUBSTITUTE(SUBSTITUTE('Calculations'!$EF$2,"~","~~"),"*","~*"),"?","~?"))=0,0,IF('Calculations'!$EF$3="All",1,IF(COUNTIF('Calculations'!HO286:II286,"="&amp;SUBSTITUTE(SUBSTITUTE(SUBSTITUTE('Calculations'!$EF$3,"~","~~"),"*","~*"),"?","~?"))&gt;0,1,0)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'Calculations'!BN286</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IF('Dashboard'!$E$67="What",'Calculations'!BO287,'Calculations'!BP287)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AND('Calculations'!$EF$2&lt;&gt;"All",'Calculations'!HE287='Calculations'!$EF$2),AND('Calculations'!$EF$3&lt;&gt;"All",'Calculations'!HE287='Calculations'!$EF$3)),0,IF(OR('Dashboard'!$B$7="All",'Calculations'!HN287='Dashboard'!$B$7),IF('Calculations'!$EF$2="All",1,IF('Calculations'!HL287&gt;0,0,IF(COUNTIF('Calculations'!HO287:II287,"="&amp;SUBSTITUTE(SUBSTITUTE(SUBSTITUTE('Calculations'!$EF$2,"~","~~"),"*","~*"),"?","~?"))=0,0,IF('Calculations'!$EF$3="All",1,IF(COUNTIF('Calculations'!HO287:II287,"="&amp;SUBSTITUTE(SUBSTITUTE(SUBSTITUTE('Calculations'!$EF$3,"~","~~"),"*","~*"),"?","~?"))&gt;0,1,0)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'Calculations'!BN287</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IF('Dashboard'!$E$67="What",'Calculations'!BO288,'Calculations'!BP288)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AND('Calculations'!$EF$2&lt;&gt;"All",'Calculations'!HE288='Calculations'!$EF$2),AND('Calculations'!$EF$3&lt;&gt;"All",'Calculations'!HE288='Calculations'!$EF$3)),0,IF(OR('Dashboard'!$B$7="All",'Calculations'!HN288='Dashboard'!$B$7),IF('Calculations'!$EF$2="All",1,IF('Calculations'!HL288&gt;0,0,IF(COUNTIF('Calculations'!HO288:II288,"="&amp;SUBSTITUTE(SUBSTITUTE(SUBSTITUTE('Calculations'!$EF$2,"~","~~"),"*","~*"),"?","~?"))=0,0,IF('Calculations'!$EF$3="All",1,IF(COUNTIF('Calculations'!HO288:II288,"="&amp;SUBSTITUTE(SUBSTITUTE(SUBSTITUTE('Calculations'!$EF$3,"~","~~"),"*","~*"),"?","~?"))&gt;0,1,0)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'Calculations'!BN288</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IF('Dashboard'!$E$67="What",'Calculations'!BO289,'Calculations'!BP289)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AND('Calculations'!$EF$2&lt;&gt;"All",'Calculations'!HE289='Calculations'!$EF$2),AND('Calculations'!$EF$3&lt;&gt;"All",'Calculations'!HE289='Calculations'!$EF$3)),0,IF(OR('Dashboard'!$B$7="All",'Calculations'!HN289='Dashboard'!$B$7),IF('Calculations'!$EF$2="All",1,IF('Calculations'!HL289&gt;0,0,IF(COUNTIF('Calculations'!HO289:II289,"="&amp;SUBSTITUTE(SUBSTITUTE(SUBSTITUTE('Calculations'!$EF$2,"~","~~"),"*","~*"),"?","~?"))=0,0,IF('Calculations'!$EF$3="All",1,IF(COUNTIF('Calculations'!HO289:II289,"="&amp;SUBSTITUTE(SUBSTITUTE(SUBSTITUTE('Calculations'!$EF$3,"~","~~"),"*","~*"),"?","~?"))&gt;0,1,0)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'Calculations'!BN289</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IF('Dashboard'!$E$67="What",'Calculations'!BO290,'Calculations'!BP290)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AND('Calculations'!$EF$2&lt;&gt;"All",'Calculations'!HE290='Calculations'!$EF$2),AND('Calculations'!$EF$3&lt;&gt;"All",'Calculations'!HE290='Calculations'!$EF$3)),0,IF(OR('Dashboard'!$B$7="All",'Calculations'!HN290='Dashboard'!$B$7),IF('Calculations'!$EF$2="All",1,IF('Calculations'!HL290&gt;0,0,IF(COUNTIF('Calculations'!HO290:II290,"="&amp;SUBSTITUTE(SUBSTITUTE(SUBSTITUTE('Calculations'!$EF$2,"~","~~"),"*","~*"),"?","~?"))=0,0,IF('Calculations'!$EF$3="All",1,IF(COUNTIF('Calculations'!HO290:II290,"="&amp;SUBSTITUTE(SUBSTITUTE(SUBSTITUTE('Calculations'!$EF$3,"~","~~"),"*","~*"),"?","~?"))&gt;0,1,0)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'Calculations'!BN290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IF('Dashboard'!$E$67="What",'Calculations'!BO291,'Calculations'!BP291)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AND('Calculations'!$EF$2&lt;&gt;"All",'Calculations'!HE291='Calculations'!$EF$2),AND('Calculations'!$EF$3&lt;&gt;"All",'Calculations'!HE291='Calculations'!$EF$3)),0,IF(OR('Dashboard'!$B$7="All",'Calculations'!HN291='Dashboard'!$B$7),IF('Calculations'!$EF$2="All",1,IF('Calculations'!HL291&gt;0,0,IF(COUNTIF('Calculations'!HO291:II291,"="&amp;SUBSTITUTE(SUBSTITUTE(SUBSTITUTE('Calculations'!$EF$2,"~","~~"),"*","~*"),"?","~?"))=0,0,IF('Calculations'!$EF$3="All",1,IF(COUNTIF('Calculations'!HO291:II291,"="&amp;SUBSTITUTE(SUBSTITUTE(SUBSTITUTE('Calculations'!$EF$3,"~","~~"),"*","~*"),"?","~?"))&gt;0,1,0)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'Calculations'!BN291</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IF('Dashboard'!$E$67="What",'Calculations'!BO292,'Calculations'!BP292)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AND('Calculations'!$EF$2&lt;&gt;"All",'Calculations'!HE292='Calculations'!$EF$2),AND('Calculations'!$EF$3&lt;&gt;"All",'Calculations'!HE292='Calculations'!$EF$3)),0,IF(OR('Dashboard'!$B$7="All",'Calculations'!HN292='Dashboard'!$B$7),IF('Calculations'!$EF$2="All",1,IF('Calculations'!HL292&gt;0,0,IF(COUNTIF('Calculations'!HO292:II292,"="&amp;SUBSTITUTE(SUBSTITUTE(SUBSTITUTE('Calculations'!$EF$2,"~","~~"),"*","~*"),"?","~?"))=0,0,IF('Calculations'!$EF$3="All",1,IF(COUNTIF('Calculations'!HO292:II292,"="&amp;SUBSTITUTE(SUBSTITUTE(SUBSTITUTE('Calculations'!$EF$3,"~","~~"),"*","~*"),"?","~?"))&gt;0,1,0)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'Calculations'!BN292</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IF('Dashboard'!$E$67="What",'Calculations'!BO293,'Calculations'!BP293)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AND('Calculations'!$EF$2&lt;&gt;"All",'Calculations'!HE293='Calculations'!$EF$2),AND('Calculations'!$EF$3&lt;&gt;"All",'Calculations'!HE293='Calculations'!$EF$3)),0,IF(OR('Dashboard'!$B$7="All",'Calculations'!HN293='Dashboard'!$B$7),IF('Calculations'!$EF$2="All",1,IF('Calculations'!HL293&gt;0,0,IF(COUNTIF('Calculations'!HO293:II293,"="&amp;SUBSTITUTE(SUBSTITUTE(SUBSTITUTE('Calculations'!$EF$2,"~","~~"),"*","~*"),"?","~?"))=0,0,IF('Calculations'!$EF$3="All",1,IF(COUNTIF('Calculations'!HO293:II293,"="&amp;SUBSTITUTE(SUBSTITUTE(SUBSTITUTE('Calculations'!$EF$3,"~","~~"),"*","~*"),"?","~?"))&gt;0,1,0)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'Calculations'!BN293</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IF('Dashboard'!$E$67="What",'Calculations'!BO294,'Calculations'!BP294)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AND('Calculations'!$EF$2&lt;&gt;"All",'Calculations'!HE294='Calculations'!$EF$2),AND('Calculations'!$EF$3&lt;&gt;"All",'Calculations'!HE294='Calculations'!$EF$3)),0,IF(OR('Dashboard'!$B$7="All",'Calculations'!HN294='Dashboard'!$B$7),IF('Calculations'!$EF$2="All",1,IF('Calculations'!HL294&gt;0,0,IF(COUNTIF('Calculations'!HO294:II294,"="&amp;SUBSTITUTE(SUBSTITUTE(SUBSTITUTE('Calculations'!$EF$2,"~","~~"),"*","~*"),"?","~?"))=0,0,IF('Calculations'!$EF$3="All",1,IF(COUNTIF('Calculations'!HO294:II294,"="&amp;SUBSTITUTE(SUBSTITUTE(SUBSTITUTE('Calculations'!$EF$3,"~","~~"),"*","~*"),"?","~?"))&gt;0,1,0)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'Calculations'!BN294</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IF('Dashboard'!$E$67="What",'Calculations'!BO295,'Calculations'!BP295)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AND('Calculations'!$EF$2&lt;&gt;"All",'Calculations'!HE295='Calculations'!$EF$2),AND('Calculations'!$EF$3&lt;&gt;"All",'Calculations'!HE295='Calculations'!$EF$3)),0,IF(OR('Dashboard'!$B$7="All",'Calculations'!HN295='Dashboard'!$B$7),IF('Calculations'!$EF$2="All",1,IF('Calculations'!HL295&gt;0,0,IF(COUNTIF('Calculations'!HO295:II295,"="&amp;SUBSTITUTE(SUBSTITUTE(SUBSTITUTE('Calculations'!$EF$2,"~","~~"),"*","~*"),"?","~?"))=0,0,IF('Calculations'!$EF$3="All",1,IF(COUNTIF('Calculations'!HO295:II295,"="&amp;SUBSTITUTE(SUBSTITUTE(SUBSTITUTE('Calculations'!$EF$3,"~","~~"),"*","~*"),"?","~?"))&gt;0,1,0)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'Calculations'!BN295</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IF('Dashboard'!$E$67="What",'Calculations'!BO296,'Calculations'!BP296)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AND('Calculations'!$EF$2&lt;&gt;"All",'Calculations'!HE296='Calculations'!$EF$2),AND('Calculations'!$EF$3&lt;&gt;"All",'Calculations'!HE296='Calculations'!$EF$3)),0,IF(OR('Dashboard'!$B$7="All",'Calculations'!HN296='Dashboard'!$B$7),IF('Calculations'!$EF$2="All",1,IF('Calculations'!HL296&gt;0,0,IF(COUNTIF('Calculations'!HO296:II296,"="&amp;SUBSTITUTE(SUBSTITUTE(SUBSTITUTE('Calculations'!$EF$2,"~","~~"),"*","~*"),"?","~?"))=0,0,IF('Calculations'!$EF$3="All",1,IF(COUNTIF('Calculations'!HO296:II296,"="&amp;SUBSTITUTE(SUBSTITUTE(SUBSTITUTE('Calculations'!$EF$3,"~","~~"),"*","~*"),"?","~?"))&gt;0,1,0)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'Calculations'!BN296</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IF('Dashboard'!$E$67="What",'Calculations'!BO297,'Calculations'!BP297)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AND('Calculations'!$EF$2&lt;&gt;"All",'Calculations'!HE297='Calculations'!$EF$2),AND('Calculations'!$EF$3&lt;&gt;"All",'Calculations'!HE297='Calculations'!$EF$3)),0,IF(OR('Dashboard'!$B$7="All",'Calculations'!HN297='Dashboard'!$B$7),IF('Calculations'!$EF$2="All",1,IF('Calculations'!HL297&gt;0,0,IF(COUNTIF('Calculations'!HO297:II297,"="&amp;SUBSTITUTE(SUBSTITUTE(SUBSTITUTE('Calculations'!$EF$2,"~","~~"),"*","~*"),"?","~?"))=0,0,IF('Calculations'!$EF$3="All",1,IF(COUNTIF('Calculations'!HO297:II297,"="&amp;SUBSTITUTE(SUBSTITUTE(SUBSTITUTE('Calculations'!$EF$3,"~","~~"),"*","~*"),"?","~?"))&gt;0,1,0)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'Calculations'!BN297</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IF('Dashboard'!$E$67="What",'Calculations'!BO298,'Calculations'!BP298)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AND('Calculations'!$EF$2&lt;&gt;"All",'Calculations'!HE298='Calculations'!$EF$2),AND('Calculations'!$EF$3&lt;&gt;"All",'Calculations'!HE298='Calculations'!$EF$3)),0,IF(OR('Dashboard'!$B$7="All",'Calculations'!HN298='Dashboard'!$B$7),IF('Calculations'!$EF$2="All",1,IF('Calculations'!HL298&gt;0,0,IF(COUNTIF('Calculations'!HO298:II298,"="&amp;SUBSTITUTE(SUBSTITUTE(SUBSTITUTE('Calculations'!$EF$2,"~","~~"),"*","~*"),"?","~?"))=0,0,IF('Calculations'!$EF$3="All",1,IF(COUNTIF('Calculations'!HO298:II298,"="&amp;SUBSTITUTE(SUBSTITUTE(SUBSTITUTE('Calculations'!$EF$3,"~","~~"),"*","~*"),"?","~?"))&gt;0,1,0)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'Calculations'!BN298</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IF('Dashboard'!$E$67="What",'Calculations'!BO299,'Calculations'!BP299)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AND('Calculations'!$EF$2&lt;&gt;"All",'Calculations'!HE299='Calculations'!$EF$2),AND('Calculations'!$EF$3&lt;&gt;"All",'Calculations'!HE299='Calculations'!$EF$3)),0,IF(OR('Dashboard'!$B$7="All",'Calculations'!HN299='Dashboard'!$B$7),IF('Calculations'!$EF$2="All",1,IF('Calculations'!HL299&gt;0,0,IF(COUNTIF('Calculations'!HO299:II299,"="&amp;SUBSTITUTE(SUBSTITUTE(SUBSTITUTE('Calculations'!$EF$2,"~","~~"),"*","~*"),"?","~?"))=0,0,IF('Calculations'!$EF$3="All",1,IF(COUNTIF('Calculations'!HO299:II299,"="&amp;SUBSTITUTE(SUBSTITUTE(SUBSTITUTE('Calculations'!$EF$3,"~","~~"),"*","~*"),"?","~?"))&gt;0,1,0)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'Calculations'!BN299</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IF('Dashboard'!$E$67="What",'Calculations'!BO300,'Calculations'!BP300)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AND('Calculations'!$EF$2&lt;&gt;"All",'Calculations'!HE300='Calculations'!$EF$2),AND('Calculations'!$EF$3&lt;&gt;"All",'Calculations'!HE300='Calculations'!$EF$3)),0,IF(OR('Dashboard'!$B$7="All",'Calculations'!HN300='Dashboard'!$B$7),IF('Calculations'!$EF$2="All",1,IF('Calculations'!HL300&gt;0,0,IF(COUNTIF('Calculations'!HO300:II300,"="&amp;SUBSTITUTE(SUBSTITUTE(SUBSTITUTE('Calculations'!$EF$2,"~","~~"),"*","~*"),"?","~?"))=0,0,IF('Calculations'!$EF$3="All",1,IF(COUNTIF('Calculations'!HO300:II300,"="&amp;SUBSTITUTE(SUBSTITUTE(SUBSTITUTE('Calculations'!$EF$3,"~","~~"),"*","~*"),"?","~?"))&gt;0,1,0)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'Calculations'!BN300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IF('Dashboard'!$E$67="What",'Calculations'!BO301,'Calculations'!BP301)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AND('Calculations'!$EF$2&lt;&gt;"All",'Calculations'!HE301='Calculations'!$EF$2),AND('Calculations'!$EF$3&lt;&gt;"All",'Calculations'!HE301='Calculations'!$EF$3)),0,IF(OR('Dashboard'!$B$7="All",'Calculations'!HN301='Dashboard'!$B$7),IF('Calculations'!$EF$2="All",1,IF('Calculations'!HL301&gt;0,0,IF(COUNTIF('Calculations'!HO301:II301,"="&amp;SUBSTITUTE(SUBSTITUTE(SUBSTITUTE('Calculations'!$EF$2,"~","~~"),"*","~*"),"?","~?"))=0,0,IF('Calculations'!$EF$3="All",1,IF(COUNTIF('Calculations'!HO301:II301,"="&amp;SUBSTITUTE(SUBSTITUTE(SUBSTITUTE('Calculations'!$EF$3,"~","~~"),"*","~*"),"?","~?"))&gt;0,1,0)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'Calculations'!BN301</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IF('Dashboard'!$E$67="What",'Calculations'!BO302,'Calculations'!BP302)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AND('Calculations'!$EF$2&lt;&gt;"All",'Calculations'!HE302='Calculations'!$EF$2),AND('Calculations'!$EF$3&lt;&gt;"All",'Calculations'!HE302='Calculations'!$EF$3)),0,IF(OR('Dashboard'!$B$7="All",'Calculations'!HN302='Dashboard'!$B$7),IF('Calculations'!$EF$2="All",1,IF('Calculations'!HL302&gt;0,0,IF(COUNTIF('Calculations'!HO302:II302,"="&amp;SUBSTITUTE(SUBSTITUTE(SUBSTITUTE('Calculations'!$EF$2,"~","~~"),"*","~*"),"?","~?"))=0,0,IF('Calculations'!$EF$3="All",1,IF(COUNTIF('Calculations'!HO302:II302,"="&amp;SUBSTITUTE(SUBSTITUTE(SUBSTITUTE('Calculations'!$EF$3,"~","~~"),"*","~*"),"?","~?"))&gt;0,1,0)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'Calculations'!BN302</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IF('Dashboard'!$E$67="What",'Calculations'!BO303,'Calculations'!BP303)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AND('Calculations'!$EF$2&lt;&gt;"All",'Calculations'!HE303='Calculations'!$EF$2),AND('Calculations'!$EF$3&lt;&gt;"All",'Calculations'!HE303='Calculations'!$EF$3)),0,IF(OR('Dashboard'!$B$7="All",'Calculations'!HN303='Dashboard'!$B$7),IF('Calculations'!$EF$2="All",1,IF('Calculations'!HL303&gt;0,0,IF(COUNTIF('Calculations'!HO303:II303,"="&amp;SUBSTITUTE(SUBSTITUTE(SUBSTITUTE('Calculations'!$EF$2,"~","~~"),"*","~*"),"?","~?"))=0,0,IF('Calculations'!$EF$3="All",1,IF(COUNTIF('Calculations'!HO303:II303,"="&amp;SUBSTITUTE(SUBSTITUTE(SUBSTITUTE('Calculations'!$EF$3,"~","~~"),"*","~*"),"?","~?"))&gt;0,1,0)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'Calculations'!BN303</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IF('Dashboard'!$E$67="What",'Calculations'!BO304,'Calculations'!BP304)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AND('Calculations'!$EF$2&lt;&gt;"All",'Calculations'!HE304='Calculations'!$EF$2),AND('Calculations'!$EF$3&lt;&gt;"All",'Calculations'!HE304='Calculations'!$EF$3)),0,IF(OR('Dashboard'!$B$7="All",'Calculations'!HN304='Dashboard'!$B$7),IF('Calculations'!$EF$2="All",1,IF('Calculations'!HL304&gt;0,0,IF(COUNTIF('Calculations'!HO304:II304,"="&amp;SUBSTITUTE(SUBSTITUTE(SUBSTITUTE('Calculations'!$EF$2,"~","~~"),"*","~*"),"?","~?"))=0,0,IF('Calculations'!$EF$3="All",1,IF(COUNTIF('Calculations'!HO304:II304,"="&amp;SUBSTITUTE(SUBSTITUTE(SUBSTITUTE('Calculations'!$EF$3,"~","~~"),"*","~*"),"?","~?"))&gt;0,1,0)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'Calculations'!BN304</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IF('Dashboard'!$E$67="What",'Calculations'!BO305,'Calculations'!BP305)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AND('Calculations'!$EF$2&lt;&gt;"All",'Calculations'!HE305='Calculations'!$EF$2),AND('Calculations'!$EF$3&lt;&gt;"All",'Calculations'!HE305='Calculations'!$EF$3)),0,IF(OR('Dashboard'!$B$7="All",'Calculations'!HN305='Dashboard'!$B$7),IF('Calculations'!$EF$2="All",1,IF('Calculations'!HL305&gt;0,0,IF(COUNTIF('Calculations'!HO305:II305,"="&amp;SUBSTITUTE(SUBSTITUTE(SUBSTITUTE('Calculations'!$EF$2,"~","~~"),"*","~*"),"?","~?"))=0,0,IF('Calculations'!$EF$3="All",1,IF(COUNTIF('Calculations'!HO305:II305,"="&amp;SUBSTITUTE(SUBSTITUTE(SUBSTITUTE('Calculations'!$EF$3,"~","~~"),"*","~*"),"?","~?"))&gt;0,1,0)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'Calculations'!BN305</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IF('Dashboard'!$E$67="What",'Calculations'!BO306,'Calculations'!BP306)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AND('Calculations'!$EF$2&lt;&gt;"All",'Calculations'!HE306='Calculations'!$EF$2),AND('Calculations'!$EF$3&lt;&gt;"All",'Calculations'!HE306='Calculations'!$EF$3)),0,IF(OR('Dashboard'!$B$7="All",'Calculations'!HN306='Dashboard'!$B$7),IF('Calculations'!$EF$2="All",1,IF('Calculations'!HL306&gt;0,0,IF(COUNTIF('Calculations'!HO306:II306,"="&amp;SUBSTITUTE(SUBSTITUTE(SUBSTITUTE('Calculations'!$EF$2,"~","~~"),"*","~*"),"?","~?"))=0,0,IF('Calculations'!$EF$3="All",1,IF(COUNTIF('Calculations'!HO306:II306,"="&amp;SUBSTITUTE(SUBSTITUTE(SUBSTITUTE('Calculations'!$EF$3,"~","~~"),"*","~*"),"?","~?"))&gt;0,1,0)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'Calculations'!BN306</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IF('Dashboard'!$E$67="What",'Calculations'!BO307,'Calculations'!BP307)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AND('Calculations'!$EF$2&lt;&gt;"All",'Calculations'!HE307='Calculations'!$EF$2),AND('Calculations'!$EF$3&lt;&gt;"All",'Calculations'!HE307='Calculations'!$EF$3)),0,IF(OR('Dashboard'!$B$7="All",'Calculations'!HN307='Dashboard'!$B$7),IF('Calculations'!$EF$2="All",1,IF('Calculations'!HL307&gt;0,0,IF(COUNTIF('Calculations'!HO307:II307,"="&amp;SUBSTITUTE(SUBSTITUTE(SUBSTITUTE('Calculations'!$EF$2,"~","~~"),"*","~*"),"?","~?"))=0,0,IF('Calculations'!$EF$3="All",1,IF(COUNTIF('Calculations'!HO307:II307,"="&amp;SUBSTITUTE(SUBSTITUTE(SUBSTITUTE('Calculations'!$EF$3,"~","~~"),"*","~*"),"?","~?"))&gt;0,1,0)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'Calculations'!BN307</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IF('Dashboard'!$E$67="What",'Calculations'!BO308,'Calculations'!BP308)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AND('Calculations'!$EF$2&lt;&gt;"All",'Calculations'!HE308='Calculations'!$EF$2),AND('Calculations'!$EF$3&lt;&gt;"All",'Calculations'!HE308='Calculations'!$EF$3)),0,IF(OR('Dashboard'!$B$7="All",'Calculations'!HN308='Dashboard'!$B$7),IF('Calculations'!$EF$2="All",1,IF('Calculations'!HL308&gt;0,0,IF(COUNTIF('Calculations'!HO308:II308,"="&amp;SUBSTITUTE(SUBSTITUTE(SUBSTITUTE('Calculations'!$EF$2,"~","~~"),"*","~*"),"?","~?"))=0,0,IF('Calculations'!$EF$3="All",1,IF(COUNTIF('Calculations'!HO308:II308,"="&amp;SUBSTITUTE(SUBSTITUTE(SUBSTITUTE('Calculations'!$EF$3,"~","~~"),"*","~*"),"?","~?"))&gt;0,1,0)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'Calculations'!BN308</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IF('Dashboard'!$E$67="What",'Calculations'!BO309,'Calculations'!BP309)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AND('Calculations'!$EF$2&lt;&gt;"All",'Calculations'!HE309='Calculations'!$EF$2),AND('Calculations'!$EF$3&lt;&gt;"All",'Calculations'!HE309='Calculations'!$EF$3)),0,IF(OR('Dashboard'!$B$7="All",'Calculations'!HN309='Dashboard'!$B$7),IF('Calculations'!$EF$2="All",1,IF('Calculations'!HL309&gt;0,0,IF(COUNTIF('Calculations'!HO309:II309,"="&amp;SUBSTITUTE(SUBSTITUTE(SUBSTITUTE('Calculations'!$EF$2,"~","~~"),"*","~*"),"?","~?"))=0,0,IF('Calculations'!$EF$3="All",1,IF(COUNTIF('Calculations'!HO309:II309,"="&amp;SUBSTITUTE(SUBSTITUTE(SUBSTITUTE('Calculations'!$EF$3,"~","~~"),"*","~*"),"?","~?"))&gt;0,1,0)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'Calculations'!BN309</x:f>
        <x:v>0</x:v>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IF('Dashboard'!$E$67="What",'Calculations'!BO310,'Calculations'!BP310)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AND('Calculations'!$EF$2&lt;&gt;"All",'Calculations'!HE310='Calculations'!$EF$2),AND('Calculations'!$EF$3&lt;&gt;"All",'Calculations'!HE310='Calculations'!$EF$3)),0,IF(OR('Dashboard'!$B$7="All",'Calculations'!HN310='Dashboard'!$B$7),IF('Calculations'!$EF$2="All",1,IF('Calculations'!HL310&gt;0,0,IF(COUNTIF('Calculations'!HO310:II310,"="&amp;SUBSTITUTE(SUBSTITUTE(SUBSTITUTE('Calculations'!$EF$2,"~","~~"),"*","~*"),"?","~?"))=0,0,IF('Calculations'!$EF$3="All",1,IF(COUNTIF('Calculations'!HO310:II310,"="&amp;SUBSTITUTE(SUBSTITUTE(SUBSTITUTE('Calculations'!$EF$3,"~","~~"),"*","~*"),"?","~?"))&gt;0,1,0)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'Calculations'!BN310</x:f>
        <x:v>0</x:v>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IF('Dashboard'!$E$67="What",'Calculations'!BO311,'Calculations'!BP311)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AND('Calculations'!$EF$2&lt;&gt;"All",'Calculations'!HE311='Calculations'!$EF$2),AND('Calculations'!$EF$3&lt;&gt;"All",'Calculations'!HE311='Calculations'!$EF$3)),0,IF(OR('Dashboard'!$B$7="All",'Calculations'!HN311='Dashboard'!$B$7),IF('Calculations'!$EF$2="All",1,IF('Calculations'!HL311&gt;0,0,IF(COUNTIF('Calculations'!HO311:II311,"="&amp;SUBSTITUTE(SUBSTITUTE(SUBSTITUTE('Calculations'!$EF$2,"~","~~"),"*","~*"),"?","~?"))=0,0,IF('Calculations'!$EF$3="All",1,IF(COUNTIF('Calculations'!HO311:II311,"="&amp;SUBSTITUTE(SUBSTITUTE(SUBSTITUTE('Calculations'!$EF$3,"~","~~"),"*","~*"),"?","~?"))&gt;0,1,0)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'Calculations'!BN311</x:f>
        <x:v>0</x:v>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IF('Dashboard'!$E$67="What",'Calculations'!BO312,'Calculations'!BP312)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AND('Calculations'!$EF$2&lt;&gt;"All",'Calculations'!HE312='Calculations'!$EF$2),AND('Calculations'!$EF$3&lt;&gt;"All",'Calculations'!HE312='Calculations'!$EF$3)),0,IF(OR('Dashboard'!$B$7="All",'Calculations'!HN312='Dashboard'!$B$7),IF('Calculations'!$EF$2="All",1,IF('Calculations'!HL312&gt;0,0,IF(COUNTIF('Calculations'!HO312:II312,"="&amp;SUBSTITUTE(SUBSTITUTE(SUBSTITUTE('Calculations'!$EF$2,"~","~~"),"*","~*"),"?","~?"))=0,0,IF('Calculations'!$EF$3="All",1,IF(COUNTIF('Calculations'!HO312:II312,"="&amp;SUBSTITUTE(SUBSTITUTE(SUBSTITUTE('Calculations'!$EF$3,"~","~~"),"*","~*"),"?","~?"))&gt;0,1,0)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'Calculations'!BN312</x:f>
        <x:v>0</x:v>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IF('Dashboard'!$E$67="What",'Calculations'!BO313,'Calculations'!BP313)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AND('Calculations'!$EF$2&lt;&gt;"All",'Calculations'!HE313='Calculations'!$EF$2),AND('Calculations'!$EF$3&lt;&gt;"All",'Calculations'!HE313='Calculations'!$EF$3)),0,IF(OR('Dashboard'!$B$7="All",'Calculations'!HN313='Dashboard'!$B$7),IF('Calculations'!$EF$2="All",1,IF('Calculations'!HL313&gt;0,0,IF(COUNTIF('Calculations'!HO313:II313,"="&amp;SUBSTITUTE(SUBSTITUTE(SUBSTITUTE('Calculations'!$EF$2,"~","~~"),"*","~*"),"?","~?"))=0,0,IF('Calculations'!$EF$3="All",1,IF(COUNTIF('Calculations'!HO313:II313,"="&amp;SUBSTITUTE(SUBSTITUTE(SUBSTITUTE('Calculations'!$EF$3,"~","~~"),"*","~*"),"?","~?"))&gt;0,1,0)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'Calculations'!BN313</x:f>
        <x:v>0</x:v>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IF('Dashboard'!$E$67="What",'Calculations'!BO314,'Calculations'!BP314)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AND('Calculations'!$EF$2&lt;&gt;"All",'Calculations'!HE314='Calculations'!$EF$2),AND('Calculations'!$EF$3&lt;&gt;"All",'Calculations'!HE314='Calculations'!$EF$3)),0,IF(OR('Dashboard'!$B$7="All",'Calculations'!HN314='Dashboard'!$B$7),IF('Calculations'!$EF$2="All",1,IF('Calculations'!HL314&gt;0,0,IF(COUNTIF('Calculations'!HO314:II314,"="&amp;SUBSTITUTE(SUBSTITUTE(SUBSTITUTE('Calculations'!$EF$2,"~","~~"),"*","~*"),"?","~?"))=0,0,IF('Calculations'!$EF$3="All",1,IF(COUNTIF('Calculations'!HO314:II314,"="&amp;SUBSTITUTE(SUBSTITUTE(SUBSTITUTE('Calculations'!$EF$3,"~","~~"),"*","~*"),"?","~?"))&gt;0,1,0)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'Calculations'!BN314</x:f>
        <x:v>0</x:v>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IF('Dashboard'!$E$67="What",'Calculations'!BO315,'Calculations'!BP315)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AND('Calculations'!$EF$2&lt;&gt;"All",'Calculations'!HE315='Calculations'!$EF$2),AND('Calculations'!$EF$3&lt;&gt;"All",'Calculations'!HE315='Calculations'!$EF$3)),0,IF(OR('Dashboard'!$B$7="All",'Calculations'!HN315='Dashboard'!$B$7),IF('Calculations'!$EF$2="All",1,IF('Calculations'!HL315&gt;0,0,IF(COUNTIF('Calculations'!HO315:II315,"="&amp;SUBSTITUTE(SUBSTITUTE(SUBSTITUTE('Calculations'!$EF$2,"~","~~"),"*","~*"),"?","~?"))=0,0,IF('Calculations'!$EF$3="All",1,IF(COUNTIF('Calculations'!HO315:II315,"="&amp;SUBSTITUTE(SUBSTITUTE(SUBSTITUTE('Calculations'!$EF$3,"~","~~"),"*","~*"),"?","~?"))&gt;0,1,0)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'Calculations'!BN315</x:f>
        <x:v>0</x:v>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IF('Dashboard'!$E$67="What",'Calculations'!BO316,'Calculations'!BP316)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AND('Calculations'!$EF$2&lt;&gt;"All",'Calculations'!HE316='Calculations'!$EF$2),AND('Calculations'!$EF$3&lt;&gt;"All",'Calculations'!HE316='Calculations'!$EF$3)),0,IF(OR('Dashboard'!$B$7="All",'Calculations'!HN316='Dashboard'!$B$7),IF('Calculations'!$EF$2="All",1,IF('Calculations'!HL316&gt;0,0,IF(COUNTIF('Calculations'!HO316:II316,"="&amp;SUBSTITUTE(SUBSTITUTE(SUBSTITUTE('Calculations'!$EF$2,"~","~~"),"*","~*"),"?","~?"))=0,0,IF('Calculations'!$EF$3="All",1,IF(COUNTIF('Calculations'!HO316:II316,"="&amp;SUBSTITUTE(SUBSTITUTE(SUBSTITUTE('Calculations'!$EF$3,"~","~~"),"*","~*"),"?","~?"))&gt;0,1,0)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'Calculations'!BN316</x:f>
        <x:v>0</x:v>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IF('Dashboard'!$E$67="What",'Calculations'!BO317,'Calculations'!BP317)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AND('Calculations'!$EF$2&lt;&gt;"All",'Calculations'!HE317='Calculations'!$EF$2),AND('Calculations'!$EF$3&lt;&gt;"All",'Calculations'!HE317='Calculations'!$EF$3)),0,IF(OR('Dashboard'!$B$7="All",'Calculations'!HN317='Dashboard'!$B$7),IF('Calculations'!$EF$2="All",1,IF('Calculations'!HL317&gt;0,0,IF(COUNTIF('Calculations'!HO317:II317,"="&amp;SUBSTITUTE(SUBSTITUTE(SUBSTITUTE('Calculations'!$EF$2,"~","~~"),"*","~*"),"?","~?"))=0,0,IF('Calculations'!$EF$3="All",1,IF(COUNTIF('Calculations'!HO317:II317,"="&amp;SUBSTITUTE(SUBSTITUTE(SUBSTITUTE('Calculations'!$EF$3,"~","~~"),"*","~*"),"?","~?"))&gt;0,1,0)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'Calculations'!BN317</x:f>
        <x:v>0</x:v>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IF('Dashboard'!$E$67="What",'Calculations'!BO318,'Calculations'!BP318)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AND('Calculations'!$EF$2&lt;&gt;"All",'Calculations'!HE318='Calculations'!$EF$2),AND('Calculations'!$EF$3&lt;&gt;"All",'Calculations'!HE318='Calculations'!$EF$3)),0,IF(OR('Dashboard'!$B$7="All",'Calculations'!HN318='Dashboard'!$B$7),IF('Calculations'!$EF$2="All",1,IF('Calculations'!HL318&gt;0,0,IF(COUNTIF('Calculations'!HO318:II318,"="&amp;SUBSTITUTE(SUBSTITUTE(SUBSTITUTE('Calculations'!$EF$2,"~","~~"),"*","~*"),"?","~?"))=0,0,IF('Calculations'!$EF$3="All",1,IF(COUNTIF('Calculations'!HO318:II318,"="&amp;SUBSTITUTE(SUBSTITUTE(SUBSTITUTE('Calculations'!$EF$3,"~","~~"),"*","~*"),"?","~?"))&gt;0,1,0)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'Calculations'!BN318</x:f>
        <x:v>0</x:v>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IF('Dashboard'!$E$67="What",'Calculations'!BO319,'Calculations'!BP319)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AND('Calculations'!$EF$2&lt;&gt;"All",'Calculations'!HE319='Calculations'!$EF$2),AND('Calculations'!$EF$3&lt;&gt;"All",'Calculations'!HE319='Calculations'!$EF$3)),0,IF(OR('Dashboard'!$B$7="All",'Calculations'!HN319='Dashboard'!$B$7),IF('Calculations'!$EF$2="All",1,IF('Calculations'!HL319&gt;0,0,IF(COUNTIF('Calculations'!HO319:II319,"="&amp;SUBSTITUTE(SUBSTITUTE(SUBSTITUTE('Calculations'!$EF$2,"~","~~"),"*","~*"),"?","~?"))=0,0,IF('Calculations'!$EF$3="All",1,IF(COUNTIF('Calculations'!HO319:II319,"="&amp;SUBSTITUTE(SUBSTITUTE(SUBSTITUTE('Calculations'!$EF$3,"~","~~"),"*","~*"),"?","~?"))&gt;0,1,0)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'Calculations'!BN319</x:f>
        <x:v>0</x:v>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IF('Dashboard'!$E$67="What",'Calculations'!BO320,'Calculations'!BP320)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AND('Calculations'!$EF$2&lt;&gt;"All",'Calculations'!HE320='Calculations'!$EF$2),AND('Calculations'!$EF$3&lt;&gt;"All",'Calculations'!HE320='Calculations'!$EF$3)),0,IF(OR('Dashboard'!$B$7="All",'Calculations'!HN320='Dashboard'!$B$7),IF('Calculations'!$EF$2="All",1,IF('Calculations'!HL320&gt;0,0,IF(COUNTIF('Calculations'!HO320:II320,"="&amp;SUBSTITUTE(SUBSTITUTE(SUBSTITUTE('Calculations'!$EF$2,"~","~~"),"*","~*"),"?","~?"))=0,0,IF('Calculations'!$EF$3="All",1,IF(COUNTIF('Calculations'!HO320:II320,"="&amp;SUBSTITUTE(SUBSTITUTE(SUBSTITUTE('Calculations'!$EF$3,"~","~~"),"*","~*"),"?","~?"))&gt;0,1,0)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'Calculations'!BN320</x:f>
        <x:v>0</x:v>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IF('Dashboard'!$E$67="What",'Calculations'!BO321,'Calculations'!BP321)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AND('Calculations'!$EF$2&lt;&gt;"All",'Calculations'!HE321='Calculations'!$EF$2),AND('Calculations'!$EF$3&lt;&gt;"All",'Calculations'!HE321='Calculations'!$EF$3)),0,IF(OR('Dashboard'!$B$7="All",'Calculations'!HN321='Dashboard'!$B$7),IF('Calculations'!$EF$2="All",1,IF('Calculations'!HL321&gt;0,0,IF(COUNTIF('Calculations'!HO321:II321,"="&amp;SUBSTITUTE(SUBSTITUTE(SUBSTITUTE('Calculations'!$EF$2,"~","~~"),"*","~*"),"?","~?"))=0,0,IF('Calculations'!$EF$3="All",1,IF(COUNTIF('Calculations'!HO321:II321,"="&amp;SUBSTITUTE(SUBSTITUTE(SUBSTITUTE('Calculations'!$EF$3,"~","~~"),"*","~*"),"?","~?"))&gt;0,1,0)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'Calculations'!BN321</x:f>
        <x:v>0</x:v>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IF('Dashboard'!$E$67="What",'Calculations'!BO322,'Calculations'!BP322)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AND('Calculations'!$EF$2&lt;&gt;"All",'Calculations'!HE322='Calculations'!$EF$2),AND('Calculations'!$EF$3&lt;&gt;"All",'Calculations'!HE322='Calculations'!$EF$3)),0,IF(OR('Dashboard'!$B$7="All",'Calculations'!HN322='Dashboard'!$B$7),IF('Calculations'!$EF$2="All",1,IF('Calculations'!HL322&gt;0,0,IF(COUNTIF('Calculations'!HO322:II322,"="&amp;SUBSTITUTE(SUBSTITUTE(SUBSTITUTE('Calculations'!$EF$2,"~","~~"),"*","~*"),"?","~?"))=0,0,IF('Calculations'!$EF$3="All",1,IF(COUNTIF('Calculations'!HO322:II322,"="&amp;SUBSTITUTE(SUBSTITUTE(SUBSTITUTE('Calculations'!$EF$3,"~","~~"),"*","~*"),"?","~?"))&gt;0,1,0)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'Calculations'!BN322</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IF('Dashboard'!$E$67="What",'Calculations'!BO323,'Calculations'!BP323)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AND('Calculations'!$EF$2&lt;&gt;"All",'Calculations'!HE323='Calculations'!$EF$2),AND('Calculations'!$EF$3&lt;&gt;"All",'Calculations'!HE323='Calculations'!$EF$3)),0,IF(OR('Dashboard'!$B$7="All",'Calculations'!HN323='Dashboard'!$B$7),IF('Calculations'!$EF$2="All",1,IF('Calculations'!HL323&gt;0,0,IF(COUNTIF('Calculations'!HO323:II323,"="&amp;SUBSTITUTE(SUBSTITUTE(SUBSTITUTE('Calculations'!$EF$2,"~","~~"),"*","~*"),"?","~?"))=0,0,IF('Calculations'!$EF$3="All",1,IF(COUNTIF('Calculations'!HO323:II323,"="&amp;SUBSTITUTE(SUBSTITUTE(SUBSTITUTE('Calculations'!$EF$3,"~","~~"),"*","~*"),"?","~?"))&gt;0,1,0)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'Calculations'!BN323</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IF('Dashboard'!$E$67="What",'Calculations'!BO324,'Calculations'!BP324)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AND('Calculations'!$EF$2&lt;&gt;"All",'Calculations'!HE324='Calculations'!$EF$2),AND('Calculations'!$EF$3&lt;&gt;"All",'Calculations'!HE324='Calculations'!$EF$3)),0,IF(OR('Dashboard'!$B$7="All",'Calculations'!HN324='Dashboard'!$B$7),IF('Calculations'!$EF$2="All",1,IF('Calculations'!HL324&gt;0,0,IF(COUNTIF('Calculations'!HO324:II324,"="&amp;SUBSTITUTE(SUBSTITUTE(SUBSTITUTE('Calculations'!$EF$2,"~","~~"),"*","~*"),"?","~?"))=0,0,IF('Calculations'!$EF$3="All",1,IF(COUNTIF('Calculations'!HO324:II324,"="&amp;SUBSTITUTE(SUBSTITUTE(SUBSTITUTE('Calculations'!$EF$3,"~","~~"),"*","~*"),"?","~?"))&gt;0,1,0)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'Calculations'!BN324</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IF('Dashboard'!$E$67="What",'Calculations'!BO325,'Calculations'!BP325)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AND('Calculations'!$EF$2&lt;&gt;"All",'Calculations'!HE325='Calculations'!$EF$2),AND('Calculations'!$EF$3&lt;&gt;"All",'Calculations'!HE325='Calculations'!$EF$3)),0,IF(OR('Dashboard'!$B$7="All",'Calculations'!HN325='Dashboard'!$B$7),IF('Calculations'!$EF$2="All",1,IF('Calculations'!HL325&gt;0,0,IF(COUNTIF('Calculations'!HO325:II325,"="&amp;SUBSTITUTE(SUBSTITUTE(SUBSTITUTE('Calculations'!$EF$2,"~","~~"),"*","~*"),"?","~?"))=0,0,IF('Calculations'!$EF$3="All",1,IF(COUNTIF('Calculations'!HO325:II325,"="&amp;SUBSTITUTE(SUBSTITUTE(SUBSTITUTE('Calculations'!$EF$3,"~","~~"),"*","~*"),"?","~?"))&gt;0,1,0)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'Calculations'!BN325</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IF('Dashboard'!$E$67="What",'Calculations'!BO326,'Calculations'!BP326)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AND('Calculations'!$EF$2&lt;&gt;"All",'Calculations'!HE326='Calculations'!$EF$2),AND('Calculations'!$EF$3&lt;&gt;"All",'Calculations'!HE326='Calculations'!$EF$3)),0,IF(OR('Dashboard'!$B$7="All",'Calculations'!HN326='Dashboard'!$B$7),IF('Calculations'!$EF$2="All",1,IF('Calculations'!HL326&gt;0,0,IF(COUNTIF('Calculations'!HO326:II326,"="&amp;SUBSTITUTE(SUBSTITUTE(SUBSTITUTE('Calculations'!$EF$2,"~","~~"),"*","~*"),"?","~?"))=0,0,IF('Calculations'!$EF$3="All",1,IF(COUNTIF('Calculations'!HO326:II326,"="&amp;SUBSTITUTE(SUBSTITUTE(SUBSTITUTE('Calculations'!$EF$3,"~","~~"),"*","~*"),"?","~?"))&gt;0,1,0)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'Calculations'!BN326</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IF('Dashboard'!$E$67="What",'Calculations'!BO327,'Calculations'!BP327)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AND('Calculations'!$EF$2&lt;&gt;"All",'Calculations'!HE327='Calculations'!$EF$2),AND('Calculations'!$EF$3&lt;&gt;"All",'Calculations'!HE327='Calculations'!$EF$3)),0,IF(OR('Dashboard'!$B$7="All",'Calculations'!HN327='Dashboard'!$B$7),IF('Calculations'!$EF$2="All",1,IF('Calculations'!HL327&gt;0,0,IF(COUNTIF('Calculations'!HO327:II327,"="&amp;SUBSTITUTE(SUBSTITUTE(SUBSTITUTE('Calculations'!$EF$2,"~","~~"),"*","~*"),"?","~?"))=0,0,IF('Calculations'!$EF$3="All",1,IF(COUNTIF('Calculations'!HO327:II327,"="&amp;SUBSTITUTE(SUBSTITUTE(SUBSTITUTE('Calculations'!$EF$3,"~","~~"),"*","~*"),"?","~?"))&gt;0,1,0)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'Calculations'!BN327</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IF('Dashboard'!$E$67="What",'Calculations'!BO328,'Calculations'!BP328)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AND('Calculations'!$EF$2&lt;&gt;"All",'Calculations'!HE328='Calculations'!$EF$2),AND('Calculations'!$EF$3&lt;&gt;"All",'Calculations'!HE328='Calculations'!$EF$3)),0,IF(OR('Dashboard'!$B$7="All",'Calculations'!HN328='Dashboard'!$B$7),IF('Calculations'!$EF$2="All",1,IF('Calculations'!HL328&gt;0,0,IF(COUNTIF('Calculations'!HO328:II328,"="&amp;SUBSTITUTE(SUBSTITUTE(SUBSTITUTE('Calculations'!$EF$2,"~","~~"),"*","~*"),"?","~?"))=0,0,IF('Calculations'!$EF$3="All",1,IF(COUNTIF('Calculations'!HO328:II328,"="&amp;SUBSTITUTE(SUBSTITUTE(SUBSTITUTE('Calculations'!$EF$3,"~","~~"),"*","~*"),"?","~?"))&gt;0,1,0)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'Calculations'!BN328</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IF('Dashboard'!$E$67="What",'Calculations'!BO329,'Calculations'!BP329)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AND('Calculations'!$EF$2&lt;&gt;"All",'Calculations'!HE329='Calculations'!$EF$2),AND('Calculations'!$EF$3&lt;&gt;"All",'Calculations'!HE329='Calculations'!$EF$3)),0,IF(OR('Dashboard'!$B$7="All",'Calculations'!HN329='Dashboard'!$B$7),IF('Calculations'!$EF$2="All",1,IF('Calculations'!HL329&gt;0,0,IF(COUNTIF('Calculations'!HO329:II329,"="&amp;SUBSTITUTE(SUBSTITUTE(SUBSTITUTE('Calculations'!$EF$2,"~","~~"),"*","~*"),"?","~?"))=0,0,IF('Calculations'!$EF$3="All",1,IF(COUNTIF('Calculations'!HO329:II329,"="&amp;SUBSTITUTE(SUBSTITUTE(SUBSTITUTE('Calculations'!$EF$3,"~","~~"),"*","~*"),"?","~?"))&gt;0,1,0)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'Calculations'!BN329</x:f>
        <x:v>0</x:v>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IF('Dashboard'!$E$67="What",'Calculations'!BO330,'Calculations'!BP330)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AND('Calculations'!$EF$2&lt;&gt;"All",'Calculations'!HE330='Calculations'!$EF$2),AND('Calculations'!$EF$3&lt;&gt;"All",'Calculations'!HE330='Calculations'!$EF$3)),0,IF(OR('Dashboard'!$B$7="All",'Calculations'!HN330='Dashboard'!$B$7),IF('Calculations'!$EF$2="All",1,IF('Calculations'!HL330&gt;0,0,IF(COUNTIF('Calculations'!HO330:II330,"="&amp;SUBSTITUTE(SUBSTITUTE(SUBSTITUTE('Calculations'!$EF$2,"~","~~"),"*","~*"),"?","~?"))=0,0,IF('Calculations'!$EF$3="All",1,IF(COUNTIF('Calculations'!HO330:II330,"="&amp;SUBSTITUTE(SUBSTITUTE(SUBSTITUTE('Calculations'!$EF$3,"~","~~"),"*","~*"),"?","~?"))&gt;0,1,0)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'Calculations'!BN330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IF('Dashboard'!$E$67="What",'Calculations'!BO331,'Calculations'!BP331)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AND('Calculations'!$EF$2&lt;&gt;"All",'Calculations'!HE331='Calculations'!$EF$2),AND('Calculations'!$EF$3&lt;&gt;"All",'Calculations'!HE331='Calculations'!$EF$3)),0,IF(OR('Dashboard'!$B$7="All",'Calculations'!HN331='Dashboard'!$B$7),IF('Calculations'!$EF$2="All",1,IF('Calculations'!HL331&gt;0,0,IF(COUNTIF('Calculations'!HO331:II331,"="&amp;SUBSTITUTE(SUBSTITUTE(SUBSTITUTE('Calculations'!$EF$2,"~","~~"),"*","~*"),"?","~?"))=0,0,IF('Calculations'!$EF$3="All",1,IF(COUNTIF('Calculations'!HO331:II331,"="&amp;SUBSTITUTE(SUBSTITUTE(SUBSTITUTE('Calculations'!$EF$3,"~","~~"),"*","~*"),"?","~?"))&gt;0,1,0)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'Calculations'!BN331</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IF('Dashboard'!$E$67="What",'Calculations'!BO332,'Calculations'!BP332)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AND('Calculations'!$EF$2&lt;&gt;"All",'Calculations'!HE332='Calculations'!$EF$2),AND('Calculations'!$EF$3&lt;&gt;"All",'Calculations'!HE332='Calculations'!$EF$3)),0,IF(OR('Dashboard'!$B$7="All",'Calculations'!HN332='Dashboard'!$B$7),IF('Calculations'!$EF$2="All",1,IF('Calculations'!HL332&gt;0,0,IF(COUNTIF('Calculations'!HO332:II332,"="&amp;SUBSTITUTE(SUBSTITUTE(SUBSTITUTE('Calculations'!$EF$2,"~","~~"),"*","~*"),"?","~?"))=0,0,IF('Calculations'!$EF$3="All",1,IF(COUNTIF('Calculations'!HO332:II332,"="&amp;SUBSTITUTE(SUBSTITUTE(SUBSTITUTE('Calculations'!$EF$3,"~","~~"),"*","~*"),"?","~?"))&gt;0,1,0)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'Calculations'!BN332</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IF('Dashboard'!$E$67="What",'Calculations'!BO333,'Calculations'!BP333)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AND('Calculations'!$EF$2&lt;&gt;"All",'Calculations'!HE333='Calculations'!$EF$2),AND('Calculations'!$EF$3&lt;&gt;"All",'Calculations'!HE333='Calculations'!$EF$3)),0,IF(OR('Dashboard'!$B$7="All",'Calculations'!HN333='Dashboard'!$B$7),IF('Calculations'!$EF$2="All",1,IF('Calculations'!HL333&gt;0,0,IF(COUNTIF('Calculations'!HO333:II333,"="&amp;SUBSTITUTE(SUBSTITUTE(SUBSTITUTE('Calculations'!$EF$2,"~","~~"),"*","~*"),"?","~?"))=0,0,IF('Calculations'!$EF$3="All",1,IF(COUNTIF('Calculations'!HO333:II333,"="&amp;SUBSTITUTE(SUBSTITUTE(SUBSTITUTE('Calculations'!$EF$3,"~","~~"),"*","~*"),"?","~?"))&gt;0,1,0)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'Calculations'!BN333</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IF('Dashboard'!$E$67="What",'Calculations'!BO334,'Calculations'!BP334)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AND('Calculations'!$EF$2&lt;&gt;"All",'Calculations'!HE334='Calculations'!$EF$2),AND('Calculations'!$EF$3&lt;&gt;"All",'Calculations'!HE334='Calculations'!$EF$3)),0,IF(OR('Dashboard'!$B$7="All",'Calculations'!HN334='Dashboard'!$B$7),IF('Calculations'!$EF$2="All",1,IF('Calculations'!HL334&gt;0,0,IF(COUNTIF('Calculations'!HO334:II334,"="&amp;SUBSTITUTE(SUBSTITUTE(SUBSTITUTE('Calculations'!$EF$2,"~","~~"),"*","~*"),"?","~?"))=0,0,IF('Calculations'!$EF$3="All",1,IF(COUNTIF('Calculations'!HO334:II334,"="&amp;SUBSTITUTE(SUBSTITUTE(SUBSTITUTE('Calculations'!$EF$3,"~","~~"),"*","~*"),"?","~?"))&gt;0,1,0)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'Calculations'!BN334</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IF('Dashboard'!$E$67="What",'Calculations'!BO335,'Calculations'!BP335)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AND('Calculations'!$EF$2&lt;&gt;"All",'Calculations'!HE335='Calculations'!$EF$2),AND('Calculations'!$EF$3&lt;&gt;"All",'Calculations'!HE335='Calculations'!$EF$3)),0,IF(OR('Dashboard'!$B$7="All",'Calculations'!HN335='Dashboard'!$B$7),IF('Calculations'!$EF$2="All",1,IF('Calculations'!HL335&gt;0,0,IF(COUNTIF('Calculations'!HO335:II335,"="&amp;SUBSTITUTE(SUBSTITUTE(SUBSTITUTE('Calculations'!$EF$2,"~","~~"),"*","~*"),"?","~?"))=0,0,IF('Calculations'!$EF$3="All",1,IF(COUNTIF('Calculations'!HO335:II335,"="&amp;SUBSTITUTE(SUBSTITUTE(SUBSTITUTE('Calculations'!$EF$3,"~","~~"),"*","~*"),"?","~?"))&gt;0,1,0)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'Calculations'!BN335</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IF('Dashboard'!$E$67="What",'Calculations'!BO336,'Calculations'!BP336)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AND('Calculations'!$EF$2&lt;&gt;"All",'Calculations'!HE336='Calculations'!$EF$2),AND('Calculations'!$EF$3&lt;&gt;"All",'Calculations'!HE336='Calculations'!$EF$3)),0,IF(OR('Dashboard'!$B$7="All",'Calculations'!HN336='Dashboard'!$B$7),IF('Calculations'!$EF$2="All",1,IF('Calculations'!HL336&gt;0,0,IF(COUNTIF('Calculations'!HO336:II336,"="&amp;SUBSTITUTE(SUBSTITUTE(SUBSTITUTE('Calculations'!$EF$2,"~","~~"),"*","~*"),"?","~?"))=0,0,IF('Calculations'!$EF$3="All",1,IF(COUNTIF('Calculations'!HO336:II336,"="&amp;SUBSTITUTE(SUBSTITUTE(SUBSTITUTE('Calculations'!$EF$3,"~","~~"),"*","~*"),"?","~?"))&gt;0,1,0)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'Calculations'!BN336</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IF('Dashboard'!$E$67="What",'Calculations'!BO337,'Calculations'!BP337)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AND('Calculations'!$EF$2&lt;&gt;"All",'Calculations'!HE337='Calculations'!$EF$2),AND('Calculations'!$EF$3&lt;&gt;"All",'Calculations'!HE337='Calculations'!$EF$3)),0,IF(OR('Dashboard'!$B$7="All",'Calculations'!HN337='Dashboard'!$B$7),IF('Calculations'!$EF$2="All",1,IF('Calculations'!HL337&gt;0,0,IF(COUNTIF('Calculations'!HO337:II337,"="&amp;SUBSTITUTE(SUBSTITUTE(SUBSTITUTE('Calculations'!$EF$2,"~","~~"),"*","~*"),"?","~?"))=0,0,IF('Calculations'!$EF$3="All",1,IF(COUNTIF('Calculations'!HO337:II337,"="&amp;SUBSTITUTE(SUBSTITUTE(SUBSTITUTE('Calculations'!$EF$3,"~","~~"),"*","~*"),"?","~?"))&gt;0,1,0)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'Calculations'!BN337</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IF('Dashboard'!$E$67="What",'Calculations'!BO338,'Calculations'!BP338)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AND('Calculations'!$EF$2&lt;&gt;"All",'Calculations'!HE338='Calculations'!$EF$2),AND('Calculations'!$EF$3&lt;&gt;"All",'Calculations'!HE338='Calculations'!$EF$3)),0,IF(OR('Dashboard'!$B$7="All",'Calculations'!HN338='Dashboard'!$B$7),IF('Calculations'!$EF$2="All",1,IF('Calculations'!HL338&gt;0,0,IF(COUNTIF('Calculations'!HO338:II338,"="&amp;SUBSTITUTE(SUBSTITUTE(SUBSTITUTE('Calculations'!$EF$2,"~","~~"),"*","~*"),"?","~?"))=0,0,IF('Calculations'!$EF$3="All",1,IF(COUNTIF('Calculations'!HO338:II338,"="&amp;SUBSTITUTE(SUBSTITUTE(SUBSTITUTE('Calculations'!$EF$3,"~","~~"),"*","~*"),"?","~?"))&gt;0,1,0)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'Calculations'!BN338</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IF('Dashboard'!$E$67="What",'Calculations'!BO339,'Calculations'!BP339)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AND('Calculations'!$EF$2&lt;&gt;"All",'Calculations'!HE339='Calculations'!$EF$2),AND('Calculations'!$EF$3&lt;&gt;"All",'Calculations'!HE339='Calculations'!$EF$3)),0,IF(OR('Dashboard'!$B$7="All",'Calculations'!HN339='Dashboard'!$B$7),IF('Calculations'!$EF$2="All",1,IF('Calculations'!HL339&gt;0,0,IF(COUNTIF('Calculations'!HO339:II339,"="&amp;SUBSTITUTE(SUBSTITUTE(SUBSTITUTE('Calculations'!$EF$2,"~","~~"),"*","~*"),"?","~?"))=0,0,IF('Calculations'!$EF$3="All",1,IF(COUNTIF('Calculations'!HO339:II339,"="&amp;SUBSTITUTE(SUBSTITUTE(SUBSTITUTE('Calculations'!$EF$3,"~","~~"),"*","~*"),"?","~?"))&gt;0,1,0)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'Calculations'!BN339</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IF('Dashboard'!$E$67="What",'Calculations'!BO340,'Calculations'!BP340)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AND('Calculations'!$EF$2&lt;&gt;"All",'Calculations'!HE340='Calculations'!$EF$2),AND('Calculations'!$EF$3&lt;&gt;"All",'Calculations'!HE340='Calculations'!$EF$3)),0,IF(OR('Dashboard'!$B$7="All",'Calculations'!HN340='Dashboard'!$B$7),IF('Calculations'!$EF$2="All",1,IF('Calculations'!HL340&gt;0,0,IF(COUNTIF('Calculations'!HO340:II340,"="&amp;SUBSTITUTE(SUBSTITUTE(SUBSTITUTE('Calculations'!$EF$2,"~","~~"),"*","~*"),"?","~?"))=0,0,IF('Calculations'!$EF$3="All",1,IF(COUNTIF('Calculations'!HO340:II340,"="&amp;SUBSTITUTE(SUBSTITUTE(SUBSTITUTE('Calculations'!$EF$3,"~","~~"),"*","~*"),"?","~?"))&gt;0,1,0)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'Calculations'!BN340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IF('Dashboard'!$E$67="What",'Calculations'!BO341,'Calculations'!BP341)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AND('Calculations'!$EF$2&lt;&gt;"All",'Calculations'!HE341='Calculations'!$EF$2),AND('Calculations'!$EF$3&lt;&gt;"All",'Calculations'!HE341='Calculations'!$EF$3)),0,IF(OR('Dashboard'!$B$7="All",'Calculations'!HN341='Dashboard'!$B$7),IF('Calculations'!$EF$2="All",1,IF('Calculations'!HL341&gt;0,0,IF(COUNTIF('Calculations'!HO341:II341,"="&amp;SUBSTITUTE(SUBSTITUTE(SUBSTITUTE('Calculations'!$EF$2,"~","~~"),"*","~*"),"?","~?"))=0,0,IF('Calculations'!$EF$3="All",1,IF(COUNTIF('Calculations'!HO341:II341,"="&amp;SUBSTITUTE(SUBSTITUTE(SUBSTITUTE('Calculations'!$EF$3,"~","~~"),"*","~*"),"?","~?"))&gt;0,1,0)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'Calculations'!BN341</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IF('Dashboard'!$E$67="What",'Calculations'!BO342,'Calculations'!BP342)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AND('Calculations'!$EF$2&lt;&gt;"All",'Calculations'!HE342='Calculations'!$EF$2),AND('Calculations'!$EF$3&lt;&gt;"All",'Calculations'!HE342='Calculations'!$EF$3)),0,IF(OR('Dashboard'!$B$7="All",'Calculations'!HN342='Dashboard'!$B$7),IF('Calculations'!$EF$2="All",1,IF('Calculations'!HL342&gt;0,0,IF(COUNTIF('Calculations'!HO342:II342,"="&amp;SUBSTITUTE(SUBSTITUTE(SUBSTITUTE('Calculations'!$EF$2,"~","~~"),"*","~*"),"?","~?"))=0,0,IF('Calculations'!$EF$3="All",1,IF(COUNTIF('Calculations'!HO342:II342,"="&amp;SUBSTITUTE(SUBSTITUTE(SUBSTITUTE('Calculations'!$EF$3,"~","~~"),"*","~*"),"?","~?"))&gt;0,1,0)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'Calculations'!BN342</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IF('Dashboard'!$E$67="What",'Calculations'!BO343,'Calculations'!BP343)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AND('Calculations'!$EF$2&lt;&gt;"All",'Calculations'!HE343='Calculations'!$EF$2),AND('Calculations'!$EF$3&lt;&gt;"All",'Calculations'!HE343='Calculations'!$EF$3)),0,IF(OR('Dashboard'!$B$7="All",'Calculations'!HN343='Dashboard'!$B$7),IF('Calculations'!$EF$2="All",1,IF('Calculations'!HL343&gt;0,0,IF(COUNTIF('Calculations'!HO343:II343,"="&amp;SUBSTITUTE(SUBSTITUTE(SUBSTITUTE('Calculations'!$EF$2,"~","~~"),"*","~*"),"?","~?"))=0,0,IF('Calculations'!$EF$3="All",1,IF(COUNTIF('Calculations'!HO343:II343,"="&amp;SUBSTITUTE(SUBSTITUTE(SUBSTITUTE('Calculations'!$EF$3,"~","~~"),"*","~*"),"?","~?"))&gt;0,1,0)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'Calculations'!BN343</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IF('Dashboard'!$E$67="What",'Calculations'!BO344,'Calculations'!BP344)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AND('Calculations'!$EF$2&lt;&gt;"All",'Calculations'!HE344='Calculations'!$EF$2),AND('Calculations'!$EF$3&lt;&gt;"All",'Calculations'!HE344='Calculations'!$EF$3)),0,IF(OR('Dashboard'!$B$7="All",'Calculations'!HN344='Dashboard'!$B$7),IF('Calculations'!$EF$2="All",1,IF('Calculations'!HL344&gt;0,0,IF(COUNTIF('Calculations'!HO344:II344,"="&amp;SUBSTITUTE(SUBSTITUTE(SUBSTITUTE('Calculations'!$EF$2,"~","~~"),"*","~*"),"?","~?"))=0,0,IF('Calculations'!$EF$3="All",1,IF(COUNTIF('Calculations'!HO344:II344,"="&amp;SUBSTITUTE(SUBSTITUTE(SUBSTITUTE('Calculations'!$EF$3,"~","~~"),"*","~*"),"?","~?"))&gt;0,1,0)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'Calculations'!BN344</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IF('Dashboard'!$E$67="What",'Calculations'!BO345,'Calculations'!BP345)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AND('Calculations'!$EF$2&lt;&gt;"All",'Calculations'!HE345='Calculations'!$EF$2),AND('Calculations'!$EF$3&lt;&gt;"All",'Calculations'!HE345='Calculations'!$EF$3)),0,IF(OR('Dashboard'!$B$7="All",'Calculations'!HN345='Dashboard'!$B$7),IF('Calculations'!$EF$2="All",1,IF('Calculations'!HL345&gt;0,0,IF(COUNTIF('Calculations'!HO345:II345,"="&amp;SUBSTITUTE(SUBSTITUTE(SUBSTITUTE('Calculations'!$EF$2,"~","~~"),"*","~*"),"?","~?"))=0,0,IF('Calculations'!$EF$3="All",1,IF(COUNTIF('Calculations'!HO345:II345,"="&amp;SUBSTITUTE(SUBSTITUTE(SUBSTITUTE('Calculations'!$EF$3,"~","~~"),"*","~*"),"?","~?"))&gt;0,1,0)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'Calculations'!BN345</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IF('Dashboard'!$E$67="What",'Calculations'!BO346,'Calculations'!BP346)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AND('Calculations'!$EF$2&lt;&gt;"All",'Calculations'!HE346='Calculations'!$EF$2),AND('Calculations'!$EF$3&lt;&gt;"All",'Calculations'!HE346='Calculations'!$EF$3)),0,IF(OR('Dashboard'!$B$7="All",'Calculations'!HN346='Dashboard'!$B$7),IF('Calculations'!$EF$2="All",1,IF('Calculations'!HL346&gt;0,0,IF(COUNTIF('Calculations'!HO346:II346,"="&amp;SUBSTITUTE(SUBSTITUTE(SUBSTITUTE('Calculations'!$EF$2,"~","~~"),"*","~*"),"?","~?"))=0,0,IF('Calculations'!$EF$3="All",1,IF(COUNTIF('Calculations'!HO346:II346,"="&amp;SUBSTITUTE(SUBSTITUTE(SUBSTITUTE('Calculations'!$EF$3,"~","~~"),"*","~*"),"?","~?"))&gt;0,1,0)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'Calculations'!BN346</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IF('Dashboard'!$E$67="What",'Calculations'!BO347,'Calculations'!BP347)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AND('Calculations'!$EF$2&lt;&gt;"All",'Calculations'!HE347='Calculations'!$EF$2),AND('Calculations'!$EF$3&lt;&gt;"All",'Calculations'!HE347='Calculations'!$EF$3)),0,IF(OR('Dashboard'!$B$7="All",'Calculations'!HN347='Dashboard'!$B$7),IF('Calculations'!$EF$2="All",1,IF('Calculations'!HL347&gt;0,0,IF(COUNTIF('Calculations'!HO347:II347,"="&amp;SUBSTITUTE(SUBSTITUTE(SUBSTITUTE('Calculations'!$EF$2,"~","~~"),"*","~*"),"?","~?"))=0,0,IF('Calculations'!$EF$3="All",1,IF(COUNTIF('Calculations'!HO347:II347,"="&amp;SUBSTITUTE(SUBSTITUTE(SUBSTITUTE('Calculations'!$EF$3,"~","~~"),"*","~*"),"?","~?"))&gt;0,1,0)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'Calculations'!BN347</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IF('Dashboard'!$E$67="What",'Calculations'!BO348,'Calculations'!BP348)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AND('Calculations'!$EF$2&lt;&gt;"All",'Calculations'!HE348='Calculations'!$EF$2),AND('Calculations'!$EF$3&lt;&gt;"All",'Calculations'!HE348='Calculations'!$EF$3)),0,IF(OR('Dashboard'!$B$7="All",'Calculations'!HN348='Dashboard'!$B$7),IF('Calculations'!$EF$2="All",1,IF('Calculations'!HL348&gt;0,0,IF(COUNTIF('Calculations'!HO348:II348,"="&amp;SUBSTITUTE(SUBSTITUTE(SUBSTITUTE('Calculations'!$EF$2,"~","~~"),"*","~*"),"?","~?"))=0,0,IF('Calculations'!$EF$3="All",1,IF(COUNTIF('Calculations'!HO348:II348,"="&amp;SUBSTITUTE(SUBSTITUTE(SUBSTITUTE('Calculations'!$EF$3,"~","~~"),"*","~*"),"?","~?"))&gt;0,1,0)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'Calculations'!BN348</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IF('Dashboard'!$E$67="What",'Calculations'!BO349,'Calculations'!BP349)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AND('Calculations'!$EF$2&lt;&gt;"All",'Calculations'!HE349='Calculations'!$EF$2),AND('Calculations'!$EF$3&lt;&gt;"All",'Calculations'!HE349='Calculations'!$EF$3)),0,IF(OR('Dashboard'!$B$7="All",'Calculations'!HN349='Dashboard'!$B$7),IF('Calculations'!$EF$2="All",1,IF('Calculations'!HL349&gt;0,0,IF(COUNTIF('Calculations'!HO349:II349,"="&amp;SUBSTITUTE(SUBSTITUTE(SUBSTITUTE('Calculations'!$EF$2,"~","~~"),"*","~*"),"?","~?"))=0,0,IF('Calculations'!$EF$3="All",1,IF(COUNTIF('Calculations'!HO349:II349,"="&amp;SUBSTITUTE(SUBSTITUTE(SUBSTITUTE('Calculations'!$EF$3,"~","~~"),"*","~*"),"?","~?"))&gt;0,1,0)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'Calculations'!BN349</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IF('Dashboard'!$E$67="What",'Calculations'!BO350,'Calculations'!BP350)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AND('Calculations'!$EF$2&lt;&gt;"All",'Calculations'!HE350='Calculations'!$EF$2),AND('Calculations'!$EF$3&lt;&gt;"All",'Calculations'!HE350='Calculations'!$EF$3)),0,IF(OR('Dashboard'!$B$7="All",'Calculations'!HN350='Dashboard'!$B$7),IF('Calculations'!$EF$2="All",1,IF('Calculations'!HL350&gt;0,0,IF(COUNTIF('Calculations'!HO350:II350,"="&amp;SUBSTITUTE(SUBSTITUTE(SUBSTITUTE('Calculations'!$EF$2,"~","~~"),"*","~*"),"?","~?"))=0,0,IF('Calculations'!$EF$3="All",1,IF(COUNTIF('Calculations'!HO350:II350,"="&amp;SUBSTITUTE(SUBSTITUTE(SUBSTITUTE('Calculations'!$EF$3,"~","~~"),"*","~*"),"?","~?"))&gt;0,1,0)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'Calculations'!BN350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IF('Dashboard'!$E$67="What",'Calculations'!BO351,'Calculations'!BP351)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AND('Calculations'!$EF$2&lt;&gt;"All",'Calculations'!HE351='Calculations'!$EF$2),AND('Calculations'!$EF$3&lt;&gt;"All",'Calculations'!HE351='Calculations'!$EF$3)),0,IF(OR('Dashboard'!$B$7="All",'Calculations'!HN351='Dashboard'!$B$7),IF('Calculations'!$EF$2="All",1,IF('Calculations'!HL351&gt;0,0,IF(COUNTIF('Calculations'!HO351:II351,"="&amp;SUBSTITUTE(SUBSTITUTE(SUBSTITUTE('Calculations'!$EF$2,"~","~~"),"*","~*"),"?","~?"))=0,0,IF('Calculations'!$EF$3="All",1,IF(COUNTIF('Calculations'!HO351:II351,"="&amp;SUBSTITUTE(SUBSTITUTE(SUBSTITUTE('Calculations'!$EF$3,"~","~~"),"*","~*"),"?","~?"))&gt;0,1,0)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'Calculations'!BN351</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IF('Dashboard'!$E$67="What",'Calculations'!BO352,'Calculations'!BP352)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AND('Calculations'!$EF$2&lt;&gt;"All",'Calculations'!HE352='Calculations'!$EF$2),AND('Calculations'!$EF$3&lt;&gt;"All",'Calculations'!HE352='Calculations'!$EF$3)),0,IF(OR('Dashboard'!$B$7="All",'Calculations'!HN352='Dashboard'!$B$7),IF('Calculations'!$EF$2="All",1,IF('Calculations'!HL352&gt;0,0,IF(COUNTIF('Calculations'!HO352:II352,"="&amp;SUBSTITUTE(SUBSTITUTE(SUBSTITUTE('Calculations'!$EF$2,"~","~~"),"*","~*"),"?","~?"))=0,0,IF('Calculations'!$EF$3="All",1,IF(COUNTIF('Calculations'!HO352:II352,"="&amp;SUBSTITUTE(SUBSTITUTE(SUBSTITUTE('Calculations'!$EF$3,"~","~~"),"*","~*"),"?","~?"))&gt;0,1,0)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'Calculations'!BN352</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IF('Dashboard'!$E$67="What",'Calculations'!BO353,'Calculations'!BP353)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AND('Calculations'!$EF$2&lt;&gt;"All",'Calculations'!HE353='Calculations'!$EF$2),AND('Calculations'!$EF$3&lt;&gt;"All",'Calculations'!HE353='Calculations'!$EF$3)),0,IF(OR('Dashboard'!$B$7="All",'Calculations'!HN353='Dashboard'!$B$7),IF('Calculations'!$EF$2="All",1,IF('Calculations'!HL353&gt;0,0,IF(COUNTIF('Calculations'!HO353:II353,"="&amp;SUBSTITUTE(SUBSTITUTE(SUBSTITUTE('Calculations'!$EF$2,"~","~~"),"*","~*"),"?","~?"))=0,0,IF('Calculations'!$EF$3="All",1,IF(COUNTIF('Calculations'!HO353:II353,"="&amp;SUBSTITUTE(SUBSTITUTE(SUBSTITUTE('Calculations'!$EF$3,"~","~~"),"*","~*"),"?","~?"))&gt;0,1,0)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'Calculations'!BN353</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IF('Dashboard'!$E$67="What",'Calculations'!BO354,'Calculations'!BP354)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AND('Calculations'!$EF$2&lt;&gt;"All",'Calculations'!HE354='Calculations'!$EF$2),AND('Calculations'!$EF$3&lt;&gt;"All",'Calculations'!HE354='Calculations'!$EF$3)),0,IF(OR('Dashboard'!$B$7="All",'Calculations'!HN354='Dashboard'!$B$7),IF('Calculations'!$EF$2="All",1,IF('Calculations'!HL354&gt;0,0,IF(COUNTIF('Calculations'!HO354:II354,"="&amp;SUBSTITUTE(SUBSTITUTE(SUBSTITUTE('Calculations'!$EF$2,"~","~~"),"*","~*"),"?","~?"))=0,0,IF('Calculations'!$EF$3="All",1,IF(COUNTIF('Calculations'!HO354:II354,"="&amp;SUBSTITUTE(SUBSTITUTE(SUBSTITUTE('Calculations'!$EF$3,"~","~~"),"*","~*"),"?","~?"))&gt;0,1,0)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'Calculations'!BN354</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IF('Dashboard'!$E$67="What",'Calculations'!BO355,'Calculations'!BP355)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AND('Calculations'!$EF$2&lt;&gt;"All",'Calculations'!HE355='Calculations'!$EF$2),AND('Calculations'!$EF$3&lt;&gt;"All",'Calculations'!HE355='Calculations'!$EF$3)),0,IF(OR('Dashboard'!$B$7="All",'Calculations'!HN355='Dashboard'!$B$7),IF('Calculations'!$EF$2="All",1,IF('Calculations'!HL355&gt;0,0,IF(COUNTIF('Calculations'!HO355:II355,"="&amp;SUBSTITUTE(SUBSTITUTE(SUBSTITUTE('Calculations'!$EF$2,"~","~~"),"*","~*"),"?","~?"))=0,0,IF('Calculations'!$EF$3="All",1,IF(COUNTIF('Calculations'!HO355:II355,"="&amp;SUBSTITUTE(SUBSTITUTE(SUBSTITUTE('Calculations'!$EF$3,"~","~~"),"*","~*"),"?","~?"))&gt;0,1,0)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'Calculations'!BN355</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IF('Dashboard'!$E$67="What",'Calculations'!BO356,'Calculations'!BP356)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AND('Calculations'!$EF$2&lt;&gt;"All",'Calculations'!HE356='Calculations'!$EF$2),AND('Calculations'!$EF$3&lt;&gt;"All",'Calculations'!HE356='Calculations'!$EF$3)),0,IF(OR('Dashboard'!$B$7="All",'Calculations'!HN356='Dashboard'!$B$7),IF('Calculations'!$EF$2="All",1,IF('Calculations'!HL356&gt;0,0,IF(COUNTIF('Calculations'!HO356:II356,"="&amp;SUBSTITUTE(SUBSTITUTE(SUBSTITUTE('Calculations'!$EF$2,"~","~~"),"*","~*"),"?","~?"))=0,0,IF('Calculations'!$EF$3="All",1,IF(COUNTIF('Calculations'!HO356:II356,"="&amp;SUBSTITUTE(SUBSTITUTE(SUBSTITUTE('Calculations'!$EF$3,"~","~~"),"*","~*"),"?","~?"))&gt;0,1,0)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'Calculations'!BN356</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IF('Dashboard'!$E$67="What",'Calculations'!BO357,'Calculations'!BP357)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AND('Calculations'!$EF$2&lt;&gt;"All",'Calculations'!HE357='Calculations'!$EF$2),AND('Calculations'!$EF$3&lt;&gt;"All",'Calculations'!HE357='Calculations'!$EF$3)),0,IF(OR('Dashboard'!$B$7="All",'Calculations'!HN357='Dashboard'!$B$7),IF('Calculations'!$EF$2="All",1,IF('Calculations'!HL357&gt;0,0,IF(COUNTIF('Calculations'!HO357:II357,"="&amp;SUBSTITUTE(SUBSTITUTE(SUBSTITUTE('Calculations'!$EF$2,"~","~~"),"*","~*"),"?","~?"))=0,0,IF('Calculations'!$EF$3="All",1,IF(COUNTIF('Calculations'!HO357:II357,"="&amp;SUBSTITUTE(SUBSTITUTE(SUBSTITUTE('Calculations'!$EF$3,"~","~~"),"*","~*"),"?","~?"))&gt;0,1,0)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'Calculations'!BN357</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IF('Dashboard'!$E$67="What",'Calculations'!BO358,'Calculations'!BP358)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AND('Calculations'!$EF$2&lt;&gt;"All",'Calculations'!HE358='Calculations'!$EF$2),AND('Calculations'!$EF$3&lt;&gt;"All",'Calculations'!HE358='Calculations'!$EF$3)),0,IF(OR('Dashboard'!$B$7="All",'Calculations'!HN358='Dashboard'!$B$7),IF('Calculations'!$EF$2="All",1,IF('Calculations'!HL358&gt;0,0,IF(COUNTIF('Calculations'!HO358:II358,"="&amp;SUBSTITUTE(SUBSTITUTE(SUBSTITUTE('Calculations'!$EF$2,"~","~~"),"*","~*"),"?","~?"))=0,0,IF('Calculations'!$EF$3="All",1,IF(COUNTIF('Calculations'!HO358:II358,"="&amp;SUBSTITUTE(SUBSTITUTE(SUBSTITUTE('Calculations'!$EF$3,"~","~~"),"*","~*"),"?","~?"))&gt;0,1,0)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'Calculations'!BN358</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IF('Dashboard'!$E$67="What",'Calculations'!BO359,'Calculations'!BP359)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AND('Calculations'!$EF$2&lt;&gt;"All",'Calculations'!HE359='Calculations'!$EF$2),AND('Calculations'!$EF$3&lt;&gt;"All",'Calculations'!HE359='Calculations'!$EF$3)),0,IF(OR('Dashboard'!$B$7="All",'Calculations'!HN359='Dashboard'!$B$7),IF('Calculations'!$EF$2="All",1,IF('Calculations'!HL359&gt;0,0,IF(COUNTIF('Calculations'!HO359:II359,"="&amp;SUBSTITUTE(SUBSTITUTE(SUBSTITUTE('Calculations'!$EF$2,"~","~~"),"*","~*"),"?","~?"))=0,0,IF('Calculations'!$EF$3="All",1,IF(COUNTIF('Calculations'!HO359:II359,"="&amp;SUBSTITUTE(SUBSTITUTE(SUBSTITUTE('Calculations'!$EF$3,"~","~~"),"*","~*"),"?","~?"))&gt;0,1,0)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'Calculations'!BN359</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IF('Dashboard'!$E$67="What",'Calculations'!BO360,'Calculations'!BP360)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AND('Calculations'!$EF$2&lt;&gt;"All",'Calculations'!HE360='Calculations'!$EF$2),AND('Calculations'!$EF$3&lt;&gt;"All",'Calculations'!HE360='Calculations'!$EF$3)),0,IF(OR('Dashboard'!$B$7="All",'Calculations'!HN360='Dashboard'!$B$7),IF('Calculations'!$EF$2="All",1,IF('Calculations'!HL360&gt;0,0,IF(COUNTIF('Calculations'!HO360:II360,"="&amp;SUBSTITUTE(SUBSTITUTE(SUBSTITUTE('Calculations'!$EF$2,"~","~~"),"*","~*"),"?","~?"))=0,0,IF('Calculations'!$EF$3="All",1,IF(COUNTIF('Calculations'!HO360:II360,"="&amp;SUBSTITUTE(SUBSTITUTE(SUBSTITUTE('Calculations'!$EF$3,"~","~~"),"*","~*"),"?","~?"))&gt;0,1,0)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'Calculations'!BN360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IF('Dashboard'!$E$67="What",'Calculations'!BO361,'Calculations'!BP361)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AND('Calculations'!$EF$2&lt;&gt;"All",'Calculations'!HE361='Calculations'!$EF$2),AND('Calculations'!$EF$3&lt;&gt;"All",'Calculations'!HE361='Calculations'!$EF$3)),0,IF(OR('Dashboard'!$B$7="All",'Calculations'!HN361='Dashboard'!$B$7),IF('Calculations'!$EF$2="All",1,IF('Calculations'!HL361&gt;0,0,IF(COUNTIF('Calculations'!HO361:II361,"="&amp;SUBSTITUTE(SUBSTITUTE(SUBSTITUTE('Calculations'!$EF$2,"~","~~"),"*","~*"),"?","~?"))=0,0,IF('Calculations'!$EF$3="All",1,IF(COUNTIF('Calculations'!HO361:II361,"="&amp;SUBSTITUTE(SUBSTITUTE(SUBSTITUTE('Calculations'!$EF$3,"~","~~"),"*","~*"),"?","~?"))&gt;0,1,0)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'Calculations'!BN361</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IF('Dashboard'!$E$67="What",'Calculations'!BO362,'Calculations'!BP362)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AND('Calculations'!$EF$2&lt;&gt;"All",'Calculations'!HE362='Calculations'!$EF$2),AND('Calculations'!$EF$3&lt;&gt;"All",'Calculations'!HE362='Calculations'!$EF$3)),0,IF(OR('Dashboard'!$B$7="All",'Calculations'!HN362='Dashboard'!$B$7),IF('Calculations'!$EF$2="All",1,IF('Calculations'!HL362&gt;0,0,IF(COUNTIF('Calculations'!HO362:II362,"="&amp;SUBSTITUTE(SUBSTITUTE(SUBSTITUTE('Calculations'!$EF$2,"~","~~"),"*","~*"),"?","~?"))=0,0,IF('Calculations'!$EF$3="All",1,IF(COUNTIF('Calculations'!HO362:II362,"="&amp;SUBSTITUTE(SUBSTITUTE(SUBSTITUTE('Calculations'!$EF$3,"~","~~"),"*","~*"),"?","~?"))&gt;0,1,0)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'Calculations'!BN362</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IF('Dashboard'!$E$67="What",'Calculations'!BO363,'Calculations'!BP363)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AND('Calculations'!$EF$2&lt;&gt;"All",'Calculations'!HE363='Calculations'!$EF$2),AND('Calculations'!$EF$3&lt;&gt;"All",'Calculations'!HE363='Calculations'!$EF$3)),0,IF(OR('Dashboard'!$B$7="All",'Calculations'!HN363='Dashboard'!$B$7),IF('Calculations'!$EF$2="All",1,IF('Calculations'!HL363&gt;0,0,IF(COUNTIF('Calculations'!HO363:II363,"="&amp;SUBSTITUTE(SUBSTITUTE(SUBSTITUTE('Calculations'!$EF$2,"~","~~"),"*","~*"),"?","~?"))=0,0,IF('Calculations'!$EF$3="All",1,IF(COUNTIF('Calculations'!HO363:II363,"="&amp;SUBSTITUTE(SUBSTITUTE(SUBSTITUTE('Calculations'!$EF$3,"~","~~"),"*","~*"),"?","~?"))&gt;0,1,0)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'Calculations'!BN363</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IF('Dashboard'!$E$67="What",'Calculations'!BO364,'Calculations'!BP364)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AND('Calculations'!$EF$2&lt;&gt;"All",'Calculations'!HE364='Calculations'!$EF$2),AND('Calculations'!$EF$3&lt;&gt;"All",'Calculations'!HE364='Calculations'!$EF$3)),0,IF(OR('Dashboard'!$B$7="All",'Calculations'!HN364='Dashboard'!$B$7),IF('Calculations'!$EF$2="All",1,IF('Calculations'!HL364&gt;0,0,IF(COUNTIF('Calculations'!HO364:II364,"="&amp;SUBSTITUTE(SUBSTITUTE(SUBSTITUTE('Calculations'!$EF$2,"~","~~"),"*","~*"),"?","~?"))=0,0,IF('Calculations'!$EF$3="All",1,IF(COUNTIF('Calculations'!HO364:II364,"="&amp;SUBSTITUTE(SUBSTITUTE(SUBSTITUTE('Calculations'!$EF$3,"~","~~"),"*","~*"),"?","~?"))&gt;0,1,0)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'Calculations'!BN364</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IF('Dashboard'!$E$67="What",'Calculations'!BO365,'Calculations'!BP365)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AND('Calculations'!$EF$2&lt;&gt;"All",'Calculations'!HE365='Calculations'!$EF$2),AND('Calculations'!$EF$3&lt;&gt;"All",'Calculations'!HE365='Calculations'!$EF$3)),0,IF(OR('Dashboard'!$B$7="All",'Calculations'!HN365='Dashboard'!$B$7),IF('Calculations'!$EF$2="All",1,IF('Calculations'!HL365&gt;0,0,IF(COUNTIF('Calculations'!HO365:II365,"="&amp;SUBSTITUTE(SUBSTITUTE(SUBSTITUTE('Calculations'!$EF$2,"~","~~"),"*","~*"),"?","~?"))=0,0,IF('Calculations'!$EF$3="All",1,IF(COUNTIF('Calculations'!HO365:II365,"="&amp;SUBSTITUTE(SUBSTITUTE(SUBSTITUTE('Calculations'!$EF$3,"~","~~"),"*","~*"),"?","~?"))&gt;0,1,0)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'Calculations'!BN365</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IF('Dashboard'!$E$67="What",'Calculations'!BO366,'Calculations'!BP366)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AND('Calculations'!$EF$2&lt;&gt;"All",'Calculations'!HE366='Calculations'!$EF$2),AND('Calculations'!$EF$3&lt;&gt;"All",'Calculations'!HE366='Calculations'!$EF$3)),0,IF(OR('Dashboard'!$B$7="All",'Calculations'!HN366='Dashboard'!$B$7),IF('Calculations'!$EF$2="All",1,IF('Calculations'!HL366&gt;0,0,IF(COUNTIF('Calculations'!HO366:II366,"="&amp;SUBSTITUTE(SUBSTITUTE(SUBSTITUTE('Calculations'!$EF$2,"~","~~"),"*","~*"),"?","~?"))=0,0,IF('Calculations'!$EF$3="All",1,IF(COUNTIF('Calculations'!HO366:II366,"="&amp;SUBSTITUTE(SUBSTITUTE(SUBSTITUTE('Calculations'!$EF$3,"~","~~"),"*","~*"),"?","~?"))&gt;0,1,0)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'Calculations'!BN366</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IF('Dashboard'!$E$67="What",'Calculations'!BO367,'Calculations'!BP367)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AND('Calculations'!$EF$2&lt;&gt;"All",'Calculations'!HE367='Calculations'!$EF$2),AND('Calculations'!$EF$3&lt;&gt;"All",'Calculations'!HE367='Calculations'!$EF$3)),0,IF(OR('Dashboard'!$B$7="All",'Calculations'!HN367='Dashboard'!$B$7),IF('Calculations'!$EF$2="All",1,IF('Calculations'!HL367&gt;0,0,IF(COUNTIF('Calculations'!HO367:II367,"="&amp;SUBSTITUTE(SUBSTITUTE(SUBSTITUTE('Calculations'!$EF$2,"~","~~"),"*","~*"),"?","~?"))=0,0,IF('Calculations'!$EF$3="All",1,IF(COUNTIF('Calculations'!HO367:II367,"="&amp;SUBSTITUTE(SUBSTITUTE(SUBSTITUTE('Calculations'!$EF$3,"~","~~"),"*","~*"),"?","~?"))&gt;0,1,0)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'Calculations'!BN367</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IF('Dashboard'!$E$67="What",'Calculations'!BO368,'Calculations'!BP368)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AND('Calculations'!$EF$2&lt;&gt;"All",'Calculations'!HE368='Calculations'!$EF$2),AND('Calculations'!$EF$3&lt;&gt;"All",'Calculations'!HE368='Calculations'!$EF$3)),0,IF(OR('Dashboard'!$B$7="All",'Calculations'!HN368='Dashboard'!$B$7),IF('Calculations'!$EF$2="All",1,IF('Calculations'!HL368&gt;0,0,IF(COUNTIF('Calculations'!HO368:II368,"="&amp;SUBSTITUTE(SUBSTITUTE(SUBSTITUTE('Calculations'!$EF$2,"~","~~"),"*","~*"),"?","~?"))=0,0,IF('Calculations'!$EF$3="All",1,IF(COUNTIF('Calculations'!HO368:II368,"="&amp;SUBSTITUTE(SUBSTITUTE(SUBSTITUTE('Calculations'!$EF$3,"~","~~"),"*","~*"),"?","~?"))&gt;0,1,0)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'Calculations'!BN368</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IF('Dashboard'!$E$67="What",'Calculations'!BO369,'Calculations'!BP369)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AND('Calculations'!$EF$2&lt;&gt;"All",'Calculations'!HE369='Calculations'!$EF$2),AND('Calculations'!$EF$3&lt;&gt;"All",'Calculations'!HE369='Calculations'!$EF$3)),0,IF(OR('Dashboard'!$B$7="All",'Calculations'!HN369='Dashboard'!$B$7),IF('Calculations'!$EF$2="All",1,IF('Calculations'!HL369&gt;0,0,IF(COUNTIF('Calculations'!HO369:II369,"="&amp;SUBSTITUTE(SUBSTITUTE(SUBSTITUTE('Calculations'!$EF$2,"~","~~"),"*","~*"),"?","~?"))=0,0,IF('Calculations'!$EF$3="All",1,IF(COUNTIF('Calculations'!HO369:II369,"="&amp;SUBSTITUTE(SUBSTITUTE(SUBSTITUTE('Calculations'!$EF$3,"~","~~"),"*","~*"),"?","~?"))&gt;0,1,0)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'Calculations'!BN369</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IF('Dashboard'!$E$67="What",'Calculations'!BO370,'Calculations'!BP370)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AND('Calculations'!$EF$2&lt;&gt;"All",'Calculations'!HE370='Calculations'!$EF$2),AND('Calculations'!$EF$3&lt;&gt;"All",'Calculations'!HE370='Calculations'!$EF$3)),0,IF(OR('Dashboard'!$B$7="All",'Calculations'!HN370='Dashboard'!$B$7),IF('Calculations'!$EF$2="All",1,IF('Calculations'!HL370&gt;0,0,IF(COUNTIF('Calculations'!HO370:II370,"="&amp;SUBSTITUTE(SUBSTITUTE(SUBSTITUTE('Calculations'!$EF$2,"~","~~"),"*","~*"),"?","~?"))=0,0,IF('Calculations'!$EF$3="All",1,IF(COUNTIF('Calculations'!HO370:II370,"="&amp;SUBSTITUTE(SUBSTITUTE(SUBSTITUTE('Calculations'!$EF$3,"~","~~"),"*","~*"),"?","~?"))&gt;0,1,0)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'Calculations'!BN370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IF('Dashboard'!$E$67="What",'Calculations'!BO371,'Calculations'!BP371)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AND('Calculations'!$EF$2&lt;&gt;"All",'Calculations'!HE371='Calculations'!$EF$2),AND('Calculations'!$EF$3&lt;&gt;"All",'Calculations'!HE371='Calculations'!$EF$3)),0,IF(OR('Dashboard'!$B$7="All",'Calculations'!HN371='Dashboard'!$B$7),IF('Calculations'!$EF$2="All",1,IF('Calculations'!HL371&gt;0,0,IF(COUNTIF('Calculations'!HO371:II371,"="&amp;SUBSTITUTE(SUBSTITUTE(SUBSTITUTE('Calculations'!$EF$2,"~","~~"),"*","~*"),"?","~?"))=0,0,IF('Calculations'!$EF$3="All",1,IF(COUNTIF('Calculations'!HO371:II371,"="&amp;SUBSTITUTE(SUBSTITUTE(SUBSTITUTE('Calculations'!$EF$3,"~","~~"),"*","~*"),"?","~?"))&gt;0,1,0)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'Calculations'!BN371</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IF('Dashboard'!$E$67="What",'Calculations'!BO372,'Calculations'!BP372)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AND('Calculations'!$EF$2&lt;&gt;"All",'Calculations'!HE372='Calculations'!$EF$2),AND('Calculations'!$EF$3&lt;&gt;"All",'Calculations'!HE372='Calculations'!$EF$3)),0,IF(OR('Dashboard'!$B$7="All",'Calculations'!HN372='Dashboard'!$B$7),IF('Calculations'!$EF$2="All",1,IF('Calculations'!HL372&gt;0,0,IF(COUNTIF('Calculations'!HO372:II372,"="&amp;SUBSTITUTE(SUBSTITUTE(SUBSTITUTE('Calculations'!$EF$2,"~","~~"),"*","~*"),"?","~?"))=0,0,IF('Calculations'!$EF$3="All",1,IF(COUNTIF('Calculations'!HO372:II372,"="&amp;SUBSTITUTE(SUBSTITUTE(SUBSTITUTE('Calculations'!$EF$3,"~","~~"),"*","~*"),"?","~?"))&gt;0,1,0)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'Calculations'!BN372</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IF('Dashboard'!$E$67="What",'Calculations'!BO373,'Calculations'!BP373)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AND('Calculations'!$EF$2&lt;&gt;"All",'Calculations'!HE373='Calculations'!$EF$2),AND('Calculations'!$EF$3&lt;&gt;"All",'Calculations'!HE373='Calculations'!$EF$3)),0,IF(OR('Dashboard'!$B$7="All",'Calculations'!HN373='Dashboard'!$B$7),IF('Calculations'!$EF$2="All",1,IF('Calculations'!HL373&gt;0,0,IF(COUNTIF('Calculations'!HO373:II373,"="&amp;SUBSTITUTE(SUBSTITUTE(SUBSTITUTE('Calculations'!$EF$2,"~","~~"),"*","~*"),"?","~?"))=0,0,IF('Calculations'!$EF$3="All",1,IF(COUNTIF('Calculations'!HO373:II373,"="&amp;SUBSTITUTE(SUBSTITUTE(SUBSTITUTE('Calculations'!$EF$3,"~","~~"),"*","~*"),"?","~?"))&gt;0,1,0)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'Calculations'!BN373</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IF('Dashboard'!$E$67="What",'Calculations'!BO374,'Calculations'!BP374)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AND('Calculations'!$EF$2&lt;&gt;"All",'Calculations'!HE374='Calculations'!$EF$2),AND('Calculations'!$EF$3&lt;&gt;"All",'Calculations'!HE374='Calculations'!$EF$3)),0,IF(OR('Dashboard'!$B$7="All",'Calculations'!HN374='Dashboard'!$B$7),IF('Calculations'!$EF$2="All",1,IF('Calculations'!HL374&gt;0,0,IF(COUNTIF('Calculations'!HO374:II374,"="&amp;SUBSTITUTE(SUBSTITUTE(SUBSTITUTE('Calculations'!$EF$2,"~","~~"),"*","~*"),"?","~?"))=0,0,IF('Calculations'!$EF$3="All",1,IF(COUNTIF('Calculations'!HO374:II374,"="&amp;SUBSTITUTE(SUBSTITUTE(SUBSTITUTE('Calculations'!$EF$3,"~","~~"),"*","~*"),"?","~?"))&gt;0,1,0)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'Calculations'!BN374</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IF('Dashboard'!$E$67="What",'Calculations'!BO375,'Calculations'!BP375)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AND('Calculations'!$EF$2&lt;&gt;"All",'Calculations'!HE375='Calculations'!$EF$2),AND('Calculations'!$EF$3&lt;&gt;"All",'Calculations'!HE375='Calculations'!$EF$3)),0,IF(OR('Dashboard'!$B$7="All",'Calculations'!HN375='Dashboard'!$B$7),IF('Calculations'!$EF$2="All",1,IF('Calculations'!HL375&gt;0,0,IF(COUNTIF('Calculations'!HO375:II375,"="&amp;SUBSTITUTE(SUBSTITUTE(SUBSTITUTE('Calculations'!$EF$2,"~","~~"),"*","~*"),"?","~?"))=0,0,IF('Calculations'!$EF$3="All",1,IF(COUNTIF('Calculations'!HO375:II375,"="&amp;SUBSTITUTE(SUBSTITUTE(SUBSTITUTE('Calculations'!$EF$3,"~","~~"),"*","~*"),"?","~?"))&gt;0,1,0)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'Calculations'!BN375</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IF('Dashboard'!$E$67="What",'Calculations'!BO376,'Calculations'!BP376)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AND('Calculations'!$EF$2&lt;&gt;"All",'Calculations'!HE376='Calculations'!$EF$2),AND('Calculations'!$EF$3&lt;&gt;"All",'Calculations'!HE376='Calculations'!$EF$3)),0,IF(OR('Dashboard'!$B$7="All",'Calculations'!HN376='Dashboard'!$B$7),IF('Calculations'!$EF$2="All",1,IF('Calculations'!HL376&gt;0,0,IF(COUNTIF('Calculations'!HO376:II376,"="&amp;SUBSTITUTE(SUBSTITUTE(SUBSTITUTE('Calculations'!$EF$2,"~","~~"),"*","~*"),"?","~?"))=0,0,IF('Calculations'!$EF$3="All",1,IF(COUNTIF('Calculations'!HO376:II376,"="&amp;SUBSTITUTE(SUBSTITUTE(SUBSTITUTE('Calculations'!$EF$3,"~","~~"),"*","~*"),"?","~?"))&gt;0,1,0)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'Calculations'!BN376</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IF('Dashboard'!$E$67="What",'Calculations'!BO377,'Calculations'!BP377)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AND('Calculations'!$EF$2&lt;&gt;"All",'Calculations'!HE377='Calculations'!$EF$2),AND('Calculations'!$EF$3&lt;&gt;"All",'Calculations'!HE377='Calculations'!$EF$3)),0,IF(OR('Dashboard'!$B$7="All",'Calculations'!HN377='Dashboard'!$B$7),IF('Calculations'!$EF$2="All",1,IF('Calculations'!HL377&gt;0,0,IF(COUNTIF('Calculations'!HO377:II377,"="&amp;SUBSTITUTE(SUBSTITUTE(SUBSTITUTE('Calculations'!$EF$2,"~","~~"),"*","~*"),"?","~?"))=0,0,IF('Calculations'!$EF$3="All",1,IF(COUNTIF('Calculations'!HO377:II377,"="&amp;SUBSTITUTE(SUBSTITUTE(SUBSTITUTE('Calculations'!$EF$3,"~","~~"),"*","~*"),"?","~?"))&gt;0,1,0)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'Calculations'!BN377</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IF('Dashboard'!$E$67="What",'Calculations'!BO378,'Calculations'!BP378)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AND('Calculations'!$EF$2&lt;&gt;"All",'Calculations'!HE378='Calculations'!$EF$2),AND('Calculations'!$EF$3&lt;&gt;"All",'Calculations'!HE378='Calculations'!$EF$3)),0,IF(OR('Dashboard'!$B$7="All",'Calculations'!HN378='Dashboard'!$B$7),IF('Calculations'!$EF$2="All",1,IF('Calculations'!HL378&gt;0,0,IF(COUNTIF('Calculations'!HO378:II378,"="&amp;SUBSTITUTE(SUBSTITUTE(SUBSTITUTE('Calculations'!$EF$2,"~","~~"),"*","~*"),"?","~?"))=0,0,IF('Calculations'!$EF$3="All",1,IF(COUNTIF('Calculations'!HO378:II378,"="&amp;SUBSTITUTE(SUBSTITUTE(SUBSTITUTE('Calculations'!$EF$3,"~","~~"),"*","~*"),"?","~?"))&gt;0,1,0)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'Calculations'!BN378</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IF('Dashboard'!$E$67="What",'Calculations'!BO379,'Calculations'!BP379)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AND('Calculations'!$EF$2&lt;&gt;"All",'Calculations'!HE379='Calculations'!$EF$2),AND('Calculations'!$EF$3&lt;&gt;"All",'Calculations'!HE379='Calculations'!$EF$3)),0,IF(OR('Dashboard'!$B$7="All",'Calculations'!HN379='Dashboard'!$B$7),IF('Calculations'!$EF$2="All",1,IF('Calculations'!HL379&gt;0,0,IF(COUNTIF('Calculations'!HO379:II379,"="&amp;SUBSTITUTE(SUBSTITUTE(SUBSTITUTE('Calculations'!$EF$2,"~","~~"),"*","~*"),"?","~?"))=0,0,IF('Calculations'!$EF$3="All",1,IF(COUNTIF('Calculations'!HO379:II379,"="&amp;SUBSTITUTE(SUBSTITUTE(SUBSTITUTE('Calculations'!$EF$3,"~","~~"),"*","~*"),"?","~?"))&gt;0,1,0)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'Calculations'!BN379</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IF('Dashboard'!$E$67="What",'Calculations'!BO380,'Calculations'!BP380)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AND('Calculations'!$EF$2&lt;&gt;"All",'Calculations'!HE380='Calculations'!$EF$2),AND('Calculations'!$EF$3&lt;&gt;"All",'Calculations'!HE380='Calculations'!$EF$3)),0,IF(OR('Dashboard'!$B$7="All",'Calculations'!HN380='Dashboard'!$B$7),IF('Calculations'!$EF$2="All",1,IF('Calculations'!HL380&gt;0,0,IF(COUNTIF('Calculations'!HO380:II380,"="&amp;SUBSTITUTE(SUBSTITUTE(SUBSTITUTE('Calculations'!$EF$2,"~","~~"),"*","~*"),"?","~?"))=0,0,IF('Calculations'!$EF$3="All",1,IF(COUNTIF('Calculations'!HO380:II380,"="&amp;SUBSTITUTE(SUBSTITUTE(SUBSTITUTE('Calculations'!$EF$3,"~","~~"),"*","~*"),"?","~?"))&gt;0,1,0)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'Calculations'!BN380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IF('Dashboard'!$E$67="What",'Calculations'!BO381,'Calculations'!BP381)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AND('Calculations'!$EF$2&lt;&gt;"All",'Calculations'!HE381='Calculations'!$EF$2),AND('Calculations'!$EF$3&lt;&gt;"All",'Calculations'!HE381='Calculations'!$EF$3)),0,IF(OR('Dashboard'!$B$7="All",'Calculations'!HN381='Dashboard'!$B$7),IF('Calculations'!$EF$2="All",1,IF('Calculations'!HL381&gt;0,0,IF(COUNTIF('Calculations'!HO381:II381,"="&amp;SUBSTITUTE(SUBSTITUTE(SUBSTITUTE('Calculations'!$EF$2,"~","~~"),"*","~*"),"?","~?"))=0,0,IF('Calculations'!$EF$3="All",1,IF(COUNTIF('Calculations'!HO381:II381,"="&amp;SUBSTITUTE(SUBSTITUTE(SUBSTITUTE('Calculations'!$EF$3,"~","~~"),"*","~*"),"?","~?"))&gt;0,1,0)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'Calculations'!BN381</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IF('Dashboard'!$E$67="What",'Calculations'!BO382,'Calculations'!BP382)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AND('Calculations'!$EF$2&lt;&gt;"All",'Calculations'!HE382='Calculations'!$EF$2),AND('Calculations'!$EF$3&lt;&gt;"All",'Calculations'!HE382='Calculations'!$EF$3)),0,IF(OR('Dashboard'!$B$7="All",'Calculations'!HN382='Dashboard'!$B$7),IF('Calculations'!$EF$2="All",1,IF('Calculations'!HL382&gt;0,0,IF(COUNTIF('Calculations'!HO382:II382,"="&amp;SUBSTITUTE(SUBSTITUTE(SUBSTITUTE('Calculations'!$EF$2,"~","~~"),"*","~*"),"?","~?"))=0,0,IF('Calculations'!$EF$3="All",1,IF(COUNTIF('Calculations'!HO382:II382,"="&amp;SUBSTITUTE(SUBSTITUTE(SUBSTITUTE('Calculations'!$EF$3,"~","~~"),"*","~*"),"?","~?"))&gt;0,1,0)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'Calculations'!BN382</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IF('Dashboard'!$E$67="What",'Calculations'!BO383,'Calculations'!BP383)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AND('Calculations'!$EF$2&lt;&gt;"All",'Calculations'!HE383='Calculations'!$EF$2),AND('Calculations'!$EF$3&lt;&gt;"All",'Calculations'!HE383='Calculations'!$EF$3)),0,IF(OR('Dashboard'!$B$7="All",'Calculations'!HN383='Dashboard'!$B$7),IF('Calculations'!$EF$2="All",1,IF('Calculations'!HL383&gt;0,0,IF(COUNTIF('Calculations'!HO383:II383,"="&amp;SUBSTITUTE(SUBSTITUTE(SUBSTITUTE('Calculations'!$EF$2,"~","~~"),"*","~*"),"?","~?"))=0,0,IF('Calculations'!$EF$3="All",1,IF(COUNTIF('Calculations'!HO383:II383,"="&amp;SUBSTITUTE(SUBSTITUTE(SUBSTITUTE('Calculations'!$EF$3,"~","~~"),"*","~*"),"?","~?"))&gt;0,1,0)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'Calculations'!BN383</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IF('Dashboard'!$E$67="What",'Calculations'!BO384,'Calculations'!BP384)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AND('Calculations'!$EF$2&lt;&gt;"All",'Calculations'!HE384='Calculations'!$EF$2),AND('Calculations'!$EF$3&lt;&gt;"All",'Calculations'!HE384='Calculations'!$EF$3)),0,IF(OR('Dashboard'!$B$7="All",'Calculations'!HN384='Dashboard'!$B$7),IF('Calculations'!$EF$2="All",1,IF('Calculations'!HL384&gt;0,0,IF(COUNTIF('Calculations'!HO384:II384,"="&amp;SUBSTITUTE(SUBSTITUTE(SUBSTITUTE('Calculations'!$EF$2,"~","~~"),"*","~*"),"?","~?"))=0,0,IF('Calculations'!$EF$3="All",1,IF(COUNTIF('Calculations'!HO384:II384,"="&amp;SUBSTITUTE(SUBSTITUTE(SUBSTITUTE('Calculations'!$EF$3,"~","~~"),"*","~*"),"?","~?"))&gt;0,1,0)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'Calculations'!BN384</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IF('Dashboard'!$E$67="What",'Calculations'!BO385,'Calculations'!BP385)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AND('Calculations'!$EF$2&lt;&gt;"All",'Calculations'!HE385='Calculations'!$EF$2),AND('Calculations'!$EF$3&lt;&gt;"All",'Calculations'!HE385='Calculations'!$EF$3)),0,IF(OR('Dashboard'!$B$7="All",'Calculations'!HN385='Dashboard'!$B$7),IF('Calculations'!$EF$2="All",1,IF('Calculations'!HL385&gt;0,0,IF(COUNTIF('Calculations'!HO385:II385,"="&amp;SUBSTITUTE(SUBSTITUTE(SUBSTITUTE('Calculations'!$EF$2,"~","~~"),"*","~*"),"?","~?"))=0,0,IF('Calculations'!$EF$3="All",1,IF(COUNTIF('Calculations'!HO385:II385,"="&amp;SUBSTITUTE(SUBSTITUTE(SUBSTITUTE('Calculations'!$EF$3,"~","~~"),"*","~*"),"?","~?"))&gt;0,1,0)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'Calculations'!BN385</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IF('Dashboard'!$E$67="What",'Calculations'!BO386,'Calculations'!BP386)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AND('Calculations'!$EF$2&lt;&gt;"All",'Calculations'!HE386='Calculations'!$EF$2),AND('Calculations'!$EF$3&lt;&gt;"All",'Calculations'!HE386='Calculations'!$EF$3)),0,IF(OR('Dashboard'!$B$7="All",'Calculations'!HN386='Dashboard'!$B$7),IF('Calculations'!$EF$2="All",1,IF('Calculations'!HL386&gt;0,0,IF(COUNTIF('Calculations'!HO386:II386,"="&amp;SUBSTITUTE(SUBSTITUTE(SUBSTITUTE('Calculations'!$EF$2,"~","~~"),"*","~*"),"?","~?"))=0,0,IF('Calculations'!$EF$3="All",1,IF(COUNTIF('Calculations'!HO386:II386,"="&amp;SUBSTITUTE(SUBSTITUTE(SUBSTITUTE('Calculations'!$EF$3,"~","~~"),"*","~*"),"?","~?"))&gt;0,1,0)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'Calculations'!BN386</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IF('Dashboard'!$E$67="What",'Calculations'!BO387,'Calculations'!BP387)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AND('Calculations'!$EF$2&lt;&gt;"All",'Calculations'!HE387='Calculations'!$EF$2),AND('Calculations'!$EF$3&lt;&gt;"All",'Calculations'!HE387='Calculations'!$EF$3)),0,IF(OR('Dashboard'!$B$7="All",'Calculations'!HN387='Dashboard'!$B$7),IF('Calculations'!$EF$2="All",1,IF('Calculations'!HL387&gt;0,0,IF(COUNTIF('Calculations'!HO387:II387,"="&amp;SUBSTITUTE(SUBSTITUTE(SUBSTITUTE('Calculations'!$EF$2,"~","~~"),"*","~*"),"?","~?"))=0,0,IF('Calculations'!$EF$3="All",1,IF(COUNTIF('Calculations'!HO387:II387,"="&amp;SUBSTITUTE(SUBSTITUTE(SUBSTITUTE('Calculations'!$EF$3,"~","~~"),"*","~*"),"?","~?"))&gt;0,1,0)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'Calculations'!BN387</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IF('Dashboard'!$E$67="What",'Calculations'!BO388,'Calculations'!BP388)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AND('Calculations'!$EF$2&lt;&gt;"All",'Calculations'!HE388='Calculations'!$EF$2),AND('Calculations'!$EF$3&lt;&gt;"All",'Calculations'!HE388='Calculations'!$EF$3)),0,IF(OR('Dashboard'!$B$7="All",'Calculations'!HN388='Dashboard'!$B$7),IF('Calculations'!$EF$2="All",1,IF('Calculations'!HL388&gt;0,0,IF(COUNTIF('Calculations'!HO388:II388,"="&amp;SUBSTITUTE(SUBSTITUTE(SUBSTITUTE('Calculations'!$EF$2,"~","~~"),"*","~*"),"?","~?"))=0,0,IF('Calculations'!$EF$3="All",1,IF(COUNTIF('Calculations'!HO388:II388,"="&amp;SUBSTITUTE(SUBSTITUTE(SUBSTITUTE('Calculations'!$EF$3,"~","~~"),"*","~*"),"?","~?"))&gt;0,1,0)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'Calculations'!BN388</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IF('Dashboard'!$E$67="What",'Calculations'!BO389,'Calculations'!BP389)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AND('Calculations'!$EF$2&lt;&gt;"All",'Calculations'!HE389='Calculations'!$EF$2),AND('Calculations'!$EF$3&lt;&gt;"All",'Calculations'!HE389='Calculations'!$EF$3)),0,IF(OR('Dashboard'!$B$7="All",'Calculations'!HN389='Dashboard'!$B$7),IF('Calculations'!$EF$2="All",1,IF('Calculations'!HL389&gt;0,0,IF(COUNTIF('Calculations'!HO389:II389,"="&amp;SUBSTITUTE(SUBSTITUTE(SUBSTITUTE('Calculations'!$EF$2,"~","~~"),"*","~*"),"?","~?"))=0,0,IF('Calculations'!$EF$3="All",1,IF(COUNTIF('Calculations'!HO389:II389,"="&amp;SUBSTITUTE(SUBSTITUTE(SUBSTITUTE('Calculations'!$EF$3,"~","~~"),"*","~*"),"?","~?"))&gt;0,1,0)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'Calculations'!BN389</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IF('Dashboard'!$E$67="What",'Calculations'!BO390,'Calculations'!BP390)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AND('Calculations'!$EF$2&lt;&gt;"All",'Calculations'!HE390='Calculations'!$EF$2),AND('Calculations'!$EF$3&lt;&gt;"All",'Calculations'!HE390='Calculations'!$EF$3)),0,IF(OR('Dashboard'!$B$7="All",'Calculations'!HN390='Dashboard'!$B$7),IF('Calculations'!$EF$2="All",1,IF('Calculations'!HL390&gt;0,0,IF(COUNTIF('Calculations'!HO390:II390,"="&amp;SUBSTITUTE(SUBSTITUTE(SUBSTITUTE('Calculations'!$EF$2,"~","~~"),"*","~*"),"?","~?"))=0,0,IF('Calculations'!$EF$3="All",1,IF(COUNTIF('Calculations'!HO390:II390,"="&amp;SUBSTITUTE(SUBSTITUTE(SUBSTITUTE('Calculations'!$EF$3,"~","~~"),"*","~*"),"?","~?"))&gt;0,1,0)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'Calculations'!BN390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IF('Dashboard'!$E$67="What",'Calculations'!BO391,'Calculations'!BP391)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AND('Calculations'!$EF$2&lt;&gt;"All",'Calculations'!HE391='Calculations'!$EF$2),AND('Calculations'!$EF$3&lt;&gt;"All",'Calculations'!HE391='Calculations'!$EF$3)),0,IF(OR('Dashboard'!$B$7="All",'Calculations'!HN391='Dashboard'!$B$7),IF('Calculations'!$EF$2="All",1,IF('Calculations'!HL391&gt;0,0,IF(COUNTIF('Calculations'!HO391:II391,"="&amp;SUBSTITUTE(SUBSTITUTE(SUBSTITUTE('Calculations'!$EF$2,"~","~~"),"*","~*"),"?","~?"))=0,0,IF('Calculations'!$EF$3="All",1,IF(COUNTIF('Calculations'!HO391:II391,"="&amp;SUBSTITUTE(SUBSTITUTE(SUBSTITUTE('Calculations'!$EF$3,"~","~~"),"*","~*"),"?","~?"))&gt;0,1,0)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'Calculations'!BN391</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IF('Dashboard'!$E$67="What",'Calculations'!BO392,'Calculations'!BP392)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AND('Calculations'!$EF$2&lt;&gt;"All",'Calculations'!HE392='Calculations'!$EF$2),AND('Calculations'!$EF$3&lt;&gt;"All",'Calculations'!HE392='Calculations'!$EF$3)),0,IF(OR('Dashboard'!$B$7="All",'Calculations'!HN392='Dashboard'!$B$7),IF('Calculations'!$EF$2="All",1,IF('Calculations'!HL392&gt;0,0,IF(COUNTIF('Calculations'!HO392:II392,"="&amp;SUBSTITUTE(SUBSTITUTE(SUBSTITUTE('Calculations'!$EF$2,"~","~~"),"*","~*"),"?","~?"))=0,0,IF('Calculations'!$EF$3="All",1,IF(COUNTIF('Calculations'!HO392:II392,"="&amp;SUBSTITUTE(SUBSTITUTE(SUBSTITUTE('Calculations'!$EF$3,"~","~~"),"*","~*"),"?","~?"))&gt;0,1,0)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'Calculations'!BN392</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IF('Dashboard'!$E$67="What",'Calculations'!BO393,'Calculations'!BP393)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AND('Calculations'!$EF$2&lt;&gt;"All",'Calculations'!HE393='Calculations'!$EF$2),AND('Calculations'!$EF$3&lt;&gt;"All",'Calculations'!HE393='Calculations'!$EF$3)),0,IF(OR('Dashboard'!$B$7="All",'Calculations'!HN393='Dashboard'!$B$7),IF('Calculations'!$EF$2="All",1,IF('Calculations'!HL393&gt;0,0,IF(COUNTIF('Calculations'!HO393:II393,"="&amp;SUBSTITUTE(SUBSTITUTE(SUBSTITUTE('Calculations'!$EF$2,"~","~~"),"*","~*"),"?","~?"))=0,0,IF('Calculations'!$EF$3="All",1,IF(COUNTIF('Calculations'!HO393:II393,"="&amp;SUBSTITUTE(SUBSTITUTE(SUBSTITUTE('Calculations'!$EF$3,"~","~~"),"*","~*"),"?","~?"))&gt;0,1,0)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'Calculations'!BN393</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IF('Dashboard'!$E$67="What",'Calculations'!BO394,'Calculations'!BP394)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AND('Calculations'!$EF$2&lt;&gt;"All",'Calculations'!HE394='Calculations'!$EF$2),AND('Calculations'!$EF$3&lt;&gt;"All",'Calculations'!HE394='Calculations'!$EF$3)),0,IF(OR('Dashboard'!$B$7="All",'Calculations'!HN394='Dashboard'!$B$7),IF('Calculations'!$EF$2="All",1,IF('Calculations'!HL394&gt;0,0,IF(COUNTIF('Calculations'!HO394:II394,"="&amp;SUBSTITUTE(SUBSTITUTE(SUBSTITUTE('Calculations'!$EF$2,"~","~~"),"*","~*"),"?","~?"))=0,0,IF('Calculations'!$EF$3="All",1,IF(COUNTIF('Calculations'!HO394:II394,"="&amp;SUBSTITUTE(SUBSTITUTE(SUBSTITUTE('Calculations'!$EF$3,"~","~~"),"*","~*"),"?","~?"))&gt;0,1,0)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'Calculations'!BN394</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IF('Dashboard'!$E$67="What",'Calculations'!BO395,'Calculations'!BP395)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AND('Calculations'!$EF$2&lt;&gt;"All",'Calculations'!HE395='Calculations'!$EF$2),AND('Calculations'!$EF$3&lt;&gt;"All",'Calculations'!HE395='Calculations'!$EF$3)),0,IF(OR('Dashboard'!$B$7="All",'Calculations'!HN395='Dashboard'!$B$7),IF('Calculations'!$EF$2="All",1,IF('Calculations'!HL395&gt;0,0,IF(COUNTIF('Calculations'!HO395:II395,"="&amp;SUBSTITUTE(SUBSTITUTE(SUBSTITUTE('Calculations'!$EF$2,"~","~~"),"*","~*"),"?","~?"))=0,0,IF('Calculations'!$EF$3="All",1,IF(COUNTIF('Calculations'!HO395:II395,"="&amp;SUBSTITUTE(SUBSTITUTE(SUBSTITUTE('Calculations'!$EF$3,"~","~~"),"*","~*"),"?","~?"))&gt;0,1,0)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'Calculations'!BN395</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IF('Dashboard'!$E$67="What",'Calculations'!BO396,'Calculations'!BP396)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AND('Calculations'!$EF$2&lt;&gt;"All",'Calculations'!HE396='Calculations'!$EF$2),AND('Calculations'!$EF$3&lt;&gt;"All",'Calculations'!HE396='Calculations'!$EF$3)),0,IF(OR('Dashboard'!$B$7="All",'Calculations'!HN396='Dashboard'!$B$7),IF('Calculations'!$EF$2="All",1,IF('Calculations'!HL396&gt;0,0,IF(COUNTIF('Calculations'!HO396:II396,"="&amp;SUBSTITUTE(SUBSTITUTE(SUBSTITUTE('Calculations'!$EF$2,"~","~~"),"*","~*"),"?","~?"))=0,0,IF('Calculations'!$EF$3="All",1,IF(COUNTIF('Calculations'!HO396:II396,"="&amp;SUBSTITUTE(SUBSTITUTE(SUBSTITUTE('Calculations'!$EF$3,"~","~~"),"*","~*"),"?","~?"))&gt;0,1,0)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'Calculations'!BN396</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IF('Dashboard'!$E$67="What",'Calculations'!BO397,'Calculations'!BP397)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AND('Calculations'!$EF$2&lt;&gt;"All",'Calculations'!HE397='Calculations'!$EF$2),AND('Calculations'!$EF$3&lt;&gt;"All",'Calculations'!HE397='Calculations'!$EF$3)),0,IF(OR('Dashboard'!$B$7="All",'Calculations'!HN397='Dashboard'!$B$7),IF('Calculations'!$EF$2="All",1,IF('Calculations'!HL397&gt;0,0,IF(COUNTIF('Calculations'!HO397:II397,"="&amp;SUBSTITUTE(SUBSTITUTE(SUBSTITUTE('Calculations'!$EF$2,"~","~~"),"*","~*"),"?","~?"))=0,0,IF('Calculations'!$EF$3="All",1,IF(COUNTIF('Calculations'!HO397:II397,"="&amp;SUBSTITUTE(SUBSTITUTE(SUBSTITUTE('Calculations'!$EF$3,"~","~~"),"*","~*"),"?","~?"))&gt;0,1,0)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'Calculations'!BN397</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IF('Dashboard'!$E$67="What",'Calculations'!BO398,'Calculations'!BP398)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AND('Calculations'!$EF$2&lt;&gt;"All",'Calculations'!HE398='Calculations'!$EF$2),AND('Calculations'!$EF$3&lt;&gt;"All",'Calculations'!HE398='Calculations'!$EF$3)),0,IF(OR('Dashboard'!$B$7="All",'Calculations'!HN398='Dashboard'!$B$7),IF('Calculations'!$EF$2="All",1,IF('Calculations'!HL398&gt;0,0,IF(COUNTIF('Calculations'!HO398:II398,"="&amp;SUBSTITUTE(SUBSTITUTE(SUBSTITUTE('Calculations'!$EF$2,"~","~~"),"*","~*"),"?","~?"))=0,0,IF('Calculations'!$EF$3="All",1,IF(COUNTIF('Calculations'!HO398:II398,"="&amp;SUBSTITUTE(SUBSTITUTE(SUBSTITUTE('Calculations'!$EF$3,"~","~~"),"*","~*"),"?","~?"))&gt;0,1,0)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'Calculations'!BN398</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IF('Dashboard'!$E$67="What",'Calculations'!BO399,'Calculations'!BP399)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AND('Calculations'!$EF$2&lt;&gt;"All",'Calculations'!HE399='Calculations'!$EF$2),AND('Calculations'!$EF$3&lt;&gt;"All",'Calculations'!HE399='Calculations'!$EF$3)),0,IF(OR('Dashboard'!$B$7="All",'Calculations'!HN399='Dashboard'!$B$7),IF('Calculations'!$EF$2="All",1,IF('Calculations'!HL399&gt;0,0,IF(COUNTIF('Calculations'!HO399:II399,"="&amp;SUBSTITUTE(SUBSTITUTE(SUBSTITUTE('Calculations'!$EF$2,"~","~~"),"*","~*"),"?","~?"))=0,0,IF('Calculations'!$EF$3="All",1,IF(COUNTIF('Calculations'!HO399:II399,"="&amp;SUBSTITUTE(SUBSTITUTE(SUBSTITUTE('Calculations'!$EF$3,"~","~~"),"*","~*"),"?","~?"))&gt;0,1,0)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'Calculations'!BN399</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IF('Dashboard'!$E$67="What",'Calculations'!BO400,'Calculations'!BP400)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AND('Calculations'!$EF$2&lt;&gt;"All",'Calculations'!HE400='Calculations'!$EF$2),AND('Calculations'!$EF$3&lt;&gt;"All",'Calculations'!HE400='Calculations'!$EF$3)),0,IF(OR('Dashboard'!$B$7="All",'Calculations'!HN400='Dashboard'!$B$7),IF('Calculations'!$EF$2="All",1,IF('Calculations'!HL400&gt;0,0,IF(COUNTIF('Calculations'!HO400:II400,"="&amp;SUBSTITUTE(SUBSTITUTE(SUBSTITUTE('Calculations'!$EF$2,"~","~~"),"*","~*"),"?","~?"))=0,0,IF('Calculations'!$EF$3="All",1,IF(COUNTIF('Calculations'!HO400:II400,"="&amp;SUBSTITUTE(SUBSTITUTE(SUBSTITUTE('Calculations'!$EF$3,"~","~~"),"*","~*"),"?","~?"))&gt;0,1,0)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'Calculations'!BN400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IF('Dashboard'!$E$67="What",'Calculations'!BO401,'Calculations'!BP401)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AND('Calculations'!$EF$2&lt;&gt;"All",'Calculations'!HE401='Calculations'!$EF$2),AND('Calculations'!$EF$3&lt;&gt;"All",'Calculations'!HE401='Calculations'!$EF$3)),0,IF(OR('Dashboard'!$B$7="All",'Calculations'!HN401='Dashboard'!$B$7),IF('Calculations'!$EF$2="All",1,IF('Calculations'!HL401&gt;0,0,IF(COUNTIF('Calculations'!HO401:II401,"="&amp;SUBSTITUTE(SUBSTITUTE(SUBSTITUTE('Calculations'!$EF$2,"~","~~"),"*","~*"),"?","~?"))=0,0,IF('Calculations'!$EF$3="All",1,IF(COUNTIF('Calculations'!HO401:II401,"="&amp;SUBSTITUTE(SUBSTITUTE(SUBSTITUTE('Calculations'!$EF$3,"~","~~"),"*","~*"),"?","~?"))&gt;0,1,0)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'Calculations'!BN401</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IF('Dashboard'!$E$67="What",'Calculations'!BO402,'Calculations'!BP402)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AND('Calculations'!$EF$2&lt;&gt;"All",'Calculations'!HE402='Calculations'!$EF$2),AND('Calculations'!$EF$3&lt;&gt;"All",'Calculations'!HE402='Calculations'!$EF$3)),0,IF(OR('Dashboard'!$B$7="All",'Calculations'!HN402='Dashboard'!$B$7),IF('Calculations'!$EF$2="All",1,IF('Calculations'!HL402&gt;0,0,IF(COUNTIF('Calculations'!HO402:II402,"="&amp;SUBSTITUTE(SUBSTITUTE(SUBSTITUTE('Calculations'!$EF$2,"~","~~"),"*","~*"),"?","~?"))=0,0,IF('Calculations'!$EF$3="All",1,IF(COUNTIF('Calculations'!HO402:II402,"="&amp;SUBSTITUTE(SUBSTITUTE(SUBSTITUTE('Calculations'!$EF$3,"~","~~"),"*","~*"),"?","~?"))&gt;0,1,0)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'Calculations'!BN402</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IF('Dashboard'!$E$67="What",'Calculations'!BO403,'Calculations'!BP403)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AND('Calculations'!$EF$2&lt;&gt;"All",'Calculations'!HE403='Calculations'!$EF$2),AND('Calculations'!$EF$3&lt;&gt;"All",'Calculations'!HE403='Calculations'!$EF$3)),0,IF(OR('Dashboard'!$B$7="All",'Calculations'!HN403='Dashboard'!$B$7),IF('Calculations'!$EF$2="All",1,IF('Calculations'!HL403&gt;0,0,IF(COUNTIF('Calculations'!HO403:II403,"="&amp;SUBSTITUTE(SUBSTITUTE(SUBSTITUTE('Calculations'!$EF$2,"~","~~"),"*","~*"),"?","~?"))=0,0,IF('Calculations'!$EF$3="All",1,IF(COUNTIF('Calculations'!HO403:II403,"="&amp;SUBSTITUTE(SUBSTITUTE(SUBSTITUTE('Calculations'!$EF$3,"~","~~"),"*","~*"),"?","~?"))&gt;0,1,0)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'Calculations'!BN403</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IF('Dashboard'!$E$67="What",'Calculations'!BO404,'Calculations'!BP404)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AND('Calculations'!$EF$2&lt;&gt;"All",'Calculations'!HE404='Calculations'!$EF$2),AND('Calculations'!$EF$3&lt;&gt;"All",'Calculations'!HE404='Calculations'!$EF$3)),0,IF(OR('Dashboard'!$B$7="All",'Calculations'!HN404='Dashboard'!$B$7),IF('Calculations'!$EF$2="All",1,IF('Calculations'!HL404&gt;0,0,IF(COUNTIF('Calculations'!HO404:II404,"="&amp;SUBSTITUTE(SUBSTITUTE(SUBSTITUTE('Calculations'!$EF$2,"~","~~"),"*","~*"),"?","~?"))=0,0,IF('Calculations'!$EF$3="All",1,IF(COUNTIF('Calculations'!HO404:II404,"="&amp;SUBSTITUTE(SUBSTITUTE(SUBSTITUTE('Calculations'!$EF$3,"~","~~"),"*","~*"),"?","~?"))&gt;0,1,0)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'Calculations'!BN404</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IF('Dashboard'!$E$67="What",'Calculations'!BO405,'Calculations'!BP405)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AND('Calculations'!$EF$2&lt;&gt;"All",'Calculations'!HE405='Calculations'!$EF$2),AND('Calculations'!$EF$3&lt;&gt;"All",'Calculations'!HE405='Calculations'!$EF$3)),0,IF(OR('Dashboard'!$B$7="All",'Calculations'!HN405='Dashboard'!$B$7),IF('Calculations'!$EF$2="All",1,IF('Calculations'!HL405&gt;0,0,IF(COUNTIF('Calculations'!HO405:II405,"="&amp;SUBSTITUTE(SUBSTITUTE(SUBSTITUTE('Calculations'!$EF$2,"~","~~"),"*","~*"),"?","~?"))=0,0,IF('Calculations'!$EF$3="All",1,IF(COUNTIF('Calculations'!HO405:II405,"="&amp;SUBSTITUTE(SUBSTITUTE(SUBSTITUTE('Calculations'!$EF$3,"~","~~"),"*","~*"),"?","~?"))&gt;0,1,0)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'Calculations'!BN405</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IF('Dashboard'!$E$67="What",'Calculations'!BO406,'Calculations'!BP406)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AND('Calculations'!$EF$2&lt;&gt;"All",'Calculations'!HE406='Calculations'!$EF$2),AND('Calculations'!$EF$3&lt;&gt;"All",'Calculations'!HE406='Calculations'!$EF$3)),0,IF(OR('Dashboard'!$B$7="All",'Calculations'!HN406='Dashboard'!$B$7),IF('Calculations'!$EF$2="All",1,IF('Calculations'!HL406&gt;0,0,IF(COUNTIF('Calculations'!HO406:II406,"="&amp;SUBSTITUTE(SUBSTITUTE(SUBSTITUTE('Calculations'!$EF$2,"~","~~"),"*","~*"),"?","~?"))=0,0,IF('Calculations'!$EF$3="All",1,IF(COUNTIF('Calculations'!HO406:II406,"="&amp;SUBSTITUTE(SUBSTITUTE(SUBSTITUTE('Calculations'!$EF$3,"~","~~"),"*","~*"),"?","~?"))&gt;0,1,0)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'Calculations'!BN406</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IF('Dashboard'!$E$67="What",'Calculations'!BO407,'Calculations'!BP407)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AND('Calculations'!$EF$2&lt;&gt;"All",'Calculations'!HE407='Calculations'!$EF$2),AND('Calculations'!$EF$3&lt;&gt;"All",'Calculations'!HE407='Calculations'!$EF$3)),0,IF(OR('Dashboard'!$B$7="All",'Calculations'!HN407='Dashboard'!$B$7),IF('Calculations'!$EF$2="All",1,IF('Calculations'!HL407&gt;0,0,IF(COUNTIF('Calculations'!HO407:II407,"="&amp;SUBSTITUTE(SUBSTITUTE(SUBSTITUTE('Calculations'!$EF$2,"~","~~"),"*","~*"),"?","~?"))=0,0,IF('Calculations'!$EF$3="All",1,IF(COUNTIF('Calculations'!HO407:II407,"="&amp;SUBSTITUTE(SUBSTITUTE(SUBSTITUTE('Calculations'!$EF$3,"~","~~"),"*","~*"),"?","~?"))&gt;0,1,0)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'Calculations'!BN407</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IF('Dashboard'!$E$67="What",'Calculations'!BO408,'Calculations'!BP408)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AND('Calculations'!$EF$2&lt;&gt;"All",'Calculations'!HE408='Calculations'!$EF$2),AND('Calculations'!$EF$3&lt;&gt;"All",'Calculations'!HE408='Calculations'!$EF$3)),0,IF(OR('Dashboard'!$B$7="All",'Calculations'!HN408='Dashboard'!$B$7),IF('Calculations'!$EF$2="All",1,IF('Calculations'!HL408&gt;0,0,IF(COUNTIF('Calculations'!HO408:II408,"="&amp;SUBSTITUTE(SUBSTITUTE(SUBSTITUTE('Calculations'!$EF$2,"~","~~"),"*","~*"),"?","~?"))=0,0,IF('Calculations'!$EF$3="All",1,IF(COUNTIF('Calculations'!HO408:II408,"="&amp;SUBSTITUTE(SUBSTITUTE(SUBSTITUTE('Calculations'!$EF$3,"~","~~"),"*","~*"),"?","~?"))&gt;0,1,0)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'Calculations'!BN408</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IF('Dashboard'!$E$67="What",'Calculations'!BO409,'Calculations'!BP409)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AND('Calculations'!$EF$2&lt;&gt;"All",'Calculations'!HE409='Calculations'!$EF$2),AND('Calculations'!$EF$3&lt;&gt;"All",'Calculations'!HE409='Calculations'!$EF$3)),0,IF(OR('Dashboard'!$B$7="All",'Calculations'!HN409='Dashboard'!$B$7),IF('Calculations'!$EF$2="All",1,IF('Calculations'!HL409&gt;0,0,IF(COUNTIF('Calculations'!HO409:II409,"="&amp;SUBSTITUTE(SUBSTITUTE(SUBSTITUTE('Calculations'!$EF$2,"~","~~"),"*","~*"),"?","~?"))=0,0,IF('Calculations'!$EF$3="All",1,IF(COUNTIF('Calculations'!HO409:II409,"="&amp;SUBSTITUTE(SUBSTITUTE(SUBSTITUTE('Calculations'!$EF$3,"~","~~"),"*","~*"),"?","~?"))&gt;0,1,0)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'Calculations'!BN409</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IF('Dashboard'!$E$67="What",'Calculations'!BO410,'Calculations'!BP410)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AND('Calculations'!$EF$2&lt;&gt;"All",'Calculations'!HE410='Calculations'!$EF$2),AND('Calculations'!$EF$3&lt;&gt;"All",'Calculations'!HE410='Calculations'!$EF$3)),0,IF(OR('Dashboard'!$B$7="All",'Calculations'!HN410='Dashboard'!$B$7),IF('Calculations'!$EF$2="All",1,IF('Calculations'!HL410&gt;0,0,IF(COUNTIF('Calculations'!HO410:II410,"="&amp;SUBSTITUTE(SUBSTITUTE(SUBSTITUTE('Calculations'!$EF$2,"~","~~"),"*","~*"),"?","~?"))=0,0,IF('Calculations'!$EF$3="All",1,IF(COUNTIF('Calculations'!HO410:II410,"="&amp;SUBSTITUTE(SUBSTITUTE(SUBSTITUTE('Calculations'!$EF$3,"~","~~"),"*","~*"),"?","~?"))&gt;0,1,0)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'Calculations'!BN410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IF('Dashboard'!$E$67="What",'Calculations'!BO411,'Calculations'!BP411)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AND('Calculations'!$EF$2&lt;&gt;"All",'Calculations'!HE411='Calculations'!$EF$2),AND('Calculations'!$EF$3&lt;&gt;"All",'Calculations'!HE411='Calculations'!$EF$3)),0,IF(OR('Dashboard'!$B$7="All",'Calculations'!HN411='Dashboard'!$B$7),IF('Calculations'!$EF$2="All",1,IF('Calculations'!HL411&gt;0,0,IF(COUNTIF('Calculations'!HO411:II411,"="&amp;SUBSTITUTE(SUBSTITUTE(SUBSTITUTE('Calculations'!$EF$2,"~","~~"),"*","~*"),"?","~?"))=0,0,IF('Calculations'!$EF$3="All",1,IF(COUNTIF('Calculations'!HO411:II411,"="&amp;SUBSTITUTE(SUBSTITUTE(SUBSTITUTE('Calculations'!$EF$3,"~","~~"),"*","~*"),"?","~?"))&gt;0,1,0)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'Calculations'!BN411</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IF('Dashboard'!$E$67="What",'Calculations'!BO412,'Calculations'!BP412)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AND('Calculations'!$EF$2&lt;&gt;"All",'Calculations'!HE412='Calculations'!$EF$2),AND('Calculations'!$EF$3&lt;&gt;"All",'Calculations'!HE412='Calculations'!$EF$3)),0,IF(OR('Dashboard'!$B$7="All",'Calculations'!HN412='Dashboard'!$B$7),IF('Calculations'!$EF$2="All",1,IF('Calculations'!HL412&gt;0,0,IF(COUNTIF('Calculations'!HO412:II412,"="&amp;SUBSTITUTE(SUBSTITUTE(SUBSTITUTE('Calculations'!$EF$2,"~","~~"),"*","~*"),"?","~?"))=0,0,IF('Calculations'!$EF$3="All",1,IF(COUNTIF('Calculations'!HO412:II412,"="&amp;SUBSTITUTE(SUBSTITUTE(SUBSTITUTE('Calculations'!$EF$3,"~","~~"),"*","~*"),"?","~?"))&gt;0,1,0)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'Calculations'!BN412</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IF('Dashboard'!$E$67="What",'Calculations'!BO413,'Calculations'!BP413)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AND('Calculations'!$EF$2&lt;&gt;"All",'Calculations'!HE413='Calculations'!$EF$2),AND('Calculations'!$EF$3&lt;&gt;"All",'Calculations'!HE413='Calculations'!$EF$3)),0,IF(OR('Dashboard'!$B$7="All",'Calculations'!HN413='Dashboard'!$B$7),IF('Calculations'!$EF$2="All",1,IF('Calculations'!HL413&gt;0,0,IF(COUNTIF('Calculations'!HO413:II413,"="&amp;SUBSTITUTE(SUBSTITUTE(SUBSTITUTE('Calculations'!$EF$2,"~","~~"),"*","~*"),"?","~?"))=0,0,IF('Calculations'!$EF$3="All",1,IF(COUNTIF('Calculations'!HO413:II413,"="&amp;SUBSTITUTE(SUBSTITUTE(SUBSTITUTE('Calculations'!$EF$3,"~","~~"),"*","~*"),"?","~?"))&gt;0,1,0)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'Calculations'!BN413</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IF('Dashboard'!$E$67="What",'Calculations'!BO414,'Calculations'!BP414)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AND('Calculations'!$EF$2&lt;&gt;"All",'Calculations'!HE414='Calculations'!$EF$2),AND('Calculations'!$EF$3&lt;&gt;"All",'Calculations'!HE414='Calculations'!$EF$3)),0,IF(OR('Dashboard'!$B$7="All",'Calculations'!HN414='Dashboard'!$B$7),IF('Calculations'!$EF$2="All",1,IF('Calculations'!HL414&gt;0,0,IF(COUNTIF('Calculations'!HO414:II414,"="&amp;SUBSTITUTE(SUBSTITUTE(SUBSTITUTE('Calculations'!$EF$2,"~","~~"),"*","~*"),"?","~?"))=0,0,IF('Calculations'!$EF$3="All",1,IF(COUNTIF('Calculations'!HO414:II414,"="&amp;SUBSTITUTE(SUBSTITUTE(SUBSTITUTE('Calculations'!$EF$3,"~","~~"),"*","~*"),"?","~?"))&gt;0,1,0)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'Calculations'!BN414</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IF('Dashboard'!$E$67="What",'Calculations'!BO415,'Calculations'!BP415)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AND('Calculations'!$EF$2&lt;&gt;"All",'Calculations'!HE415='Calculations'!$EF$2),AND('Calculations'!$EF$3&lt;&gt;"All",'Calculations'!HE415='Calculations'!$EF$3)),0,IF(OR('Dashboard'!$B$7="All",'Calculations'!HN415='Dashboard'!$B$7),IF('Calculations'!$EF$2="All",1,IF('Calculations'!HL415&gt;0,0,IF(COUNTIF('Calculations'!HO415:II415,"="&amp;SUBSTITUTE(SUBSTITUTE(SUBSTITUTE('Calculations'!$EF$2,"~","~~"),"*","~*"),"?","~?"))=0,0,IF('Calculations'!$EF$3="All",1,IF(COUNTIF('Calculations'!HO415:II415,"="&amp;SUBSTITUTE(SUBSTITUTE(SUBSTITUTE('Calculations'!$EF$3,"~","~~"),"*","~*"),"?","~?"))&gt;0,1,0)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'Calculations'!BN415</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IF('Dashboard'!$E$67="What",'Calculations'!BO416,'Calculations'!BP416)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AND('Calculations'!$EF$2&lt;&gt;"All",'Calculations'!HE416='Calculations'!$EF$2),AND('Calculations'!$EF$3&lt;&gt;"All",'Calculations'!HE416='Calculations'!$EF$3)),0,IF(OR('Dashboard'!$B$7="All",'Calculations'!HN416='Dashboard'!$B$7),IF('Calculations'!$EF$2="All",1,IF('Calculations'!HL416&gt;0,0,IF(COUNTIF('Calculations'!HO416:II416,"="&amp;SUBSTITUTE(SUBSTITUTE(SUBSTITUTE('Calculations'!$EF$2,"~","~~"),"*","~*"),"?","~?"))=0,0,IF('Calculations'!$EF$3="All",1,IF(COUNTIF('Calculations'!HO416:II416,"="&amp;SUBSTITUTE(SUBSTITUTE(SUBSTITUTE('Calculations'!$EF$3,"~","~~"),"*","~*"),"?","~?"))&gt;0,1,0)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'Calculations'!BN416</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IF('Dashboard'!$E$67="What",'Calculations'!BO417,'Calculations'!BP417)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AND('Calculations'!$EF$2&lt;&gt;"All",'Calculations'!HE417='Calculations'!$EF$2),AND('Calculations'!$EF$3&lt;&gt;"All",'Calculations'!HE417='Calculations'!$EF$3)),0,IF(OR('Dashboard'!$B$7="All",'Calculations'!HN417='Dashboard'!$B$7),IF('Calculations'!$EF$2="All",1,IF('Calculations'!HL417&gt;0,0,IF(COUNTIF('Calculations'!HO417:II417,"="&amp;SUBSTITUTE(SUBSTITUTE(SUBSTITUTE('Calculations'!$EF$2,"~","~~"),"*","~*"),"?","~?"))=0,0,IF('Calculations'!$EF$3="All",1,IF(COUNTIF('Calculations'!HO417:II417,"="&amp;SUBSTITUTE(SUBSTITUTE(SUBSTITUTE('Calculations'!$EF$3,"~","~~"),"*","~*"),"?","~?"))&gt;0,1,0)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'Calculations'!BN417</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IF('Dashboard'!$E$67="What",'Calculations'!BO418,'Calculations'!BP418)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AND('Calculations'!$EF$2&lt;&gt;"All",'Calculations'!HE418='Calculations'!$EF$2),AND('Calculations'!$EF$3&lt;&gt;"All",'Calculations'!HE418='Calculations'!$EF$3)),0,IF(OR('Dashboard'!$B$7="All",'Calculations'!HN418='Dashboard'!$B$7),IF('Calculations'!$EF$2="All",1,IF('Calculations'!HL418&gt;0,0,IF(COUNTIF('Calculations'!HO418:II418,"="&amp;SUBSTITUTE(SUBSTITUTE(SUBSTITUTE('Calculations'!$EF$2,"~","~~"),"*","~*"),"?","~?"))=0,0,IF('Calculations'!$EF$3="All",1,IF(COUNTIF('Calculations'!HO418:II418,"="&amp;SUBSTITUTE(SUBSTITUTE(SUBSTITUTE('Calculations'!$EF$3,"~","~~"),"*","~*"),"?","~?"))&gt;0,1,0)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'Calculations'!BN418</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IF('Dashboard'!$E$67="What",'Calculations'!BO419,'Calculations'!BP419)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AND('Calculations'!$EF$2&lt;&gt;"All",'Calculations'!HE419='Calculations'!$EF$2),AND('Calculations'!$EF$3&lt;&gt;"All",'Calculations'!HE419='Calculations'!$EF$3)),0,IF(OR('Dashboard'!$B$7="All",'Calculations'!HN419='Dashboard'!$B$7),IF('Calculations'!$EF$2="All",1,IF('Calculations'!HL419&gt;0,0,IF(COUNTIF('Calculations'!HO419:II419,"="&amp;SUBSTITUTE(SUBSTITUTE(SUBSTITUTE('Calculations'!$EF$2,"~","~~"),"*","~*"),"?","~?"))=0,0,IF('Calculations'!$EF$3="All",1,IF(COUNTIF('Calculations'!HO419:II419,"="&amp;SUBSTITUTE(SUBSTITUTE(SUBSTITUTE('Calculations'!$EF$3,"~","~~"),"*","~*"),"?","~?"))&gt;0,1,0)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'Calculations'!BN419</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IF('Dashboard'!$E$67="What",'Calculations'!BO420,'Calculations'!BP420)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AND('Calculations'!$EF$2&lt;&gt;"All",'Calculations'!HE420='Calculations'!$EF$2),AND('Calculations'!$EF$3&lt;&gt;"All",'Calculations'!HE420='Calculations'!$EF$3)),0,IF(OR('Dashboard'!$B$7="All",'Calculations'!HN420='Dashboard'!$B$7),IF('Calculations'!$EF$2="All",1,IF('Calculations'!HL420&gt;0,0,IF(COUNTIF('Calculations'!HO420:II420,"="&amp;SUBSTITUTE(SUBSTITUTE(SUBSTITUTE('Calculations'!$EF$2,"~","~~"),"*","~*"),"?","~?"))=0,0,IF('Calculations'!$EF$3="All",1,IF(COUNTIF('Calculations'!HO420:II420,"="&amp;SUBSTITUTE(SUBSTITUTE(SUBSTITUTE('Calculations'!$EF$3,"~","~~"),"*","~*"),"?","~?"))&gt;0,1,0)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'Calculations'!BN420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IF('Dashboard'!$E$67="What",'Calculations'!BO421,'Calculations'!BP421)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AND('Calculations'!$EF$2&lt;&gt;"All",'Calculations'!HE421='Calculations'!$EF$2),AND('Calculations'!$EF$3&lt;&gt;"All",'Calculations'!HE421='Calculations'!$EF$3)),0,IF(OR('Dashboard'!$B$7="All",'Calculations'!HN421='Dashboard'!$B$7),IF('Calculations'!$EF$2="All",1,IF('Calculations'!HL421&gt;0,0,IF(COUNTIF('Calculations'!HO421:II421,"="&amp;SUBSTITUTE(SUBSTITUTE(SUBSTITUTE('Calculations'!$EF$2,"~","~~"),"*","~*"),"?","~?"))=0,0,IF('Calculations'!$EF$3="All",1,IF(COUNTIF('Calculations'!HO421:II421,"="&amp;SUBSTITUTE(SUBSTITUTE(SUBSTITUTE('Calculations'!$EF$3,"~","~~"),"*","~*"),"?","~?"))&gt;0,1,0)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'Calculations'!BN421</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IF('Dashboard'!$E$67="What",'Calculations'!BO422,'Calculations'!BP422)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AND('Calculations'!$EF$2&lt;&gt;"All",'Calculations'!HE422='Calculations'!$EF$2),AND('Calculations'!$EF$3&lt;&gt;"All",'Calculations'!HE422='Calculations'!$EF$3)),0,IF(OR('Dashboard'!$B$7="All",'Calculations'!HN422='Dashboard'!$B$7),IF('Calculations'!$EF$2="All",1,IF('Calculations'!HL422&gt;0,0,IF(COUNTIF('Calculations'!HO422:II422,"="&amp;SUBSTITUTE(SUBSTITUTE(SUBSTITUTE('Calculations'!$EF$2,"~","~~"),"*","~*"),"?","~?"))=0,0,IF('Calculations'!$EF$3="All",1,IF(COUNTIF('Calculations'!HO422:II422,"="&amp;SUBSTITUTE(SUBSTITUTE(SUBSTITUTE('Calculations'!$EF$3,"~","~~"),"*","~*"),"?","~?"))&gt;0,1,0)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'Calculations'!BN422</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IF('Dashboard'!$E$67="What",'Calculations'!BO423,'Calculations'!BP423)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AND('Calculations'!$EF$2&lt;&gt;"All",'Calculations'!HE423='Calculations'!$EF$2),AND('Calculations'!$EF$3&lt;&gt;"All",'Calculations'!HE423='Calculations'!$EF$3)),0,IF(OR('Dashboard'!$B$7="All",'Calculations'!HN423='Dashboard'!$B$7),IF('Calculations'!$EF$2="All",1,IF('Calculations'!HL423&gt;0,0,IF(COUNTIF('Calculations'!HO423:II423,"="&amp;SUBSTITUTE(SUBSTITUTE(SUBSTITUTE('Calculations'!$EF$2,"~","~~"),"*","~*"),"?","~?"))=0,0,IF('Calculations'!$EF$3="All",1,IF(COUNTIF('Calculations'!HO423:II423,"="&amp;SUBSTITUTE(SUBSTITUTE(SUBSTITUTE('Calculations'!$EF$3,"~","~~"),"*","~*"),"?","~?"))&gt;0,1,0)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'Calculations'!BN423</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IF('Dashboard'!$E$67="What",'Calculations'!BO424,'Calculations'!BP424)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AND('Calculations'!$EF$2&lt;&gt;"All",'Calculations'!HE424='Calculations'!$EF$2),AND('Calculations'!$EF$3&lt;&gt;"All",'Calculations'!HE424='Calculations'!$EF$3)),0,IF(OR('Dashboard'!$B$7="All",'Calculations'!HN424='Dashboard'!$B$7),IF('Calculations'!$EF$2="All",1,IF('Calculations'!HL424&gt;0,0,IF(COUNTIF('Calculations'!HO424:II424,"="&amp;SUBSTITUTE(SUBSTITUTE(SUBSTITUTE('Calculations'!$EF$2,"~","~~"),"*","~*"),"?","~?"))=0,0,IF('Calculations'!$EF$3="All",1,IF(COUNTIF('Calculations'!HO424:II424,"="&amp;SUBSTITUTE(SUBSTITUTE(SUBSTITUTE('Calculations'!$EF$3,"~","~~"),"*","~*"),"?","~?"))&gt;0,1,0)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'Calculations'!BN424</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IF('Dashboard'!$E$67="What",'Calculations'!BO425,'Calculations'!BP425)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AND('Calculations'!$EF$2&lt;&gt;"All",'Calculations'!HE425='Calculations'!$EF$2),AND('Calculations'!$EF$3&lt;&gt;"All",'Calculations'!HE425='Calculations'!$EF$3)),0,IF(OR('Dashboard'!$B$7="All",'Calculations'!HN425='Dashboard'!$B$7),IF('Calculations'!$EF$2="All",1,IF('Calculations'!HL425&gt;0,0,IF(COUNTIF('Calculations'!HO425:II425,"="&amp;SUBSTITUTE(SUBSTITUTE(SUBSTITUTE('Calculations'!$EF$2,"~","~~"),"*","~*"),"?","~?"))=0,0,IF('Calculations'!$EF$3="All",1,IF(COUNTIF('Calculations'!HO425:II425,"="&amp;SUBSTITUTE(SUBSTITUTE(SUBSTITUTE('Calculations'!$EF$3,"~","~~"),"*","~*"),"?","~?"))&gt;0,1,0)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'Calculations'!BN425</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IF('Dashboard'!$E$67="What",'Calculations'!BO426,'Calculations'!BP426)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AND('Calculations'!$EF$2&lt;&gt;"All",'Calculations'!HE426='Calculations'!$EF$2),AND('Calculations'!$EF$3&lt;&gt;"All",'Calculations'!HE426='Calculations'!$EF$3)),0,IF(OR('Dashboard'!$B$7="All",'Calculations'!HN426='Dashboard'!$B$7),IF('Calculations'!$EF$2="All",1,IF('Calculations'!HL426&gt;0,0,IF(COUNTIF('Calculations'!HO426:II426,"="&amp;SUBSTITUTE(SUBSTITUTE(SUBSTITUTE('Calculations'!$EF$2,"~","~~"),"*","~*"),"?","~?"))=0,0,IF('Calculations'!$EF$3="All",1,IF(COUNTIF('Calculations'!HO426:II426,"="&amp;SUBSTITUTE(SUBSTITUTE(SUBSTITUTE('Calculations'!$EF$3,"~","~~"),"*","~*"),"?","~?"))&gt;0,1,0)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'Calculations'!BN426</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IF('Dashboard'!$E$67="What",'Calculations'!BO427,'Calculations'!BP427)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AND('Calculations'!$EF$2&lt;&gt;"All",'Calculations'!HE427='Calculations'!$EF$2),AND('Calculations'!$EF$3&lt;&gt;"All",'Calculations'!HE427='Calculations'!$EF$3)),0,IF(OR('Dashboard'!$B$7="All",'Calculations'!HN427='Dashboard'!$B$7),IF('Calculations'!$EF$2="All",1,IF('Calculations'!HL427&gt;0,0,IF(COUNTIF('Calculations'!HO427:II427,"="&amp;SUBSTITUTE(SUBSTITUTE(SUBSTITUTE('Calculations'!$EF$2,"~","~~"),"*","~*"),"?","~?"))=0,0,IF('Calculations'!$EF$3="All",1,IF(COUNTIF('Calculations'!HO427:II427,"="&amp;SUBSTITUTE(SUBSTITUTE(SUBSTITUTE('Calculations'!$EF$3,"~","~~"),"*","~*"),"?","~?"))&gt;0,1,0)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'Calculations'!BN427</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IF('Dashboard'!$E$67="What",'Calculations'!BO428,'Calculations'!BP428)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AND('Calculations'!$EF$2&lt;&gt;"All",'Calculations'!HE428='Calculations'!$EF$2),AND('Calculations'!$EF$3&lt;&gt;"All",'Calculations'!HE428='Calculations'!$EF$3)),0,IF(OR('Dashboard'!$B$7="All",'Calculations'!HN428='Dashboard'!$B$7),IF('Calculations'!$EF$2="All",1,IF('Calculations'!HL428&gt;0,0,IF(COUNTIF('Calculations'!HO428:II428,"="&amp;SUBSTITUTE(SUBSTITUTE(SUBSTITUTE('Calculations'!$EF$2,"~","~~"),"*","~*"),"?","~?"))=0,0,IF('Calculations'!$EF$3="All",1,IF(COUNTIF('Calculations'!HO428:II428,"="&amp;SUBSTITUTE(SUBSTITUTE(SUBSTITUTE('Calculations'!$EF$3,"~","~~"),"*","~*"),"?","~?"))&gt;0,1,0)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'Calculations'!BN428</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IF('Dashboard'!$E$67="What",'Calculations'!BO429,'Calculations'!BP429)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AND('Calculations'!$EF$2&lt;&gt;"All",'Calculations'!HE429='Calculations'!$EF$2),AND('Calculations'!$EF$3&lt;&gt;"All",'Calculations'!HE429='Calculations'!$EF$3)),0,IF(OR('Dashboard'!$B$7="All",'Calculations'!HN429='Dashboard'!$B$7),IF('Calculations'!$EF$2="All",1,IF('Calculations'!HL429&gt;0,0,IF(COUNTIF('Calculations'!HO429:II429,"="&amp;SUBSTITUTE(SUBSTITUTE(SUBSTITUTE('Calculations'!$EF$2,"~","~~"),"*","~*"),"?","~?"))=0,0,IF('Calculations'!$EF$3="All",1,IF(COUNTIF('Calculations'!HO429:II429,"="&amp;SUBSTITUTE(SUBSTITUTE(SUBSTITUTE('Calculations'!$EF$3,"~","~~"),"*","~*"),"?","~?"))&gt;0,1,0)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'Calculations'!BN429</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IF('Dashboard'!$E$67="What",'Calculations'!BO430,'Calculations'!BP430)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AND('Calculations'!$EF$2&lt;&gt;"All",'Calculations'!HE430='Calculations'!$EF$2),AND('Calculations'!$EF$3&lt;&gt;"All",'Calculations'!HE430='Calculations'!$EF$3)),0,IF(OR('Dashboard'!$B$7="All",'Calculations'!HN430='Dashboard'!$B$7),IF('Calculations'!$EF$2="All",1,IF('Calculations'!HL430&gt;0,0,IF(COUNTIF('Calculations'!HO430:II430,"="&amp;SUBSTITUTE(SUBSTITUTE(SUBSTITUTE('Calculations'!$EF$2,"~","~~"),"*","~*"),"?","~?"))=0,0,IF('Calculations'!$EF$3="All",1,IF(COUNTIF('Calculations'!HO430:II430,"="&amp;SUBSTITUTE(SUBSTITUTE(SUBSTITUTE('Calculations'!$EF$3,"~","~~"),"*","~*"),"?","~?"))&gt;0,1,0)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'Calculations'!BN430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IF('Dashboard'!$E$67="What",'Calculations'!BO431,'Calculations'!BP431)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AND('Calculations'!$EF$2&lt;&gt;"All",'Calculations'!HE431='Calculations'!$EF$2),AND('Calculations'!$EF$3&lt;&gt;"All",'Calculations'!HE431='Calculations'!$EF$3)),0,IF(OR('Dashboard'!$B$7="All",'Calculations'!HN431='Dashboard'!$B$7),IF('Calculations'!$EF$2="All",1,IF('Calculations'!HL431&gt;0,0,IF(COUNTIF('Calculations'!HO431:II431,"="&amp;SUBSTITUTE(SUBSTITUTE(SUBSTITUTE('Calculations'!$EF$2,"~","~~"),"*","~*"),"?","~?"))=0,0,IF('Calculations'!$EF$3="All",1,IF(COUNTIF('Calculations'!HO431:II431,"="&amp;SUBSTITUTE(SUBSTITUTE(SUBSTITUTE('Calculations'!$EF$3,"~","~~"),"*","~*"),"?","~?"))&gt;0,1,0)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'Calculations'!BN431</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IF('Dashboard'!$E$67="What",'Calculations'!BO432,'Calculations'!BP432)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AND('Calculations'!$EF$2&lt;&gt;"All",'Calculations'!HE432='Calculations'!$EF$2),AND('Calculations'!$EF$3&lt;&gt;"All",'Calculations'!HE432='Calculations'!$EF$3)),0,IF(OR('Dashboard'!$B$7="All",'Calculations'!HN432='Dashboard'!$B$7),IF('Calculations'!$EF$2="All",1,IF('Calculations'!HL432&gt;0,0,IF(COUNTIF('Calculations'!HO432:II432,"="&amp;SUBSTITUTE(SUBSTITUTE(SUBSTITUTE('Calculations'!$EF$2,"~","~~"),"*","~*"),"?","~?"))=0,0,IF('Calculations'!$EF$3="All",1,IF(COUNTIF('Calculations'!HO432:II432,"="&amp;SUBSTITUTE(SUBSTITUTE(SUBSTITUTE('Calculations'!$EF$3,"~","~~"),"*","~*"),"?","~?"))&gt;0,1,0)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'Calculations'!BN432</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IF('Dashboard'!$E$67="What",'Calculations'!BO433,'Calculations'!BP433)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AND('Calculations'!$EF$2&lt;&gt;"All",'Calculations'!HE433='Calculations'!$EF$2),AND('Calculations'!$EF$3&lt;&gt;"All",'Calculations'!HE433='Calculations'!$EF$3)),0,IF(OR('Dashboard'!$B$7="All",'Calculations'!HN433='Dashboard'!$B$7),IF('Calculations'!$EF$2="All",1,IF('Calculations'!HL433&gt;0,0,IF(COUNTIF('Calculations'!HO433:II433,"="&amp;SUBSTITUTE(SUBSTITUTE(SUBSTITUTE('Calculations'!$EF$2,"~","~~"),"*","~*"),"?","~?"))=0,0,IF('Calculations'!$EF$3="All",1,IF(COUNTIF('Calculations'!HO433:II433,"="&amp;SUBSTITUTE(SUBSTITUTE(SUBSTITUTE('Calculations'!$EF$3,"~","~~"),"*","~*"),"?","~?"))&gt;0,1,0)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'Calculations'!BN433</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IF('Dashboard'!$E$67="What",'Calculations'!BO434,'Calculations'!BP434)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AND('Calculations'!$EF$2&lt;&gt;"All",'Calculations'!HE434='Calculations'!$EF$2),AND('Calculations'!$EF$3&lt;&gt;"All",'Calculations'!HE434='Calculations'!$EF$3)),0,IF(OR('Dashboard'!$B$7="All",'Calculations'!HN434='Dashboard'!$B$7),IF('Calculations'!$EF$2="All",1,IF('Calculations'!HL434&gt;0,0,IF(COUNTIF('Calculations'!HO434:II434,"="&amp;SUBSTITUTE(SUBSTITUTE(SUBSTITUTE('Calculations'!$EF$2,"~","~~"),"*","~*"),"?","~?"))=0,0,IF('Calculations'!$EF$3="All",1,IF(COUNTIF('Calculations'!HO434:II434,"="&amp;SUBSTITUTE(SUBSTITUTE(SUBSTITUTE('Calculations'!$EF$3,"~","~~"),"*","~*"),"?","~?"))&gt;0,1,0)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'Calculations'!BN434</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IF('Dashboard'!$E$67="What",'Calculations'!BO435,'Calculations'!BP435)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AND('Calculations'!$EF$2&lt;&gt;"All",'Calculations'!HE435='Calculations'!$EF$2),AND('Calculations'!$EF$3&lt;&gt;"All",'Calculations'!HE435='Calculations'!$EF$3)),0,IF(OR('Dashboard'!$B$7="All",'Calculations'!HN435='Dashboard'!$B$7),IF('Calculations'!$EF$2="All",1,IF('Calculations'!HL435&gt;0,0,IF(COUNTIF('Calculations'!HO435:II435,"="&amp;SUBSTITUTE(SUBSTITUTE(SUBSTITUTE('Calculations'!$EF$2,"~","~~"),"*","~*"),"?","~?"))=0,0,IF('Calculations'!$EF$3="All",1,IF(COUNTIF('Calculations'!HO435:II435,"="&amp;SUBSTITUTE(SUBSTITUTE(SUBSTITUTE('Calculations'!$EF$3,"~","~~"),"*","~*"),"?","~?"))&gt;0,1,0)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'Calculations'!BN435</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IF('Dashboard'!$E$67="What",'Calculations'!BO436,'Calculations'!BP436)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AND('Calculations'!$EF$2&lt;&gt;"All",'Calculations'!HE436='Calculations'!$EF$2),AND('Calculations'!$EF$3&lt;&gt;"All",'Calculations'!HE436='Calculations'!$EF$3)),0,IF(OR('Dashboard'!$B$7="All",'Calculations'!HN436='Dashboard'!$B$7),IF('Calculations'!$EF$2="All",1,IF('Calculations'!HL436&gt;0,0,IF(COUNTIF('Calculations'!HO436:II436,"="&amp;SUBSTITUTE(SUBSTITUTE(SUBSTITUTE('Calculations'!$EF$2,"~","~~"),"*","~*"),"?","~?"))=0,0,IF('Calculations'!$EF$3="All",1,IF(COUNTIF('Calculations'!HO436:II436,"="&amp;SUBSTITUTE(SUBSTITUTE(SUBSTITUTE('Calculations'!$EF$3,"~","~~"),"*","~*"),"?","~?"))&gt;0,1,0)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'Calculations'!BN436</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IF('Dashboard'!$E$67="What",'Calculations'!BO437,'Calculations'!BP437)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AND('Calculations'!$EF$2&lt;&gt;"All",'Calculations'!HE437='Calculations'!$EF$2),AND('Calculations'!$EF$3&lt;&gt;"All",'Calculations'!HE437='Calculations'!$EF$3)),0,IF(OR('Dashboard'!$B$7="All",'Calculations'!HN437='Dashboard'!$B$7),IF('Calculations'!$EF$2="All",1,IF('Calculations'!HL437&gt;0,0,IF(COUNTIF('Calculations'!HO437:II437,"="&amp;SUBSTITUTE(SUBSTITUTE(SUBSTITUTE('Calculations'!$EF$2,"~","~~"),"*","~*"),"?","~?"))=0,0,IF('Calculations'!$EF$3="All",1,IF(COUNTIF('Calculations'!HO437:II437,"="&amp;SUBSTITUTE(SUBSTITUTE(SUBSTITUTE('Calculations'!$EF$3,"~","~~"),"*","~*"),"?","~?"))&gt;0,1,0)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'Calculations'!BN437</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IF('Dashboard'!$E$67="What",'Calculations'!BO438,'Calculations'!BP438)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AND('Calculations'!$EF$2&lt;&gt;"All",'Calculations'!HE438='Calculations'!$EF$2),AND('Calculations'!$EF$3&lt;&gt;"All",'Calculations'!HE438='Calculations'!$EF$3)),0,IF(OR('Dashboard'!$B$7="All",'Calculations'!HN438='Dashboard'!$B$7),IF('Calculations'!$EF$2="All",1,IF('Calculations'!HL438&gt;0,0,IF(COUNTIF('Calculations'!HO438:II438,"="&amp;SUBSTITUTE(SUBSTITUTE(SUBSTITUTE('Calculations'!$EF$2,"~","~~"),"*","~*"),"?","~?"))=0,0,IF('Calculations'!$EF$3="All",1,IF(COUNTIF('Calculations'!HO438:II438,"="&amp;SUBSTITUTE(SUBSTITUTE(SUBSTITUTE('Calculations'!$EF$3,"~","~~"),"*","~*"),"?","~?"))&gt;0,1,0)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'Calculations'!BN438</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IF('Dashboard'!$E$67="What",'Calculations'!BO439,'Calculations'!BP439)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AND('Calculations'!$EF$2&lt;&gt;"All",'Calculations'!HE439='Calculations'!$EF$2),AND('Calculations'!$EF$3&lt;&gt;"All",'Calculations'!HE439='Calculations'!$EF$3)),0,IF(OR('Dashboard'!$B$7="All",'Calculations'!HN439='Dashboard'!$B$7),IF('Calculations'!$EF$2="All",1,IF('Calculations'!HL439&gt;0,0,IF(COUNTIF('Calculations'!HO439:II439,"="&amp;SUBSTITUTE(SUBSTITUTE(SUBSTITUTE('Calculations'!$EF$2,"~","~~"),"*","~*"),"?","~?"))=0,0,IF('Calculations'!$EF$3="All",1,IF(COUNTIF('Calculations'!HO439:II439,"="&amp;SUBSTITUTE(SUBSTITUTE(SUBSTITUTE('Calculations'!$EF$3,"~","~~"),"*","~*"),"?","~?"))&gt;0,1,0)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'Calculations'!BN439</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IF('Dashboard'!$E$67="What",'Calculations'!BO440,'Calculations'!BP440)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AND('Calculations'!$EF$2&lt;&gt;"All",'Calculations'!HE440='Calculations'!$EF$2),AND('Calculations'!$EF$3&lt;&gt;"All",'Calculations'!HE440='Calculations'!$EF$3)),0,IF(OR('Dashboard'!$B$7="All",'Calculations'!HN440='Dashboard'!$B$7),IF('Calculations'!$EF$2="All",1,IF('Calculations'!HL440&gt;0,0,IF(COUNTIF('Calculations'!HO440:II440,"="&amp;SUBSTITUTE(SUBSTITUTE(SUBSTITUTE('Calculations'!$EF$2,"~","~~"),"*","~*"),"?","~?"))=0,0,IF('Calculations'!$EF$3="All",1,IF(COUNTIF('Calculations'!HO440:II440,"="&amp;SUBSTITUTE(SUBSTITUTE(SUBSTITUTE('Calculations'!$EF$3,"~","~~"),"*","~*"),"?","~?"))&gt;0,1,0)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'Calculations'!BN440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IF('Dashboard'!$E$67="What",'Calculations'!BO441,'Calculations'!BP441)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AND('Calculations'!$EF$2&lt;&gt;"All",'Calculations'!HE441='Calculations'!$EF$2),AND('Calculations'!$EF$3&lt;&gt;"All",'Calculations'!HE441='Calculations'!$EF$3)),0,IF(OR('Dashboard'!$B$7="All",'Calculations'!HN441='Dashboard'!$B$7),IF('Calculations'!$EF$2="All",1,IF('Calculations'!HL441&gt;0,0,IF(COUNTIF('Calculations'!HO441:II441,"="&amp;SUBSTITUTE(SUBSTITUTE(SUBSTITUTE('Calculations'!$EF$2,"~","~~"),"*","~*"),"?","~?"))=0,0,IF('Calculations'!$EF$3="All",1,IF(COUNTIF('Calculations'!HO441:II441,"="&amp;SUBSTITUTE(SUBSTITUTE(SUBSTITUTE('Calculations'!$EF$3,"~","~~"),"*","~*"),"?","~?"))&gt;0,1,0)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'Calculations'!BN441</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IF('Dashboard'!$E$67="What",'Calculations'!BO442,'Calculations'!BP442)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AND('Calculations'!$EF$2&lt;&gt;"All",'Calculations'!HE442='Calculations'!$EF$2),AND('Calculations'!$EF$3&lt;&gt;"All",'Calculations'!HE442='Calculations'!$EF$3)),0,IF(OR('Dashboard'!$B$7="All",'Calculations'!HN442='Dashboard'!$B$7),IF('Calculations'!$EF$2="All",1,IF('Calculations'!HL442&gt;0,0,IF(COUNTIF('Calculations'!HO442:II442,"="&amp;SUBSTITUTE(SUBSTITUTE(SUBSTITUTE('Calculations'!$EF$2,"~","~~"),"*","~*"),"?","~?"))=0,0,IF('Calculations'!$EF$3="All",1,IF(COUNTIF('Calculations'!HO442:II442,"="&amp;SUBSTITUTE(SUBSTITUTE(SUBSTITUTE('Calculations'!$EF$3,"~","~~"),"*","~*"),"?","~?"))&gt;0,1,0)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'Calculations'!BN442</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IF('Dashboard'!$E$67="What",'Calculations'!BO443,'Calculations'!BP443)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AND('Calculations'!$EF$2&lt;&gt;"All",'Calculations'!HE443='Calculations'!$EF$2),AND('Calculations'!$EF$3&lt;&gt;"All",'Calculations'!HE443='Calculations'!$EF$3)),0,IF(OR('Dashboard'!$B$7="All",'Calculations'!HN443='Dashboard'!$B$7),IF('Calculations'!$EF$2="All",1,IF('Calculations'!HL443&gt;0,0,IF(COUNTIF('Calculations'!HO443:II443,"="&amp;SUBSTITUTE(SUBSTITUTE(SUBSTITUTE('Calculations'!$EF$2,"~","~~"),"*","~*"),"?","~?"))=0,0,IF('Calculations'!$EF$3="All",1,IF(COUNTIF('Calculations'!HO443:II443,"="&amp;SUBSTITUTE(SUBSTITUTE(SUBSTITUTE('Calculations'!$EF$3,"~","~~"),"*","~*"),"?","~?"))&gt;0,1,0)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'Calculations'!BN443</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IF('Dashboard'!$E$67="What",'Calculations'!BO444,'Calculations'!BP444)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AND('Calculations'!$EF$2&lt;&gt;"All",'Calculations'!HE444='Calculations'!$EF$2),AND('Calculations'!$EF$3&lt;&gt;"All",'Calculations'!HE444='Calculations'!$EF$3)),0,IF(OR('Dashboard'!$B$7="All",'Calculations'!HN444='Dashboard'!$B$7),IF('Calculations'!$EF$2="All",1,IF('Calculations'!HL444&gt;0,0,IF(COUNTIF('Calculations'!HO444:II444,"="&amp;SUBSTITUTE(SUBSTITUTE(SUBSTITUTE('Calculations'!$EF$2,"~","~~"),"*","~*"),"?","~?"))=0,0,IF('Calculations'!$EF$3="All",1,IF(COUNTIF('Calculations'!HO444:II444,"="&amp;SUBSTITUTE(SUBSTITUTE(SUBSTITUTE('Calculations'!$EF$3,"~","~~"),"*","~*"),"?","~?"))&gt;0,1,0)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'Calculations'!BN444</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IF('Dashboard'!$E$67="What",'Calculations'!BO445,'Calculations'!BP445)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AND('Calculations'!$EF$2&lt;&gt;"All",'Calculations'!HE445='Calculations'!$EF$2),AND('Calculations'!$EF$3&lt;&gt;"All",'Calculations'!HE445='Calculations'!$EF$3)),0,IF(OR('Dashboard'!$B$7="All",'Calculations'!HN445='Dashboard'!$B$7),IF('Calculations'!$EF$2="All",1,IF('Calculations'!HL445&gt;0,0,IF(COUNTIF('Calculations'!HO445:II445,"="&amp;SUBSTITUTE(SUBSTITUTE(SUBSTITUTE('Calculations'!$EF$2,"~","~~"),"*","~*"),"?","~?"))=0,0,IF('Calculations'!$EF$3="All",1,IF(COUNTIF('Calculations'!HO445:II445,"="&amp;SUBSTITUTE(SUBSTITUTE(SUBSTITUTE('Calculations'!$EF$3,"~","~~"),"*","~*"),"?","~?"))&gt;0,1,0)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'Calculations'!BN445</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IF('Dashboard'!$E$67="What",'Calculations'!BO446,'Calculations'!BP446)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AND('Calculations'!$EF$2&lt;&gt;"All",'Calculations'!HE446='Calculations'!$EF$2),AND('Calculations'!$EF$3&lt;&gt;"All",'Calculations'!HE446='Calculations'!$EF$3)),0,IF(OR('Dashboard'!$B$7="All",'Calculations'!HN446='Dashboard'!$B$7),IF('Calculations'!$EF$2="All",1,IF('Calculations'!HL446&gt;0,0,IF(COUNTIF('Calculations'!HO446:II446,"="&amp;SUBSTITUTE(SUBSTITUTE(SUBSTITUTE('Calculations'!$EF$2,"~","~~"),"*","~*"),"?","~?"))=0,0,IF('Calculations'!$EF$3="All",1,IF(COUNTIF('Calculations'!HO446:II446,"="&amp;SUBSTITUTE(SUBSTITUTE(SUBSTITUTE('Calculations'!$EF$3,"~","~~"),"*","~*"),"?","~?"))&gt;0,1,0)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'Calculations'!BN446</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IF('Dashboard'!$E$67="What",'Calculations'!BO447,'Calculations'!BP447)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AND('Calculations'!$EF$2&lt;&gt;"All",'Calculations'!HE447='Calculations'!$EF$2),AND('Calculations'!$EF$3&lt;&gt;"All",'Calculations'!HE447='Calculations'!$EF$3)),0,IF(OR('Dashboard'!$B$7="All",'Calculations'!HN447='Dashboard'!$B$7),IF('Calculations'!$EF$2="All",1,IF('Calculations'!HL447&gt;0,0,IF(COUNTIF('Calculations'!HO447:II447,"="&amp;SUBSTITUTE(SUBSTITUTE(SUBSTITUTE('Calculations'!$EF$2,"~","~~"),"*","~*"),"?","~?"))=0,0,IF('Calculations'!$EF$3="All",1,IF(COUNTIF('Calculations'!HO447:II447,"="&amp;SUBSTITUTE(SUBSTITUTE(SUBSTITUTE('Calculations'!$EF$3,"~","~~"),"*","~*"),"?","~?"))&gt;0,1,0)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'Calculations'!BN447</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IF('Dashboard'!$E$67="What",'Calculations'!BO448,'Calculations'!BP448)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AND('Calculations'!$EF$2&lt;&gt;"All",'Calculations'!HE448='Calculations'!$EF$2),AND('Calculations'!$EF$3&lt;&gt;"All",'Calculations'!HE448='Calculations'!$EF$3)),0,IF(OR('Dashboard'!$B$7="All",'Calculations'!HN448='Dashboard'!$B$7),IF('Calculations'!$EF$2="All",1,IF('Calculations'!HL448&gt;0,0,IF(COUNTIF('Calculations'!HO448:II448,"="&amp;SUBSTITUTE(SUBSTITUTE(SUBSTITUTE('Calculations'!$EF$2,"~","~~"),"*","~*"),"?","~?"))=0,0,IF('Calculations'!$EF$3="All",1,IF(COUNTIF('Calculations'!HO448:II448,"="&amp;SUBSTITUTE(SUBSTITUTE(SUBSTITUTE('Calculations'!$EF$3,"~","~~"),"*","~*"),"?","~?"))&gt;0,1,0)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'Calculations'!BN448</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IF('Dashboard'!$E$67="What",'Calculations'!BO449,'Calculations'!BP449)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AND('Calculations'!$EF$2&lt;&gt;"All",'Calculations'!HE449='Calculations'!$EF$2),AND('Calculations'!$EF$3&lt;&gt;"All",'Calculations'!HE449='Calculations'!$EF$3)),0,IF(OR('Dashboard'!$B$7="All",'Calculations'!HN449='Dashboard'!$B$7),IF('Calculations'!$EF$2="All",1,IF('Calculations'!HL449&gt;0,0,IF(COUNTIF('Calculations'!HO449:II449,"="&amp;SUBSTITUTE(SUBSTITUTE(SUBSTITUTE('Calculations'!$EF$2,"~","~~"),"*","~*"),"?","~?"))=0,0,IF('Calculations'!$EF$3="All",1,IF(COUNTIF('Calculations'!HO449:II449,"="&amp;SUBSTITUTE(SUBSTITUTE(SUBSTITUTE('Calculations'!$EF$3,"~","~~"),"*","~*"),"?","~?"))&gt;0,1,0)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'Calculations'!BN449</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IF('Dashboard'!$E$67="What",'Calculations'!BO450,'Calculations'!BP450)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AND('Calculations'!$EF$2&lt;&gt;"All",'Calculations'!HE450='Calculations'!$EF$2),AND('Calculations'!$EF$3&lt;&gt;"All",'Calculations'!HE450='Calculations'!$EF$3)),0,IF(OR('Dashboard'!$B$7="All",'Calculations'!HN450='Dashboard'!$B$7),IF('Calculations'!$EF$2="All",1,IF('Calculations'!HL450&gt;0,0,IF(COUNTIF('Calculations'!HO450:II450,"="&amp;SUBSTITUTE(SUBSTITUTE(SUBSTITUTE('Calculations'!$EF$2,"~","~~"),"*","~*"),"?","~?"))=0,0,IF('Calculations'!$EF$3="All",1,IF(COUNTIF('Calculations'!HO450:II450,"="&amp;SUBSTITUTE(SUBSTITUTE(SUBSTITUTE('Calculations'!$EF$3,"~","~~"),"*","~*"),"?","~?"))&gt;0,1,0)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'Calculations'!BN450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IF('Dashboard'!$E$67="What",'Calculations'!BO451,'Calculations'!BP451)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AND('Calculations'!$EF$2&lt;&gt;"All",'Calculations'!HE451='Calculations'!$EF$2),AND('Calculations'!$EF$3&lt;&gt;"All",'Calculations'!HE451='Calculations'!$EF$3)),0,IF(OR('Dashboard'!$B$7="All",'Calculations'!HN451='Dashboard'!$B$7),IF('Calculations'!$EF$2="All",1,IF('Calculations'!HL451&gt;0,0,IF(COUNTIF('Calculations'!HO451:II451,"="&amp;SUBSTITUTE(SUBSTITUTE(SUBSTITUTE('Calculations'!$EF$2,"~","~~"),"*","~*"),"?","~?"))=0,0,IF('Calculations'!$EF$3="All",1,IF(COUNTIF('Calculations'!HO451:II451,"="&amp;SUBSTITUTE(SUBSTITUTE(SUBSTITUTE('Calculations'!$EF$3,"~","~~"),"*","~*"),"?","~?"))&gt;0,1,0)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'Calculations'!BN451</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IF('Dashboard'!$E$67="What",'Calculations'!BO452,'Calculations'!BP452)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AND('Calculations'!$EF$2&lt;&gt;"All",'Calculations'!HE452='Calculations'!$EF$2),AND('Calculations'!$EF$3&lt;&gt;"All",'Calculations'!HE452='Calculations'!$EF$3)),0,IF(OR('Dashboard'!$B$7="All",'Calculations'!HN452='Dashboard'!$B$7),IF('Calculations'!$EF$2="All",1,IF('Calculations'!HL452&gt;0,0,IF(COUNTIF('Calculations'!HO452:II452,"="&amp;SUBSTITUTE(SUBSTITUTE(SUBSTITUTE('Calculations'!$EF$2,"~","~~"),"*","~*"),"?","~?"))=0,0,IF('Calculations'!$EF$3="All",1,IF(COUNTIF('Calculations'!HO452:II452,"="&amp;SUBSTITUTE(SUBSTITUTE(SUBSTITUTE('Calculations'!$EF$3,"~","~~"),"*","~*"),"?","~?"))&gt;0,1,0)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'Calculations'!BN452</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IF('Dashboard'!$E$67="What",'Calculations'!BO453,'Calculations'!BP453)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AND('Calculations'!$EF$2&lt;&gt;"All",'Calculations'!HE453='Calculations'!$EF$2),AND('Calculations'!$EF$3&lt;&gt;"All",'Calculations'!HE453='Calculations'!$EF$3)),0,IF(OR('Dashboard'!$B$7="All",'Calculations'!HN453='Dashboard'!$B$7),IF('Calculations'!$EF$2="All",1,IF('Calculations'!HL453&gt;0,0,IF(COUNTIF('Calculations'!HO453:II453,"="&amp;SUBSTITUTE(SUBSTITUTE(SUBSTITUTE('Calculations'!$EF$2,"~","~~"),"*","~*"),"?","~?"))=0,0,IF('Calculations'!$EF$3="All",1,IF(COUNTIF('Calculations'!HO453:II453,"="&amp;SUBSTITUTE(SUBSTITUTE(SUBSTITUTE('Calculations'!$EF$3,"~","~~"),"*","~*"),"?","~?"))&gt;0,1,0)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'Calculations'!BN453</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IF('Dashboard'!$E$67="What",'Calculations'!BO454,'Calculations'!BP454)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AND('Calculations'!$EF$2&lt;&gt;"All",'Calculations'!HE454='Calculations'!$EF$2),AND('Calculations'!$EF$3&lt;&gt;"All",'Calculations'!HE454='Calculations'!$EF$3)),0,IF(OR('Dashboard'!$B$7="All",'Calculations'!HN454='Dashboard'!$B$7),IF('Calculations'!$EF$2="All",1,IF('Calculations'!HL454&gt;0,0,IF(COUNTIF('Calculations'!HO454:II454,"="&amp;SUBSTITUTE(SUBSTITUTE(SUBSTITUTE('Calculations'!$EF$2,"~","~~"),"*","~*"),"?","~?"))=0,0,IF('Calculations'!$EF$3="All",1,IF(COUNTIF('Calculations'!HO454:II454,"="&amp;SUBSTITUTE(SUBSTITUTE(SUBSTITUTE('Calculations'!$EF$3,"~","~~"),"*","~*"),"?","~?"))&gt;0,1,0)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'Calculations'!BN454</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IF('Dashboard'!$E$67="What",'Calculations'!BO455,'Calculations'!BP455)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AND('Calculations'!$EF$2&lt;&gt;"All",'Calculations'!HE455='Calculations'!$EF$2),AND('Calculations'!$EF$3&lt;&gt;"All",'Calculations'!HE455='Calculations'!$EF$3)),0,IF(OR('Dashboard'!$B$7="All",'Calculations'!HN455='Dashboard'!$B$7),IF('Calculations'!$EF$2="All",1,IF('Calculations'!HL455&gt;0,0,IF(COUNTIF('Calculations'!HO455:II455,"="&amp;SUBSTITUTE(SUBSTITUTE(SUBSTITUTE('Calculations'!$EF$2,"~","~~"),"*","~*"),"?","~?"))=0,0,IF('Calculations'!$EF$3="All",1,IF(COUNTIF('Calculations'!HO455:II455,"="&amp;SUBSTITUTE(SUBSTITUTE(SUBSTITUTE('Calculations'!$EF$3,"~","~~"),"*","~*"),"?","~?"))&gt;0,1,0)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'Calculations'!BN455</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IF('Dashboard'!$E$67="What",'Calculations'!BO456,'Calculations'!BP456)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AND('Calculations'!$EF$2&lt;&gt;"All",'Calculations'!HE456='Calculations'!$EF$2),AND('Calculations'!$EF$3&lt;&gt;"All",'Calculations'!HE456='Calculations'!$EF$3)),0,IF(OR('Dashboard'!$B$7="All",'Calculations'!HN456='Dashboard'!$B$7),IF('Calculations'!$EF$2="All",1,IF('Calculations'!HL456&gt;0,0,IF(COUNTIF('Calculations'!HO456:II456,"="&amp;SUBSTITUTE(SUBSTITUTE(SUBSTITUTE('Calculations'!$EF$2,"~","~~"),"*","~*"),"?","~?"))=0,0,IF('Calculations'!$EF$3="All",1,IF(COUNTIF('Calculations'!HO456:II456,"="&amp;SUBSTITUTE(SUBSTITUTE(SUBSTITUTE('Calculations'!$EF$3,"~","~~"),"*","~*"),"?","~?"))&gt;0,1,0)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'Calculations'!BN456</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IF('Dashboard'!$E$67="What",'Calculations'!BO457,'Calculations'!BP457)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AND('Calculations'!$EF$2&lt;&gt;"All",'Calculations'!HE457='Calculations'!$EF$2),AND('Calculations'!$EF$3&lt;&gt;"All",'Calculations'!HE457='Calculations'!$EF$3)),0,IF(OR('Dashboard'!$B$7="All",'Calculations'!HN457='Dashboard'!$B$7),IF('Calculations'!$EF$2="All",1,IF('Calculations'!HL457&gt;0,0,IF(COUNTIF('Calculations'!HO457:II457,"="&amp;SUBSTITUTE(SUBSTITUTE(SUBSTITUTE('Calculations'!$EF$2,"~","~~"),"*","~*"),"?","~?"))=0,0,IF('Calculations'!$EF$3="All",1,IF(COUNTIF('Calculations'!HO457:II457,"="&amp;SUBSTITUTE(SUBSTITUTE(SUBSTITUTE('Calculations'!$EF$3,"~","~~"),"*","~*"),"?","~?"))&gt;0,1,0)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'Calculations'!BN457</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IF('Dashboard'!$E$67="What",'Calculations'!BO458,'Calculations'!BP458)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AND('Calculations'!$EF$2&lt;&gt;"All",'Calculations'!HE458='Calculations'!$EF$2),AND('Calculations'!$EF$3&lt;&gt;"All",'Calculations'!HE458='Calculations'!$EF$3)),0,IF(OR('Dashboard'!$B$7="All",'Calculations'!HN458='Dashboard'!$B$7),IF('Calculations'!$EF$2="All",1,IF('Calculations'!HL458&gt;0,0,IF(COUNTIF('Calculations'!HO458:II458,"="&amp;SUBSTITUTE(SUBSTITUTE(SUBSTITUTE('Calculations'!$EF$2,"~","~~"),"*","~*"),"?","~?"))=0,0,IF('Calculations'!$EF$3="All",1,IF(COUNTIF('Calculations'!HO458:II458,"="&amp;SUBSTITUTE(SUBSTITUTE(SUBSTITUTE('Calculations'!$EF$3,"~","~~"),"*","~*"),"?","~?"))&gt;0,1,0)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'Calculations'!BN458</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IF('Dashboard'!$E$67="What",'Calculations'!BO459,'Calculations'!BP459)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AND('Calculations'!$EF$2&lt;&gt;"All",'Calculations'!HE459='Calculations'!$EF$2),AND('Calculations'!$EF$3&lt;&gt;"All",'Calculations'!HE459='Calculations'!$EF$3)),0,IF(OR('Dashboard'!$B$7="All",'Calculations'!HN459='Dashboard'!$B$7),IF('Calculations'!$EF$2="All",1,IF('Calculations'!HL459&gt;0,0,IF(COUNTIF('Calculations'!HO459:II459,"="&amp;SUBSTITUTE(SUBSTITUTE(SUBSTITUTE('Calculations'!$EF$2,"~","~~"),"*","~*"),"?","~?"))=0,0,IF('Calculations'!$EF$3="All",1,IF(COUNTIF('Calculations'!HO459:II459,"="&amp;SUBSTITUTE(SUBSTITUTE(SUBSTITUTE('Calculations'!$EF$3,"~","~~"),"*","~*"),"?","~?"))&gt;0,1,0)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'Calculations'!BN459</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IF('Dashboard'!$E$67="What",'Calculations'!BO460,'Calculations'!BP460)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AND('Calculations'!$EF$2&lt;&gt;"All",'Calculations'!HE460='Calculations'!$EF$2),AND('Calculations'!$EF$3&lt;&gt;"All",'Calculations'!HE460='Calculations'!$EF$3)),0,IF(OR('Dashboard'!$B$7="All",'Calculations'!HN460='Dashboard'!$B$7),IF('Calculations'!$EF$2="All",1,IF('Calculations'!HL460&gt;0,0,IF(COUNTIF('Calculations'!HO460:II460,"="&amp;SUBSTITUTE(SUBSTITUTE(SUBSTITUTE('Calculations'!$EF$2,"~","~~"),"*","~*"),"?","~?"))=0,0,IF('Calculations'!$EF$3="All",1,IF(COUNTIF('Calculations'!HO460:II460,"="&amp;SUBSTITUTE(SUBSTITUTE(SUBSTITUTE('Calculations'!$EF$3,"~","~~"),"*","~*"),"?","~?"))&gt;0,1,0)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'Calculations'!BN460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IF('Dashboard'!$E$67="What",'Calculations'!BO461,'Calculations'!BP461)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AND('Calculations'!$EF$2&lt;&gt;"All",'Calculations'!HE461='Calculations'!$EF$2),AND('Calculations'!$EF$3&lt;&gt;"All",'Calculations'!HE461='Calculations'!$EF$3)),0,IF(OR('Dashboard'!$B$7="All",'Calculations'!HN461='Dashboard'!$B$7),IF('Calculations'!$EF$2="All",1,IF('Calculations'!HL461&gt;0,0,IF(COUNTIF('Calculations'!HO461:II461,"="&amp;SUBSTITUTE(SUBSTITUTE(SUBSTITUTE('Calculations'!$EF$2,"~","~~"),"*","~*"),"?","~?"))=0,0,IF('Calculations'!$EF$3="All",1,IF(COUNTIF('Calculations'!HO461:II461,"="&amp;SUBSTITUTE(SUBSTITUTE(SUBSTITUTE('Calculations'!$EF$3,"~","~~"),"*","~*"),"?","~?"))&gt;0,1,0)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'Calculations'!BN461</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IF('Dashboard'!$E$67="What",'Calculations'!BO462,'Calculations'!BP462)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AND('Calculations'!$EF$2&lt;&gt;"All",'Calculations'!HE462='Calculations'!$EF$2),AND('Calculations'!$EF$3&lt;&gt;"All",'Calculations'!HE462='Calculations'!$EF$3)),0,IF(OR('Dashboard'!$B$7="All",'Calculations'!HN462='Dashboard'!$B$7),IF('Calculations'!$EF$2="All",1,IF('Calculations'!HL462&gt;0,0,IF(COUNTIF('Calculations'!HO462:II462,"="&amp;SUBSTITUTE(SUBSTITUTE(SUBSTITUTE('Calculations'!$EF$2,"~","~~"),"*","~*"),"?","~?"))=0,0,IF('Calculations'!$EF$3="All",1,IF(COUNTIF('Calculations'!HO462:II462,"="&amp;SUBSTITUTE(SUBSTITUTE(SUBSTITUTE('Calculations'!$EF$3,"~","~~"),"*","~*"),"?","~?"))&gt;0,1,0)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'Calculations'!BN462</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IF('Dashboard'!$E$67="What",'Calculations'!BO463,'Calculations'!BP463)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AND('Calculations'!$EF$2&lt;&gt;"All",'Calculations'!HE463='Calculations'!$EF$2),AND('Calculations'!$EF$3&lt;&gt;"All",'Calculations'!HE463='Calculations'!$EF$3)),0,IF(OR('Dashboard'!$B$7="All",'Calculations'!HN463='Dashboard'!$B$7),IF('Calculations'!$EF$2="All",1,IF('Calculations'!HL463&gt;0,0,IF(COUNTIF('Calculations'!HO463:II463,"="&amp;SUBSTITUTE(SUBSTITUTE(SUBSTITUTE('Calculations'!$EF$2,"~","~~"),"*","~*"),"?","~?"))=0,0,IF('Calculations'!$EF$3="All",1,IF(COUNTIF('Calculations'!HO463:II463,"="&amp;SUBSTITUTE(SUBSTITUTE(SUBSTITUTE('Calculations'!$EF$3,"~","~~"),"*","~*"),"?","~?"))&gt;0,1,0)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'Calculations'!BN463</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IF('Dashboard'!$E$67="What",'Calculations'!BO464,'Calculations'!BP464)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AND('Calculations'!$EF$2&lt;&gt;"All",'Calculations'!HE464='Calculations'!$EF$2),AND('Calculations'!$EF$3&lt;&gt;"All",'Calculations'!HE464='Calculations'!$EF$3)),0,IF(OR('Dashboard'!$B$7="All",'Calculations'!HN464='Dashboard'!$B$7),IF('Calculations'!$EF$2="All",1,IF('Calculations'!HL464&gt;0,0,IF(COUNTIF('Calculations'!HO464:II464,"="&amp;SUBSTITUTE(SUBSTITUTE(SUBSTITUTE('Calculations'!$EF$2,"~","~~"),"*","~*"),"?","~?"))=0,0,IF('Calculations'!$EF$3="All",1,IF(COUNTIF('Calculations'!HO464:II464,"="&amp;SUBSTITUTE(SUBSTITUTE(SUBSTITUTE('Calculations'!$EF$3,"~","~~"),"*","~*"),"?","~?"))&gt;0,1,0)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'Calculations'!BN464</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IF('Dashboard'!$E$67="What",'Calculations'!BO465,'Calculations'!BP465)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AND('Calculations'!$EF$2&lt;&gt;"All",'Calculations'!HE465='Calculations'!$EF$2),AND('Calculations'!$EF$3&lt;&gt;"All",'Calculations'!HE465='Calculations'!$EF$3)),0,IF(OR('Dashboard'!$B$7="All",'Calculations'!HN465='Dashboard'!$B$7),IF('Calculations'!$EF$2="All",1,IF('Calculations'!HL465&gt;0,0,IF(COUNTIF('Calculations'!HO465:II465,"="&amp;SUBSTITUTE(SUBSTITUTE(SUBSTITUTE('Calculations'!$EF$2,"~","~~"),"*","~*"),"?","~?"))=0,0,IF('Calculations'!$EF$3="All",1,IF(COUNTIF('Calculations'!HO465:II465,"="&amp;SUBSTITUTE(SUBSTITUTE(SUBSTITUTE('Calculations'!$EF$3,"~","~~"),"*","~*"),"?","~?"))&gt;0,1,0)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'Calculations'!BN465</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IF('Dashboard'!$E$67="What",'Calculations'!BO466,'Calculations'!BP466)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AND('Calculations'!$EF$2&lt;&gt;"All",'Calculations'!HE466='Calculations'!$EF$2),AND('Calculations'!$EF$3&lt;&gt;"All",'Calculations'!HE466='Calculations'!$EF$3)),0,IF(OR('Dashboard'!$B$7="All",'Calculations'!HN466='Dashboard'!$B$7),IF('Calculations'!$EF$2="All",1,IF('Calculations'!HL466&gt;0,0,IF(COUNTIF('Calculations'!HO466:II466,"="&amp;SUBSTITUTE(SUBSTITUTE(SUBSTITUTE('Calculations'!$EF$2,"~","~~"),"*","~*"),"?","~?"))=0,0,IF('Calculations'!$EF$3="All",1,IF(COUNTIF('Calculations'!HO466:II466,"="&amp;SUBSTITUTE(SUBSTITUTE(SUBSTITUTE('Calculations'!$EF$3,"~","~~"),"*","~*"),"?","~?"))&gt;0,1,0)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'Calculations'!BN466</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IF('Dashboard'!$E$67="What",'Calculations'!BO467,'Calculations'!BP467)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AND('Calculations'!$EF$2&lt;&gt;"All",'Calculations'!HE467='Calculations'!$EF$2),AND('Calculations'!$EF$3&lt;&gt;"All",'Calculations'!HE467='Calculations'!$EF$3)),0,IF(OR('Dashboard'!$B$7="All",'Calculations'!HN467='Dashboard'!$B$7),IF('Calculations'!$EF$2="All",1,IF('Calculations'!HL467&gt;0,0,IF(COUNTIF('Calculations'!HO467:II467,"="&amp;SUBSTITUTE(SUBSTITUTE(SUBSTITUTE('Calculations'!$EF$2,"~","~~"),"*","~*"),"?","~?"))=0,0,IF('Calculations'!$EF$3="All",1,IF(COUNTIF('Calculations'!HO467:II467,"="&amp;SUBSTITUTE(SUBSTITUTE(SUBSTITUTE('Calculations'!$EF$3,"~","~~"),"*","~*"),"?","~?"))&gt;0,1,0)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'Calculations'!BN467</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IF('Dashboard'!$E$67="What",'Calculations'!BO468,'Calculations'!BP468)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AND('Calculations'!$EF$2&lt;&gt;"All",'Calculations'!HE468='Calculations'!$EF$2),AND('Calculations'!$EF$3&lt;&gt;"All",'Calculations'!HE468='Calculations'!$EF$3)),0,IF(OR('Dashboard'!$B$7="All",'Calculations'!HN468='Dashboard'!$B$7),IF('Calculations'!$EF$2="All",1,IF('Calculations'!HL468&gt;0,0,IF(COUNTIF('Calculations'!HO468:II468,"="&amp;SUBSTITUTE(SUBSTITUTE(SUBSTITUTE('Calculations'!$EF$2,"~","~~"),"*","~*"),"?","~?"))=0,0,IF('Calculations'!$EF$3="All",1,IF(COUNTIF('Calculations'!HO468:II468,"="&amp;SUBSTITUTE(SUBSTITUTE(SUBSTITUTE('Calculations'!$EF$3,"~","~~"),"*","~*"),"?","~?"))&gt;0,1,0)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'Calculations'!BN468</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IF('Dashboard'!$E$67="What",'Calculations'!BO469,'Calculations'!BP469)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AND('Calculations'!$EF$2&lt;&gt;"All",'Calculations'!HE469='Calculations'!$EF$2),AND('Calculations'!$EF$3&lt;&gt;"All",'Calculations'!HE469='Calculations'!$EF$3)),0,IF(OR('Dashboard'!$B$7="All",'Calculations'!HN469='Dashboard'!$B$7),IF('Calculations'!$EF$2="All",1,IF('Calculations'!HL469&gt;0,0,IF(COUNTIF('Calculations'!HO469:II469,"="&amp;SUBSTITUTE(SUBSTITUTE(SUBSTITUTE('Calculations'!$EF$2,"~","~~"),"*","~*"),"?","~?"))=0,0,IF('Calculations'!$EF$3="All",1,IF(COUNTIF('Calculations'!HO469:II469,"="&amp;SUBSTITUTE(SUBSTITUTE(SUBSTITUTE('Calculations'!$EF$3,"~","~~"),"*","~*"),"?","~?"))&gt;0,1,0)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'Calculations'!BN469</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IF('Dashboard'!$E$67="What",'Calculations'!BO470,'Calculations'!BP470)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AND('Calculations'!$EF$2&lt;&gt;"All",'Calculations'!HE470='Calculations'!$EF$2),AND('Calculations'!$EF$3&lt;&gt;"All",'Calculations'!HE470='Calculations'!$EF$3)),0,IF(OR('Dashboard'!$B$7="All",'Calculations'!HN470='Dashboard'!$B$7),IF('Calculations'!$EF$2="All",1,IF('Calculations'!HL470&gt;0,0,IF(COUNTIF('Calculations'!HO470:II470,"="&amp;SUBSTITUTE(SUBSTITUTE(SUBSTITUTE('Calculations'!$EF$2,"~","~~"),"*","~*"),"?","~?"))=0,0,IF('Calculations'!$EF$3="All",1,IF(COUNTIF('Calculations'!HO470:II470,"="&amp;SUBSTITUTE(SUBSTITUTE(SUBSTITUTE('Calculations'!$EF$3,"~","~~"),"*","~*"),"?","~?"))&gt;0,1,0)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'Calculations'!BN470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IF('Dashboard'!$E$67="What",'Calculations'!BO471,'Calculations'!BP471)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AND('Calculations'!$EF$2&lt;&gt;"All",'Calculations'!HE471='Calculations'!$EF$2),AND('Calculations'!$EF$3&lt;&gt;"All",'Calculations'!HE471='Calculations'!$EF$3)),0,IF(OR('Dashboard'!$B$7="All",'Calculations'!HN471='Dashboard'!$B$7),IF('Calculations'!$EF$2="All",1,IF('Calculations'!HL471&gt;0,0,IF(COUNTIF('Calculations'!HO471:II471,"="&amp;SUBSTITUTE(SUBSTITUTE(SUBSTITUTE('Calculations'!$EF$2,"~","~~"),"*","~*"),"?","~?"))=0,0,IF('Calculations'!$EF$3="All",1,IF(COUNTIF('Calculations'!HO471:II471,"="&amp;SUBSTITUTE(SUBSTITUTE(SUBSTITUTE('Calculations'!$EF$3,"~","~~"),"*","~*"),"?","~?"))&gt;0,1,0)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'Calculations'!BN471</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IF('Dashboard'!$E$67="What",'Calculations'!BO472,'Calculations'!BP472)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AND('Calculations'!$EF$2&lt;&gt;"All",'Calculations'!HE472='Calculations'!$EF$2),AND('Calculations'!$EF$3&lt;&gt;"All",'Calculations'!HE472='Calculations'!$EF$3)),0,IF(OR('Dashboard'!$B$7="All",'Calculations'!HN472='Dashboard'!$B$7),IF('Calculations'!$EF$2="All",1,IF('Calculations'!HL472&gt;0,0,IF(COUNTIF('Calculations'!HO472:II472,"="&amp;SUBSTITUTE(SUBSTITUTE(SUBSTITUTE('Calculations'!$EF$2,"~","~~"),"*","~*"),"?","~?"))=0,0,IF('Calculations'!$EF$3="All",1,IF(COUNTIF('Calculations'!HO472:II472,"="&amp;SUBSTITUTE(SUBSTITUTE(SUBSTITUTE('Calculations'!$EF$3,"~","~~"),"*","~*"),"?","~?"))&gt;0,1,0)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'Calculations'!BN472</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IF('Dashboard'!$E$67="What",'Calculations'!BO473,'Calculations'!BP473)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AND('Calculations'!$EF$2&lt;&gt;"All",'Calculations'!HE473='Calculations'!$EF$2),AND('Calculations'!$EF$3&lt;&gt;"All",'Calculations'!HE473='Calculations'!$EF$3)),0,IF(OR('Dashboard'!$B$7="All",'Calculations'!HN473='Dashboard'!$B$7),IF('Calculations'!$EF$2="All",1,IF('Calculations'!HL473&gt;0,0,IF(COUNTIF('Calculations'!HO473:II473,"="&amp;SUBSTITUTE(SUBSTITUTE(SUBSTITUTE('Calculations'!$EF$2,"~","~~"),"*","~*"),"?","~?"))=0,0,IF('Calculations'!$EF$3="All",1,IF(COUNTIF('Calculations'!HO473:II473,"="&amp;SUBSTITUTE(SUBSTITUTE(SUBSTITUTE('Calculations'!$EF$3,"~","~~"),"*","~*"),"?","~?"))&gt;0,1,0)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'Calculations'!BN473</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IF('Dashboard'!$E$67="What",'Calculations'!BO474,'Calculations'!BP474)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AND('Calculations'!$EF$2&lt;&gt;"All",'Calculations'!HE474='Calculations'!$EF$2),AND('Calculations'!$EF$3&lt;&gt;"All",'Calculations'!HE474='Calculations'!$EF$3)),0,IF(OR('Dashboard'!$B$7="All",'Calculations'!HN474='Dashboard'!$B$7),IF('Calculations'!$EF$2="All",1,IF('Calculations'!HL474&gt;0,0,IF(COUNTIF('Calculations'!HO474:II474,"="&amp;SUBSTITUTE(SUBSTITUTE(SUBSTITUTE('Calculations'!$EF$2,"~","~~"),"*","~*"),"?","~?"))=0,0,IF('Calculations'!$EF$3="All",1,IF(COUNTIF('Calculations'!HO474:II474,"="&amp;SUBSTITUTE(SUBSTITUTE(SUBSTITUTE('Calculations'!$EF$3,"~","~~"),"*","~*"),"?","~?"))&gt;0,1,0)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'Calculations'!BN474</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IF('Dashboard'!$E$67="What",'Calculations'!BO475,'Calculations'!BP475)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AND('Calculations'!$EF$2&lt;&gt;"All",'Calculations'!HE475='Calculations'!$EF$2),AND('Calculations'!$EF$3&lt;&gt;"All",'Calculations'!HE475='Calculations'!$EF$3)),0,IF(OR('Dashboard'!$B$7="All",'Calculations'!HN475='Dashboard'!$B$7),IF('Calculations'!$EF$2="All",1,IF('Calculations'!HL475&gt;0,0,IF(COUNTIF('Calculations'!HO475:II475,"="&amp;SUBSTITUTE(SUBSTITUTE(SUBSTITUTE('Calculations'!$EF$2,"~","~~"),"*","~*"),"?","~?"))=0,0,IF('Calculations'!$EF$3="All",1,IF(COUNTIF('Calculations'!HO475:II475,"="&amp;SUBSTITUTE(SUBSTITUTE(SUBSTITUTE('Calculations'!$EF$3,"~","~~"),"*","~*"),"?","~?"))&gt;0,1,0)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'Calculations'!BN475</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IF('Dashboard'!$E$67="What",'Calculations'!BO476,'Calculations'!BP476)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AND('Calculations'!$EF$2&lt;&gt;"All",'Calculations'!HE476='Calculations'!$EF$2),AND('Calculations'!$EF$3&lt;&gt;"All",'Calculations'!HE476='Calculations'!$EF$3)),0,IF(OR('Dashboard'!$B$7="All",'Calculations'!HN476='Dashboard'!$B$7),IF('Calculations'!$EF$2="All",1,IF('Calculations'!HL476&gt;0,0,IF(COUNTIF('Calculations'!HO476:II476,"="&amp;SUBSTITUTE(SUBSTITUTE(SUBSTITUTE('Calculations'!$EF$2,"~","~~"),"*","~*"),"?","~?"))=0,0,IF('Calculations'!$EF$3="All",1,IF(COUNTIF('Calculations'!HO476:II476,"="&amp;SUBSTITUTE(SUBSTITUTE(SUBSTITUTE('Calculations'!$EF$3,"~","~~"),"*","~*"),"?","~?"))&gt;0,1,0)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'Calculations'!BN476</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IF('Dashboard'!$E$67="What",'Calculations'!BO477,'Calculations'!BP477)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AND('Calculations'!$EF$2&lt;&gt;"All",'Calculations'!HE477='Calculations'!$EF$2),AND('Calculations'!$EF$3&lt;&gt;"All",'Calculations'!HE477='Calculations'!$EF$3)),0,IF(OR('Dashboard'!$B$7="All",'Calculations'!HN477='Dashboard'!$B$7),IF('Calculations'!$EF$2="All",1,IF('Calculations'!HL477&gt;0,0,IF(COUNTIF('Calculations'!HO477:II477,"="&amp;SUBSTITUTE(SUBSTITUTE(SUBSTITUTE('Calculations'!$EF$2,"~","~~"),"*","~*"),"?","~?"))=0,0,IF('Calculations'!$EF$3="All",1,IF(COUNTIF('Calculations'!HO477:II477,"="&amp;SUBSTITUTE(SUBSTITUTE(SUBSTITUTE('Calculations'!$EF$3,"~","~~"),"*","~*"),"?","~?"))&gt;0,1,0)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'Calculations'!BN477</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IF('Dashboard'!$E$67="What",'Calculations'!BO478,'Calculations'!BP478)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AND('Calculations'!$EF$2&lt;&gt;"All",'Calculations'!HE478='Calculations'!$EF$2),AND('Calculations'!$EF$3&lt;&gt;"All",'Calculations'!HE478='Calculations'!$EF$3)),0,IF(OR('Dashboard'!$B$7="All",'Calculations'!HN478='Dashboard'!$B$7),IF('Calculations'!$EF$2="All",1,IF('Calculations'!HL478&gt;0,0,IF(COUNTIF('Calculations'!HO478:II478,"="&amp;SUBSTITUTE(SUBSTITUTE(SUBSTITUTE('Calculations'!$EF$2,"~","~~"),"*","~*"),"?","~?"))=0,0,IF('Calculations'!$EF$3="All",1,IF(COUNTIF('Calculations'!HO478:II478,"="&amp;SUBSTITUTE(SUBSTITUTE(SUBSTITUTE('Calculations'!$EF$3,"~","~~"),"*","~*"),"?","~?"))&gt;0,1,0)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'Calculations'!BN478</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IF('Dashboard'!$E$67="What",'Calculations'!BO479,'Calculations'!BP479)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AND('Calculations'!$EF$2&lt;&gt;"All",'Calculations'!HE479='Calculations'!$EF$2),AND('Calculations'!$EF$3&lt;&gt;"All",'Calculations'!HE479='Calculations'!$EF$3)),0,IF(OR('Dashboard'!$B$7="All",'Calculations'!HN479='Dashboard'!$B$7),IF('Calculations'!$EF$2="All",1,IF('Calculations'!HL479&gt;0,0,IF(COUNTIF('Calculations'!HO479:II479,"="&amp;SUBSTITUTE(SUBSTITUTE(SUBSTITUTE('Calculations'!$EF$2,"~","~~"),"*","~*"),"?","~?"))=0,0,IF('Calculations'!$EF$3="All",1,IF(COUNTIF('Calculations'!HO479:II479,"="&amp;SUBSTITUTE(SUBSTITUTE(SUBSTITUTE('Calculations'!$EF$3,"~","~~"),"*","~*"),"?","~?"))&gt;0,1,0)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'Calculations'!BN479</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IF('Dashboard'!$E$67="What",'Calculations'!BO480,'Calculations'!BP480)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AND('Calculations'!$EF$2&lt;&gt;"All",'Calculations'!HE480='Calculations'!$EF$2),AND('Calculations'!$EF$3&lt;&gt;"All",'Calculations'!HE480='Calculations'!$EF$3)),0,IF(OR('Dashboard'!$B$7="All",'Calculations'!HN480='Dashboard'!$B$7),IF('Calculations'!$EF$2="All",1,IF('Calculations'!HL480&gt;0,0,IF(COUNTIF('Calculations'!HO480:II480,"="&amp;SUBSTITUTE(SUBSTITUTE(SUBSTITUTE('Calculations'!$EF$2,"~","~~"),"*","~*"),"?","~?"))=0,0,IF('Calculations'!$EF$3="All",1,IF(COUNTIF('Calculations'!HO480:II480,"="&amp;SUBSTITUTE(SUBSTITUTE(SUBSTITUTE('Calculations'!$EF$3,"~","~~"),"*","~*"),"?","~?"))&gt;0,1,0)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'Calculations'!BN480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IF('Dashboard'!$E$67="What",'Calculations'!BO481,'Calculations'!BP481)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AND('Calculations'!$EF$2&lt;&gt;"All",'Calculations'!HE481='Calculations'!$EF$2),AND('Calculations'!$EF$3&lt;&gt;"All",'Calculations'!HE481='Calculations'!$EF$3)),0,IF(OR('Dashboard'!$B$7="All",'Calculations'!HN481='Dashboard'!$B$7),IF('Calculations'!$EF$2="All",1,IF('Calculations'!HL481&gt;0,0,IF(COUNTIF('Calculations'!HO481:II481,"="&amp;SUBSTITUTE(SUBSTITUTE(SUBSTITUTE('Calculations'!$EF$2,"~","~~"),"*","~*"),"?","~?"))=0,0,IF('Calculations'!$EF$3="All",1,IF(COUNTIF('Calculations'!HO481:II481,"="&amp;SUBSTITUTE(SUBSTITUTE(SUBSTITUTE('Calculations'!$EF$3,"~","~~"),"*","~*"),"?","~?"))&gt;0,1,0)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'Calculations'!BN481</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IF('Dashboard'!$E$67="What",'Calculations'!BO482,'Calculations'!BP482)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AND('Calculations'!$EF$2&lt;&gt;"All",'Calculations'!HE482='Calculations'!$EF$2),AND('Calculations'!$EF$3&lt;&gt;"All",'Calculations'!HE482='Calculations'!$EF$3)),0,IF(OR('Dashboard'!$B$7="All",'Calculations'!HN482='Dashboard'!$B$7),IF('Calculations'!$EF$2="All",1,IF('Calculations'!HL482&gt;0,0,IF(COUNTIF('Calculations'!HO482:II482,"="&amp;SUBSTITUTE(SUBSTITUTE(SUBSTITUTE('Calculations'!$EF$2,"~","~~"),"*","~*"),"?","~?"))=0,0,IF('Calculations'!$EF$3="All",1,IF(COUNTIF('Calculations'!HO482:II482,"="&amp;SUBSTITUTE(SUBSTITUTE(SUBSTITUTE('Calculations'!$EF$3,"~","~~"),"*","~*"),"?","~?"))&gt;0,1,0)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'Calculations'!BN482</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IF('Dashboard'!$E$67="What",'Calculations'!BO483,'Calculations'!BP483)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AND('Calculations'!$EF$2&lt;&gt;"All",'Calculations'!HE483='Calculations'!$EF$2),AND('Calculations'!$EF$3&lt;&gt;"All",'Calculations'!HE483='Calculations'!$EF$3)),0,IF(OR('Dashboard'!$B$7="All",'Calculations'!HN483='Dashboard'!$B$7),IF('Calculations'!$EF$2="All",1,IF('Calculations'!HL483&gt;0,0,IF(COUNTIF('Calculations'!HO483:II483,"="&amp;SUBSTITUTE(SUBSTITUTE(SUBSTITUTE('Calculations'!$EF$2,"~","~~"),"*","~*"),"?","~?"))=0,0,IF('Calculations'!$EF$3="All",1,IF(COUNTIF('Calculations'!HO483:II483,"="&amp;SUBSTITUTE(SUBSTITUTE(SUBSTITUTE('Calculations'!$EF$3,"~","~~"),"*","~*"),"?","~?"))&gt;0,1,0)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'Calculations'!BN483</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IF('Dashboard'!$E$67="What",'Calculations'!BO484,'Calculations'!BP484)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AND('Calculations'!$EF$2&lt;&gt;"All",'Calculations'!HE484='Calculations'!$EF$2),AND('Calculations'!$EF$3&lt;&gt;"All",'Calculations'!HE484='Calculations'!$EF$3)),0,IF(OR('Dashboard'!$B$7="All",'Calculations'!HN484='Dashboard'!$B$7),IF('Calculations'!$EF$2="All",1,IF('Calculations'!HL484&gt;0,0,IF(COUNTIF('Calculations'!HO484:II484,"="&amp;SUBSTITUTE(SUBSTITUTE(SUBSTITUTE('Calculations'!$EF$2,"~","~~"),"*","~*"),"?","~?"))=0,0,IF('Calculations'!$EF$3="All",1,IF(COUNTIF('Calculations'!HO484:II484,"="&amp;SUBSTITUTE(SUBSTITUTE(SUBSTITUTE('Calculations'!$EF$3,"~","~~"),"*","~*"),"?","~?"))&gt;0,1,0)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'Calculations'!BN484</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IF('Dashboard'!$E$67="What",'Calculations'!BO485,'Calculations'!BP485)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AND('Calculations'!$EF$2&lt;&gt;"All",'Calculations'!HE485='Calculations'!$EF$2),AND('Calculations'!$EF$3&lt;&gt;"All",'Calculations'!HE485='Calculations'!$EF$3)),0,IF(OR('Dashboard'!$B$7="All",'Calculations'!HN485='Dashboard'!$B$7),IF('Calculations'!$EF$2="All",1,IF('Calculations'!HL485&gt;0,0,IF(COUNTIF('Calculations'!HO485:II485,"="&amp;SUBSTITUTE(SUBSTITUTE(SUBSTITUTE('Calculations'!$EF$2,"~","~~"),"*","~*"),"?","~?"))=0,0,IF('Calculations'!$EF$3="All",1,IF(COUNTIF('Calculations'!HO485:II485,"="&amp;SUBSTITUTE(SUBSTITUTE(SUBSTITUTE('Calculations'!$EF$3,"~","~~"),"*","~*"),"?","~?"))&gt;0,1,0)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'Calculations'!BN485</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IF('Dashboard'!$E$67="What",'Calculations'!BO486,'Calculations'!BP486)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AND('Calculations'!$EF$2&lt;&gt;"All",'Calculations'!HE486='Calculations'!$EF$2),AND('Calculations'!$EF$3&lt;&gt;"All",'Calculations'!HE486='Calculations'!$EF$3)),0,IF(OR('Dashboard'!$B$7="All",'Calculations'!HN486='Dashboard'!$B$7),IF('Calculations'!$EF$2="All",1,IF('Calculations'!HL486&gt;0,0,IF(COUNTIF('Calculations'!HO486:II486,"="&amp;SUBSTITUTE(SUBSTITUTE(SUBSTITUTE('Calculations'!$EF$2,"~","~~"),"*","~*"),"?","~?"))=0,0,IF('Calculations'!$EF$3="All",1,IF(COUNTIF('Calculations'!HO486:II486,"="&amp;SUBSTITUTE(SUBSTITUTE(SUBSTITUTE('Calculations'!$EF$3,"~","~~"),"*","~*"),"?","~?"))&gt;0,1,0)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'Calculations'!BN486</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IF('Dashboard'!$E$67="What",'Calculations'!BO487,'Calculations'!BP487)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AND('Calculations'!$EF$2&lt;&gt;"All",'Calculations'!HE487='Calculations'!$EF$2),AND('Calculations'!$EF$3&lt;&gt;"All",'Calculations'!HE487='Calculations'!$EF$3)),0,IF(OR('Dashboard'!$B$7="All",'Calculations'!HN487='Dashboard'!$B$7),IF('Calculations'!$EF$2="All",1,IF('Calculations'!HL487&gt;0,0,IF(COUNTIF('Calculations'!HO487:II487,"="&amp;SUBSTITUTE(SUBSTITUTE(SUBSTITUTE('Calculations'!$EF$2,"~","~~"),"*","~*"),"?","~?"))=0,0,IF('Calculations'!$EF$3="All",1,IF(COUNTIF('Calculations'!HO487:II487,"="&amp;SUBSTITUTE(SUBSTITUTE(SUBSTITUTE('Calculations'!$EF$3,"~","~~"),"*","~*"),"?","~?"))&gt;0,1,0)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'Calculations'!BN487</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IF('Dashboard'!$E$67="What",'Calculations'!BO488,'Calculations'!BP488)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AND('Calculations'!$EF$2&lt;&gt;"All",'Calculations'!HE488='Calculations'!$EF$2),AND('Calculations'!$EF$3&lt;&gt;"All",'Calculations'!HE488='Calculations'!$EF$3)),0,IF(OR('Dashboard'!$B$7="All",'Calculations'!HN488='Dashboard'!$B$7),IF('Calculations'!$EF$2="All",1,IF('Calculations'!HL488&gt;0,0,IF(COUNTIF('Calculations'!HO488:II488,"="&amp;SUBSTITUTE(SUBSTITUTE(SUBSTITUTE('Calculations'!$EF$2,"~","~~"),"*","~*"),"?","~?"))=0,0,IF('Calculations'!$EF$3="All",1,IF(COUNTIF('Calculations'!HO488:II488,"="&amp;SUBSTITUTE(SUBSTITUTE(SUBSTITUTE('Calculations'!$EF$3,"~","~~"),"*","~*"),"?","~?"))&gt;0,1,0)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'Calculations'!BN488</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IF('Dashboard'!$E$67="What",'Calculations'!BO489,'Calculations'!BP489)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AND('Calculations'!$EF$2&lt;&gt;"All",'Calculations'!HE489='Calculations'!$EF$2),AND('Calculations'!$EF$3&lt;&gt;"All",'Calculations'!HE489='Calculations'!$EF$3)),0,IF(OR('Dashboard'!$B$7="All",'Calculations'!HN489='Dashboard'!$B$7),IF('Calculations'!$EF$2="All",1,IF('Calculations'!HL489&gt;0,0,IF(COUNTIF('Calculations'!HO489:II489,"="&amp;SUBSTITUTE(SUBSTITUTE(SUBSTITUTE('Calculations'!$EF$2,"~","~~"),"*","~*"),"?","~?"))=0,0,IF('Calculations'!$EF$3="All",1,IF(COUNTIF('Calculations'!HO489:II489,"="&amp;SUBSTITUTE(SUBSTITUTE(SUBSTITUTE('Calculations'!$EF$3,"~","~~"),"*","~*"),"?","~?"))&gt;0,1,0)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'Calculations'!BN489</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IF('Dashboard'!$E$67="What",'Calculations'!BO490,'Calculations'!BP490)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AND('Calculations'!$EF$2&lt;&gt;"All",'Calculations'!HE490='Calculations'!$EF$2),AND('Calculations'!$EF$3&lt;&gt;"All",'Calculations'!HE490='Calculations'!$EF$3)),0,IF(OR('Dashboard'!$B$7="All",'Calculations'!HN490='Dashboard'!$B$7),IF('Calculations'!$EF$2="All",1,IF('Calculations'!HL490&gt;0,0,IF(COUNTIF('Calculations'!HO490:II490,"="&amp;SUBSTITUTE(SUBSTITUTE(SUBSTITUTE('Calculations'!$EF$2,"~","~~"),"*","~*"),"?","~?"))=0,0,IF('Calculations'!$EF$3="All",1,IF(COUNTIF('Calculations'!HO490:II490,"="&amp;SUBSTITUTE(SUBSTITUTE(SUBSTITUTE('Calculations'!$EF$3,"~","~~"),"*","~*"),"?","~?"))&gt;0,1,0)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'Calculations'!BN490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IF('Dashboard'!$E$67="What",'Calculations'!BO491,'Calculations'!BP491)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AND('Calculations'!$EF$2&lt;&gt;"All",'Calculations'!HE491='Calculations'!$EF$2),AND('Calculations'!$EF$3&lt;&gt;"All",'Calculations'!HE491='Calculations'!$EF$3)),0,IF(OR('Dashboard'!$B$7="All",'Calculations'!HN491='Dashboard'!$B$7),IF('Calculations'!$EF$2="All",1,IF('Calculations'!HL491&gt;0,0,IF(COUNTIF('Calculations'!HO491:II491,"="&amp;SUBSTITUTE(SUBSTITUTE(SUBSTITUTE('Calculations'!$EF$2,"~","~~"),"*","~*"),"?","~?"))=0,0,IF('Calculations'!$EF$3="All",1,IF(COUNTIF('Calculations'!HO491:II491,"="&amp;SUBSTITUTE(SUBSTITUTE(SUBSTITUTE('Calculations'!$EF$3,"~","~~"),"*","~*"),"?","~?"))&gt;0,1,0)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'Calculations'!BN491</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IF('Dashboard'!$E$67="What",'Calculations'!BO492,'Calculations'!BP492)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AND('Calculations'!$EF$2&lt;&gt;"All",'Calculations'!HE492='Calculations'!$EF$2),AND('Calculations'!$EF$3&lt;&gt;"All",'Calculations'!HE492='Calculations'!$EF$3)),0,IF(OR('Dashboard'!$B$7="All",'Calculations'!HN492='Dashboard'!$B$7),IF('Calculations'!$EF$2="All",1,IF('Calculations'!HL492&gt;0,0,IF(COUNTIF('Calculations'!HO492:II492,"="&amp;SUBSTITUTE(SUBSTITUTE(SUBSTITUTE('Calculations'!$EF$2,"~","~~"),"*","~*"),"?","~?"))=0,0,IF('Calculations'!$EF$3="All",1,IF(COUNTIF('Calculations'!HO492:II492,"="&amp;SUBSTITUTE(SUBSTITUTE(SUBSTITUTE('Calculations'!$EF$3,"~","~~"),"*","~*"),"?","~?"))&gt;0,1,0)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'Calculations'!BN492</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IF('Dashboard'!$E$67="What",'Calculations'!BO493,'Calculations'!BP493)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AND('Calculations'!$EF$2&lt;&gt;"All",'Calculations'!HE493='Calculations'!$EF$2),AND('Calculations'!$EF$3&lt;&gt;"All",'Calculations'!HE493='Calculations'!$EF$3)),0,IF(OR('Dashboard'!$B$7="All",'Calculations'!HN493='Dashboard'!$B$7),IF('Calculations'!$EF$2="All",1,IF('Calculations'!HL493&gt;0,0,IF(COUNTIF('Calculations'!HO493:II493,"="&amp;SUBSTITUTE(SUBSTITUTE(SUBSTITUTE('Calculations'!$EF$2,"~","~~"),"*","~*"),"?","~?"))=0,0,IF('Calculations'!$EF$3="All",1,IF(COUNTIF('Calculations'!HO493:II493,"="&amp;SUBSTITUTE(SUBSTITUTE(SUBSTITUTE('Calculations'!$EF$3,"~","~~"),"*","~*"),"?","~?"))&gt;0,1,0)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'Calculations'!BN493</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IF('Dashboard'!$E$67="What",'Calculations'!BO494,'Calculations'!BP494)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AND('Calculations'!$EF$2&lt;&gt;"All",'Calculations'!HE494='Calculations'!$EF$2),AND('Calculations'!$EF$3&lt;&gt;"All",'Calculations'!HE494='Calculations'!$EF$3)),0,IF(OR('Dashboard'!$B$7="All",'Calculations'!HN494='Dashboard'!$B$7),IF('Calculations'!$EF$2="All",1,IF('Calculations'!HL494&gt;0,0,IF(COUNTIF('Calculations'!HO494:II494,"="&amp;SUBSTITUTE(SUBSTITUTE(SUBSTITUTE('Calculations'!$EF$2,"~","~~"),"*","~*"),"?","~?"))=0,0,IF('Calculations'!$EF$3="All",1,IF(COUNTIF('Calculations'!HO494:II494,"="&amp;SUBSTITUTE(SUBSTITUTE(SUBSTITUTE('Calculations'!$EF$3,"~","~~"),"*","~*"),"?","~?"))&gt;0,1,0)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'Calculations'!BN494</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IF('Dashboard'!$E$67="What",'Calculations'!BO495,'Calculations'!BP495)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AND('Calculations'!$EF$2&lt;&gt;"All",'Calculations'!HE495='Calculations'!$EF$2),AND('Calculations'!$EF$3&lt;&gt;"All",'Calculations'!HE495='Calculations'!$EF$3)),0,IF(OR('Dashboard'!$B$7="All",'Calculations'!HN495='Dashboard'!$B$7),IF('Calculations'!$EF$2="All",1,IF('Calculations'!HL495&gt;0,0,IF(COUNTIF('Calculations'!HO495:II495,"="&amp;SUBSTITUTE(SUBSTITUTE(SUBSTITUTE('Calculations'!$EF$2,"~","~~"),"*","~*"),"?","~?"))=0,0,IF('Calculations'!$EF$3="All",1,IF(COUNTIF('Calculations'!HO495:II495,"="&amp;SUBSTITUTE(SUBSTITUTE(SUBSTITUTE('Calculations'!$EF$3,"~","~~"),"*","~*"),"?","~?"))&gt;0,1,0)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'Calculations'!BN495</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IF('Dashboard'!$E$67="What",'Calculations'!BO496,'Calculations'!BP496)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AND('Calculations'!$EF$2&lt;&gt;"All",'Calculations'!HE496='Calculations'!$EF$2),AND('Calculations'!$EF$3&lt;&gt;"All",'Calculations'!HE496='Calculations'!$EF$3)),0,IF(OR('Dashboard'!$B$7="All",'Calculations'!HN496='Dashboard'!$B$7),IF('Calculations'!$EF$2="All",1,IF('Calculations'!HL496&gt;0,0,IF(COUNTIF('Calculations'!HO496:II496,"="&amp;SUBSTITUTE(SUBSTITUTE(SUBSTITUTE('Calculations'!$EF$2,"~","~~"),"*","~*"),"?","~?"))=0,0,IF('Calculations'!$EF$3="All",1,IF(COUNTIF('Calculations'!HO496:II496,"="&amp;SUBSTITUTE(SUBSTITUTE(SUBSTITUTE('Calculations'!$EF$3,"~","~~"),"*","~*"),"?","~?"))&gt;0,1,0)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'Calculations'!BN496</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IF('Dashboard'!$E$67="What",'Calculations'!BO497,'Calculations'!BP497)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AND('Calculations'!$EF$2&lt;&gt;"All",'Calculations'!HE497='Calculations'!$EF$2),AND('Calculations'!$EF$3&lt;&gt;"All",'Calculations'!HE497='Calculations'!$EF$3)),0,IF(OR('Dashboard'!$B$7="All",'Calculations'!HN497='Dashboard'!$B$7),IF('Calculations'!$EF$2="All",1,IF('Calculations'!HL497&gt;0,0,IF(COUNTIF('Calculations'!HO497:II497,"="&amp;SUBSTITUTE(SUBSTITUTE(SUBSTITUTE('Calculations'!$EF$2,"~","~~"),"*","~*"),"?","~?"))=0,0,IF('Calculations'!$EF$3="All",1,IF(COUNTIF('Calculations'!HO497:II497,"="&amp;SUBSTITUTE(SUBSTITUTE(SUBSTITUTE('Calculations'!$EF$3,"~","~~"),"*","~*"),"?","~?"))&gt;0,1,0)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'Calculations'!BN497</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IF('Dashboard'!$E$67="What",'Calculations'!BO498,'Calculations'!BP498)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AND('Calculations'!$EF$2&lt;&gt;"All",'Calculations'!HE498='Calculations'!$EF$2),AND('Calculations'!$EF$3&lt;&gt;"All",'Calculations'!HE498='Calculations'!$EF$3)),0,IF(OR('Dashboard'!$B$7="All",'Calculations'!HN498='Dashboard'!$B$7),IF('Calculations'!$EF$2="All",1,IF('Calculations'!HL498&gt;0,0,IF(COUNTIF('Calculations'!HO498:II498,"="&amp;SUBSTITUTE(SUBSTITUTE(SUBSTITUTE('Calculations'!$EF$2,"~","~~"),"*","~*"),"?","~?"))=0,0,IF('Calculations'!$EF$3="All",1,IF(COUNTIF('Calculations'!HO498:II498,"="&amp;SUBSTITUTE(SUBSTITUTE(SUBSTITUTE('Calculations'!$EF$3,"~","~~"),"*","~*"),"?","~?"))&gt;0,1,0)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'Calculations'!BN498</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IF('Dashboard'!$E$67="What",'Calculations'!BO499,'Calculations'!BP499)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AND('Calculations'!$EF$2&lt;&gt;"All",'Calculations'!HE499='Calculations'!$EF$2),AND('Calculations'!$EF$3&lt;&gt;"All",'Calculations'!HE499='Calculations'!$EF$3)),0,IF(OR('Dashboard'!$B$7="All",'Calculations'!HN499='Dashboard'!$B$7),IF('Calculations'!$EF$2="All",1,IF('Calculations'!HL499&gt;0,0,IF(COUNTIF('Calculations'!HO499:II499,"="&amp;SUBSTITUTE(SUBSTITUTE(SUBSTITUTE('Calculations'!$EF$2,"~","~~"),"*","~*"),"?","~?"))=0,0,IF('Calculations'!$EF$3="All",1,IF(COUNTIF('Calculations'!HO499:II499,"="&amp;SUBSTITUTE(SUBSTITUTE(SUBSTITUTE('Calculations'!$EF$3,"~","~~"),"*","~*"),"?","~?"))&gt;0,1,0)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'Calculations'!BN499</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IF('Dashboard'!$E$67="What",'Calculations'!BO500,'Calculations'!BP500)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AND('Calculations'!$EF$2&lt;&gt;"All",'Calculations'!HE500='Calculations'!$EF$2),AND('Calculations'!$EF$3&lt;&gt;"All",'Calculations'!HE500='Calculations'!$EF$3)),0,IF(OR('Dashboard'!$B$7="All",'Calculations'!HN500='Dashboard'!$B$7),IF('Calculations'!$EF$2="All",1,IF('Calculations'!HL500&gt;0,0,IF(COUNTIF('Calculations'!HO500:II500,"="&amp;SUBSTITUTE(SUBSTITUTE(SUBSTITUTE('Calculations'!$EF$2,"~","~~"),"*","~*"),"?","~?"))=0,0,IF('Calculations'!$EF$3="All",1,IF(COUNTIF('Calculations'!HO500:II500,"="&amp;SUBSTITUTE(SUBSTITUTE(SUBSTITUTE('Calculations'!$EF$3,"~","~~"),"*","~*"),"?","~?"))&gt;0,1,0)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'Calculations'!BN500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IF('Dashboard'!$E$67="What",'Calculations'!BO501,'Calculations'!BP501)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AND('Calculations'!$EF$2&lt;&gt;"All",'Calculations'!HE501='Calculations'!$EF$2),AND('Calculations'!$EF$3&lt;&gt;"All",'Calculations'!HE501='Calculations'!$EF$3)),0,IF(OR('Dashboard'!$B$7="All",'Calculations'!HN501='Dashboard'!$B$7),IF('Calculations'!$EF$2="All",1,IF('Calculations'!HL501&gt;0,0,IF(COUNTIF('Calculations'!HO501:II501,"="&amp;SUBSTITUTE(SUBSTITUTE(SUBSTITUTE('Calculations'!$EF$2,"~","~~"),"*","~*"),"?","~?"))=0,0,IF('Calculations'!$EF$3="All",1,IF(COUNTIF('Calculations'!HO501:II501,"="&amp;SUBSTITUTE(SUBSTITUTE(SUBSTITUTE('Calculations'!$EF$3,"~","~~"),"*","~*"),"?","~?"))&gt;0,1,0)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'Calculations'!BN501</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IF('Dashboard'!$E$67="What",'Calculations'!BO502,'Calculations'!BP502)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AND('Calculations'!$EF$2&lt;&gt;"All",'Calculations'!HE502='Calculations'!$EF$2),AND('Calculations'!$EF$3&lt;&gt;"All",'Calculations'!HE502='Calculations'!$EF$3)),0,IF(OR('Dashboard'!$B$7="All",'Calculations'!HN502='Dashboard'!$B$7),IF('Calculations'!$EF$2="All",1,IF('Calculations'!HL502&gt;0,0,IF(COUNTIF('Calculations'!HO502:II502,"="&amp;SUBSTITUTE(SUBSTITUTE(SUBSTITUTE('Calculations'!$EF$2,"~","~~"),"*","~*"),"?","~?"))=0,0,IF('Calculations'!$EF$3="All",1,IF(COUNTIF('Calculations'!HO502:II502,"="&amp;SUBSTITUTE(SUBSTITUTE(SUBSTITUTE('Calculations'!$EF$3,"~","~~"),"*","~*"),"?","~?"))&gt;0,1,0)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'Calculations'!BN502</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IF('Dashboard'!$E$67="What",'Calculations'!BO503,'Calculations'!BP503)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AND('Calculations'!$EF$2&lt;&gt;"All",'Calculations'!HE503='Calculations'!$EF$2),AND('Calculations'!$EF$3&lt;&gt;"All",'Calculations'!HE503='Calculations'!$EF$3)),0,IF(OR('Dashboard'!$B$7="All",'Calculations'!HN503='Dashboard'!$B$7),IF('Calculations'!$EF$2="All",1,IF('Calculations'!HL503&gt;0,0,IF(COUNTIF('Calculations'!HO503:II503,"="&amp;SUBSTITUTE(SUBSTITUTE(SUBSTITUTE('Calculations'!$EF$2,"~","~~"),"*","~*"),"?","~?"))=0,0,IF('Calculations'!$EF$3="All",1,IF(COUNTIF('Calculations'!HO503:II503,"="&amp;SUBSTITUTE(SUBSTITUTE(SUBSTITUTE('Calculations'!$EF$3,"~","~~"),"*","~*"),"?","~?"))&gt;0,1,0)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'Calculations'!BN503</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IF('Dashboard'!$E$67="What",'Calculations'!BO504,'Calculations'!BP504)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AND('Calculations'!$EF$2&lt;&gt;"All",'Calculations'!HE504='Calculations'!$EF$2),AND('Calculations'!$EF$3&lt;&gt;"All",'Calculations'!HE504='Calculations'!$EF$3)),0,IF(OR('Dashboard'!$B$7="All",'Calculations'!HN504='Dashboard'!$B$7),IF('Calculations'!$EF$2="All",1,IF('Calculations'!HL504&gt;0,0,IF(COUNTIF('Calculations'!HO504:II504,"="&amp;SUBSTITUTE(SUBSTITUTE(SUBSTITUTE('Calculations'!$EF$2,"~","~~"),"*","~*"),"?","~?"))=0,0,IF('Calculations'!$EF$3="All",1,IF(COUNTIF('Calculations'!HO504:II504,"="&amp;SUBSTITUTE(SUBSTITUTE(SUBSTITUTE('Calculations'!$EF$3,"~","~~"),"*","~*"),"?","~?"))&gt;0,1,0)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'Calculations'!BN504</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IF('Dashboard'!$E$67="What",'Calculations'!BO505,'Calculations'!BP505)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AND('Calculations'!$EF$2&lt;&gt;"All",'Calculations'!HE505='Calculations'!$EF$2),AND('Calculations'!$EF$3&lt;&gt;"All",'Calculations'!HE505='Calculations'!$EF$3)),0,IF(OR('Dashboard'!$B$7="All",'Calculations'!HN505='Dashboard'!$B$7),IF('Calculations'!$EF$2="All",1,IF('Calculations'!HL505&gt;0,0,IF(COUNTIF('Calculations'!HO505:II505,"="&amp;SUBSTITUTE(SUBSTITUTE(SUBSTITUTE('Calculations'!$EF$2,"~","~~"),"*","~*"),"?","~?"))=0,0,IF('Calculations'!$EF$3="All",1,IF(COUNTIF('Calculations'!HO505:II505,"="&amp;SUBSTITUTE(SUBSTITUTE(SUBSTITUTE('Calculations'!$EF$3,"~","~~"),"*","~*"),"?","~?"))&gt;0,1,0)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'Calculations'!BN505</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IF('Dashboard'!$E$67="What",'Calculations'!BO506,'Calculations'!BP506)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AND('Calculations'!$EF$2&lt;&gt;"All",'Calculations'!HE506='Calculations'!$EF$2),AND('Calculations'!$EF$3&lt;&gt;"All",'Calculations'!HE506='Calculations'!$EF$3)),0,IF(OR('Dashboard'!$B$7="All",'Calculations'!HN506='Dashboard'!$B$7),IF('Calculations'!$EF$2="All",1,IF('Calculations'!HL506&gt;0,0,IF(COUNTIF('Calculations'!HO506:II506,"="&amp;SUBSTITUTE(SUBSTITUTE(SUBSTITUTE('Calculations'!$EF$2,"~","~~"),"*","~*"),"?","~?"))=0,0,IF('Calculations'!$EF$3="All",1,IF(COUNTIF('Calculations'!HO506:II506,"="&amp;SUBSTITUTE(SUBSTITUTE(SUBSTITUTE('Calculations'!$EF$3,"~","~~"),"*","~*"),"?","~?"))&gt;0,1,0)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'Calculations'!BN506</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IF('Dashboard'!$E$67="What",'Calculations'!BO507,'Calculations'!BP507)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AND('Calculations'!$EF$2&lt;&gt;"All",'Calculations'!HE507='Calculations'!$EF$2),AND('Calculations'!$EF$3&lt;&gt;"All",'Calculations'!HE507='Calculations'!$EF$3)),0,IF(OR('Dashboard'!$B$7="All",'Calculations'!HN507='Dashboard'!$B$7),IF('Calculations'!$EF$2="All",1,IF('Calculations'!HL507&gt;0,0,IF(COUNTIF('Calculations'!HO507:II507,"="&amp;SUBSTITUTE(SUBSTITUTE(SUBSTITUTE('Calculations'!$EF$2,"~","~~"),"*","~*"),"?","~?"))=0,0,IF('Calculations'!$EF$3="All",1,IF(COUNTIF('Calculations'!HO507:II507,"="&amp;SUBSTITUTE(SUBSTITUTE(SUBSTITUTE('Calculations'!$EF$3,"~","~~"),"*","~*"),"?","~?"))&gt;0,1,0)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'Calculations'!BN507</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IF('Dashboard'!$E$67="What",'Calculations'!BO508,'Calculations'!BP508)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AND('Calculations'!$EF$2&lt;&gt;"All",'Calculations'!HE508='Calculations'!$EF$2),AND('Calculations'!$EF$3&lt;&gt;"All",'Calculations'!HE508='Calculations'!$EF$3)),0,IF(OR('Dashboard'!$B$7="All",'Calculations'!HN508='Dashboard'!$B$7),IF('Calculations'!$EF$2="All",1,IF('Calculations'!HL508&gt;0,0,IF(COUNTIF('Calculations'!HO508:II508,"="&amp;SUBSTITUTE(SUBSTITUTE(SUBSTITUTE('Calculations'!$EF$2,"~","~~"),"*","~*"),"?","~?"))=0,0,IF('Calculations'!$EF$3="All",1,IF(COUNTIF('Calculations'!HO508:II508,"="&amp;SUBSTITUTE(SUBSTITUTE(SUBSTITUTE('Calculations'!$EF$3,"~","~~"),"*","~*"),"?","~?"))&gt;0,1,0)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'Calculations'!BN508</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IF('Dashboard'!$E$67="What",'Calculations'!BO509,'Calculations'!BP509)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AND('Calculations'!$EF$2&lt;&gt;"All",'Calculations'!HE509='Calculations'!$EF$2),AND('Calculations'!$EF$3&lt;&gt;"All",'Calculations'!HE509='Calculations'!$EF$3)),0,IF(OR('Dashboard'!$B$7="All",'Calculations'!HN509='Dashboard'!$B$7),IF('Calculations'!$EF$2="All",1,IF('Calculations'!HL509&gt;0,0,IF(COUNTIF('Calculations'!HO509:II509,"="&amp;SUBSTITUTE(SUBSTITUTE(SUBSTITUTE('Calculations'!$EF$2,"~","~~"),"*","~*"),"?","~?"))=0,0,IF('Calculations'!$EF$3="All",1,IF(COUNTIF('Calculations'!HO509:II509,"="&amp;SUBSTITUTE(SUBSTITUTE(SUBSTITUTE('Calculations'!$EF$3,"~","~~"),"*","~*"),"?","~?"))&gt;0,1,0)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'Calculations'!BN509</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IF('Dashboard'!$E$67="What",'Calculations'!BO510,'Calculations'!BP510)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AND('Calculations'!$EF$2&lt;&gt;"All",'Calculations'!HE510='Calculations'!$EF$2),AND('Calculations'!$EF$3&lt;&gt;"All",'Calculations'!HE510='Calculations'!$EF$3)),0,IF(OR('Dashboard'!$B$7="All",'Calculations'!HN510='Dashboard'!$B$7),IF('Calculations'!$EF$2="All",1,IF('Calculations'!HL510&gt;0,0,IF(COUNTIF('Calculations'!HO510:II510,"="&amp;SUBSTITUTE(SUBSTITUTE(SUBSTITUTE('Calculations'!$EF$2,"~","~~"),"*","~*"),"?","~?"))=0,0,IF('Calculations'!$EF$3="All",1,IF(COUNTIF('Calculations'!HO510:II510,"="&amp;SUBSTITUTE(SUBSTITUTE(SUBSTITUTE('Calculations'!$EF$3,"~","~~"),"*","~*"),"?","~?"))&gt;0,1,0)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'Calculations'!BN510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IF('Dashboard'!$E$67="What",'Calculations'!BO511,'Calculations'!BP511)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AND('Calculations'!$EF$2&lt;&gt;"All",'Calculations'!HE511='Calculations'!$EF$2),AND('Calculations'!$EF$3&lt;&gt;"All",'Calculations'!HE511='Calculations'!$EF$3)),0,IF(OR('Dashboard'!$B$7="All",'Calculations'!HN511='Dashboard'!$B$7),IF('Calculations'!$EF$2="All",1,IF('Calculations'!HL511&gt;0,0,IF(COUNTIF('Calculations'!HO511:II511,"="&amp;SUBSTITUTE(SUBSTITUTE(SUBSTITUTE('Calculations'!$EF$2,"~","~~"),"*","~*"),"?","~?"))=0,0,IF('Calculations'!$EF$3="All",1,IF(COUNTIF('Calculations'!HO511:II511,"="&amp;SUBSTITUTE(SUBSTITUTE(SUBSTITUTE('Calculations'!$EF$3,"~","~~"),"*","~*"),"?","~?"))&gt;0,1,0)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'Calculations'!BN511</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IF('Dashboard'!$E$67="What",'Calculations'!BO512,'Calculations'!BP512)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AND('Calculations'!$EF$2&lt;&gt;"All",'Calculations'!HE512='Calculations'!$EF$2),AND('Calculations'!$EF$3&lt;&gt;"All",'Calculations'!HE512='Calculations'!$EF$3)),0,IF(OR('Dashboard'!$B$7="All",'Calculations'!HN512='Dashboard'!$B$7),IF('Calculations'!$EF$2="All",1,IF('Calculations'!HL512&gt;0,0,IF(COUNTIF('Calculations'!HO512:II512,"="&amp;SUBSTITUTE(SUBSTITUTE(SUBSTITUTE('Calculations'!$EF$2,"~","~~"),"*","~*"),"?","~?"))=0,0,IF('Calculations'!$EF$3="All",1,IF(COUNTIF('Calculations'!HO512:II512,"="&amp;SUBSTITUTE(SUBSTITUTE(SUBSTITUTE('Calculations'!$EF$3,"~","~~"),"*","~*"),"?","~?"))&gt;0,1,0)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'Calculations'!BN512</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

<file path=xl/worksheets/sheet3.xml><?xml version="1.0" encoding="utf-8"?>
<x:worksheet xmlns:x="http://schemas.openxmlformats.org/spreadsheetml/2006/main">
  <x:sheetPr>
    <x:tabColor rgb="FF255BE3"/>
  </x:sheetPr>
  <x:sheetViews>
    <x:sheetView showGridLines="0" workbookViewId="0">
      <x:pane ySplit="7" topLeftCell="A8" activePane="bottomLeft" state="frozen"/>
    </x:sheetView>
  </x:sheetViews>
  <x:sheetFormatPr defaultRowHeight="15"/>
  <x:cols>
    <x:col min="1" max="1" width="13.329999923706055" hidden="0" customWidth="1"/>
    <x:col min="2" max="2" width="13.329999923706055" hidden="0" customWidth="1"/>
    <x:col min="3" max="3" width="26.110000610351562" hidden="0" customWidth="1"/>
    <x:col min="4" max="4" width="13.329999923706055" hidden="0" customWidth="1"/>
    <x:col min="5" max="5" width="13.329999923706055" hidden="0" customWidth="1"/>
    <x:col min="6" max="6" width="26.110000610351562" hidden="0" customWidth="1"/>
    <x:col min="7" max="7" width="13.329999923706055" hidden="0" customWidth="1"/>
    <x:col min="8" max="8" width="13.329999923706055" hidden="0" customWidth="1"/>
    <x:col min="9" max="9" width="13.329999923706055" hidden="0" customWidth="1"/>
    <x:col min="10" max="10" width="24.440000534057617" hidden="0" customWidth="1"/>
    <x:col min="11" max="11" width="13.329999923706055" hidden="0" customWidth="1"/>
    <x:col min="12" max="12" width="0" hidden="0" customWidth="1"/>
  </x:cols>
  <x:sheetData>
    <x:row r="1" ht="18" customHeight="1">
      <x:c r="A1" s="83" t="str">
        <x:v>Population detail · employees included in the KPI</x:v>
      </x:c>
      <x:c r="B1" s="82"/>
      <x:c r="C1" s="82"/>
      <x:c r="D1" s="82"/>
      <x:c r="E1" s="82"/>
      <x:c r="F1" s="82"/>
      <x:c r="G1" s="82"/>
      <x:c r="H1" s="82"/>
      <x:c r="I1" s="82"/>
      <x:c r="J1" s="82"/>
      <x:c r="K1" s="82"/>
      <x:c r="L1" s="82"/>
    </x:row>
    <x:row r="2" ht="18" customHeight="1">
      <x:c r="A2" s="82"/>
      <x:c r="B2" s="82"/>
      <x:c r="C2" s="82"/>
      <x:c r="D2" s="82"/>
      <x:c r="E2" s="82"/>
      <x:c r="F2" s="82"/>
      <x:c r="G2" s="82"/>
      <x:c r="H2" s="82"/>
      <x:c r="I2" s="82"/>
      <x:c r="J2" s="82"/>
      <x:c r="K2" s="82"/>
      <x:c r="L2" s="82"/>
    </x:row>
    <x:row r="3" ht="18" customHeight="1">
      <x:c r="A3" s="82" t="str">
        <x:f>"Product: "&amp;Dashboard!B7&amp;"  |  Manager: "&amp;Dashboard!J7&amp;"  |  Below direct: "&amp;Dashboard!U7</x:f>
        <x:v>Product: All  |  Manager: All  |  Below direct: All</x:v>
      </x:c>
      <x:c r="B3" s="82"/>
      <x:c r="C3" s="82"/>
      <x:c r="D3" s="82"/>
      <x:c r="E3" s="82"/>
      <x:c r="F3" s="82"/>
      <x:c r="G3" s="82"/>
      <x:c r="H3" s="82"/>
      <x:c r="I3" s="82"/>
      <x:c r="J3" s="82"/>
      <x:c r="K3" s="82"/>
      <x:c r="L3" s="82"/>
    </x:row>
    <x:row r="4" ht="18" customHeight="1">
      <x:c r="A4" s="82" t="str">
        <x:v>Counted source records</x:v>
      </x:c>
      <x:c r="B4" s="82"/>
      <x:c r="C4" s="82"/>
      <x:c r="D4" s="82"/>
      <x:c r="E4" s="82" t="n">
        <x:f>Calculations!AG4</x:f>
        <x:v>0</x:v>
      </x:c>
      <x:c r="F4" s="82" t="str">
        <x:f>"Listed source rows: "&amp;COUNT(A8:A507)</x:f>
        <x:v>Listed source rows: 0</x:v>
      </x:c>
      <x:c r="G4" s="82"/>
      <x:c r="H4" s="82"/>
      <x:c r="I4" s="82"/>
      <x:c r="J4" s="82"/>
      <x:c r="K4" s="82"/>
      <x:c r="L4" s="82"/>
    </x:row>
    <x:row r="5" ht="18" customHeight="1">
      <x:c r="A5" s="84" t="str">
        <x:v>Compare these employee IDs with your 91-row source selection. The KPI includes occupied source rows even when unrated or hidden; it does not follow the source sheet AutoFilter. Selected manager IDs are excluded. Check source row, product and identity before removing a record.</x:v>
      </x:c>
      <x:c r="B5" s="82"/>
      <x:c r="C5" s="82"/>
      <x:c r="D5" s="82"/>
      <x:c r="E5" s="82"/>
      <x:c r="F5" s="82"/>
      <x:c r="G5" s="82"/>
      <x:c r="H5" s="82"/>
      <x:c r="I5" s="82"/>
      <x:c r="J5" s="82"/>
      <x:c r="K5" s="82"/>
      <x:c r="L5" s="82"/>
    </x:row>
    <x:row r="6" ht="18" customHeight="1">
      <x:c r="A6" s="82"/>
      <x:c r="B6" s="82"/>
      <x:c r="C6" s="82"/>
      <x:c r="D6" s="82"/>
      <x:c r="E6" s="82"/>
      <x:c r="F6" s="82"/>
      <x:c r="G6" s="82"/>
      <x:c r="H6" s="82"/>
      <x:c r="I6" s="82"/>
      <x:c r="J6" s="82"/>
      <x:c r="K6" s="82"/>
      <x:c r="L6" s="82"/>
    </x:row>
    <x:row r="7" ht="18" customHeight="1">
      <x:c r="A7" s="81" t="str">
        <x:v>Source row</x:v>
      </x:c>
      <x:c r="B7" s="81" t="str">
        <x:v>Employee GEID</x:v>
      </x:c>
      <x:c r="C7" s="81" t="str">
        <x:v>Name</x:v>
      </x:c>
      <x:c r="D7" s="81" t="str">
        <x:v>SOEID</x:v>
      </x:c>
      <x:c r="E7" s="81" t="str">
        <x:v>Manager GEID</x:v>
      </x:c>
      <x:c r="F7" s="81" t="str">
        <x:v>Direct manager</x:v>
      </x:c>
      <x:c r="G7" s="81" t="str">
        <x:v>Product/Region</x:v>
      </x:c>
      <x:c r="H7" s="81" t="str">
        <x:v>What</x:v>
      </x:c>
      <x:c r="I7" s="81" t="str">
        <x:v>How</x:v>
      </x:c>
      <x:c r="J7" s="81" t="str">
        <x:v>Identity check</x:v>
      </x:c>
      <x:c r="K7" s="82"/>
      <x:c r="L7" s="82"/>
    </x:row>
    <x:row r="8" ht="18" customHeight="1">
      <x:c r="A8" s="76" t="str">
        <x:f>IF(1&gt;Calculations!$AG$4,"",IFERROR(INDEX(Calculations!$EM$13:$EM$512,MATCH(1,$L$8:$L$507,0)),""))</x:f>
      </x:c>
      <x:c r="B8" s="76" t="str">
        <x:f>IF($A8="","",IFERROR(IF(INDEX(INDIRECT("'WCM Calibration Final'!$A$1:$A$2000"),$A8)="","",INDEX(INDIRECT("'WCM Calibration Final'!$A$1:$A$2000"),$A8)),"Source error"))</x:f>
      </x:c>
      <x:c r="C8" s="76" t="str">
        <x:f>IF($A8="","",IFERROR(IF(INDEX(INDIRECT("'WCM Calibration Final'!$B$1:$B$2000"),$A8)="","",INDEX(INDIRECT("'WCM Calibration Final'!$B$1:$B$2000"),$A8)),"Source error"))</x:f>
      </x:c>
      <x:c r="D8" s="76" t="str">
        <x:f>IF($A8="","",IFERROR(IF(INDEX(INDIRECT("'WCM Calibration Final'!$C$1:$C$2000"),$A8)="","",INDEX(INDIRECT("'WCM Calibration Final'!$C$1:$C$2000"),$A8)),"Source error"))</x:f>
      </x:c>
      <x:c r="E8" s="76" t="str">
        <x:f>IF($A8="","",IFERROR(IF(INDEX(INDIRECT("'WCM Calibration Final'!$D$1:$D$2000"),$A8)="","",INDEX(INDIRECT("'WCM Calibration Final'!$D$1:$D$2000"),$A8)),"Source error"))</x:f>
      </x:c>
      <x:c r="F8" s="76" t="str">
        <x:f>IF($A8="","",IFERROR(IF(INDEX(INDIRECT("'WCM Calibration Final'!$E$1:$E$2000"),$A8)="","",INDEX(INDIRECT("'WCM Calibration Final'!$E$1:$E$2000"),$A8)),"Source error"))</x:f>
      </x:c>
      <x:c r="G8" s="76" t="str">
        <x:f>IF($A8="","",IFERROR(IF(INDEX(INDIRECT("'WCM Calibration Final'!$F$1:$F$2000"),$A8)="","",INDEX(INDIRECT("'WCM Calibration Final'!$F$1:$F$2000"),$A8)),"Source error"))</x:f>
      </x:c>
      <x:c r="H8" s="76" t="str">
        <x:f>IF($A8="","",IFERROR(IF(INDEX(INDIRECT("'WCM Calibration Final'!$K$1:$K$2000"),$A8)="","",INDEX(INDIRECT("'WCM Calibration Final'!$K$1:$K$2000"),$A8)),"Source error"))</x:f>
      </x:c>
      <x:c r="I8" s="76" t="str">
        <x:f>IF($A8="","",IFERROR(IF(INDEX(INDIRECT("'WCM Calibration Final'!$L$1:$L$2000"),$A8)="","",INDEX(INDIRECT("'WCM Calibration Final'!$L$1:$L$2000"),$A8)),"Source error"))</x:f>
      </x:c>
      <x:c r="J8" s="76" t="str">
        <x:f>IF(A8="","",IF(B8="","Missing GEID; counted by name/SOEID",IF(COUNTIF($B$8:$B$507,B8)&gt;1,"Repeated GEID in counted rows","")))</x:f>
      </x:c>
      <x:c r="K8" s="82"/>
      <x:c r="L8" s="82" t="n">
        <x:f>IF(Calculations!BN13=1,COUNTIF(Calculations!$BN$13:BN13,1),0)</x:f>
        <x:v>0</x:v>
      </x:c>
    </x:row>
    <x:row r="9" ht="18" customHeight="1">
      <x:c r="A9" s="82" t="str">
        <x:f>IF(2&gt;Calculations!$AG$4,"",IFERROR(INDEX(Calculations!$EM$13:$EM$512,MATCH(2,$L$8:$L$507,0)),""))</x:f>
      </x:c>
      <x:c r="B9" s="82" t="str">
        <x:f>IF($A9="","",IFERROR(IF(INDEX(INDIRECT("'WCM Calibration Final'!$A$1:$A$2000"),$A9)="","",INDEX(INDIRECT("'WCM Calibration Final'!$A$1:$A$2000"),$A9)),"Source error"))</x:f>
      </x:c>
      <x:c r="C9" s="82" t="str">
        <x:f>IF($A9="","",IFERROR(IF(INDEX(INDIRECT("'WCM Calibration Final'!$B$1:$B$2000"),$A9)="","",INDEX(INDIRECT("'WCM Calibration Final'!$B$1:$B$2000"),$A9)),"Source error"))</x:f>
      </x:c>
      <x:c r="D9" s="82" t="str">
        <x:f>IF($A9="","",IFERROR(IF(INDEX(INDIRECT("'WCM Calibration Final'!$C$1:$C$2000"),$A9)="","",INDEX(INDIRECT("'WCM Calibration Final'!$C$1:$C$2000"),$A9)),"Source error"))</x:f>
      </x:c>
      <x:c r="E9" s="82" t="str">
        <x:f>IF($A9="","",IFERROR(IF(INDEX(INDIRECT("'WCM Calibration Final'!$D$1:$D$2000"),$A9)="","",INDEX(INDIRECT("'WCM Calibration Final'!$D$1:$D$2000"),$A9)),"Source error"))</x:f>
      </x:c>
      <x:c r="F9" s="82" t="str">
        <x:f>IF($A9="","",IFERROR(IF(INDEX(INDIRECT("'WCM Calibration Final'!$E$1:$E$2000"),$A9)="","",INDEX(INDIRECT("'WCM Calibration Final'!$E$1:$E$2000"),$A9)),"Source error"))</x:f>
      </x:c>
      <x:c r="G9" s="82" t="str">
        <x:f>IF($A9="","",IFERROR(IF(INDEX(INDIRECT("'WCM Calibration Final'!$F$1:$F$2000"),$A9)="","",INDEX(INDIRECT("'WCM Calibration Final'!$F$1:$F$2000"),$A9)),"Source error"))</x:f>
      </x:c>
      <x:c r="H9" s="82" t="str">
        <x:f>IF($A9="","",IFERROR(IF(INDEX(INDIRECT("'WCM Calibration Final'!$K$1:$K$2000"),$A9)="","",INDEX(INDIRECT("'WCM Calibration Final'!$K$1:$K$2000"),$A9)),"Source error"))</x:f>
      </x:c>
      <x:c r="I9" s="82" t="str">
        <x:f>IF($A9="","",IFERROR(IF(INDEX(INDIRECT("'WCM Calibration Final'!$L$1:$L$2000"),$A9)="","",INDEX(INDIRECT("'WCM Calibration Final'!$L$1:$L$2000"),$A9)),"Source error"))</x:f>
      </x:c>
      <x:c r="J9" s="82" t="str">
        <x:f>IF(A9="","",IF(B9="","Missing GEID; counted by name/SOEID",IF(COUNTIF($B$8:$B$507,B9)&gt;1,"Repeated GEID in counted rows","")))</x:f>
      </x:c>
      <x:c r="K9" s="82"/>
      <x:c r="L9" s="82" t="n">
        <x:f>IF(Calculations!BN14=1,COUNTIF(Calculations!$BN$13:BN14,1),0)</x:f>
        <x:v>0</x:v>
      </x:c>
    </x:row>
    <x:row r="10" ht="18" customHeight="1">
      <x:c r="A10" s="76" t="str">
        <x:f>IF(3&gt;Calculations!$AG$4,"",IFERROR(INDEX(Calculations!$EM$13:$EM$512,MATCH(3,$L$8:$L$507,0)),""))</x:f>
      </x:c>
      <x:c r="B10" s="76" t="str">
        <x:f>IF($A10="","",IFERROR(IF(INDEX(INDIRECT("'WCM Calibration Final'!$A$1:$A$2000"),$A10)="","",INDEX(INDIRECT("'WCM Calibration Final'!$A$1:$A$2000"),$A10)),"Source error"))</x:f>
      </x:c>
      <x:c r="C10" s="76" t="str">
        <x:f>IF($A10="","",IFERROR(IF(INDEX(INDIRECT("'WCM Calibration Final'!$B$1:$B$2000"),$A10)="","",INDEX(INDIRECT("'WCM Calibration Final'!$B$1:$B$2000"),$A10)),"Source error"))</x:f>
      </x:c>
      <x:c r="D10" s="76" t="str">
        <x:f>IF($A10="","",IFERROR(IF(INDEX(INDIRECT("'WCM Calibration Final'!$C$1:$C$2000"),$A10)="","",INDEX(INDIRECT("'WCM Calibration Final'!$C$1:$C$2000"),$A10)),"Source error"))</x:f>
      </x:c>
      <x:c r="E10" s="76" t="str">
        <x:f>IF($A10="","",IFERROR(IF(INDEX(INDIRECT("'WCM Calibration Final'!$D$1:$D$2000"),$A10)="","",INDEX(INDIRECT("'WCM Calibration Final'!$D$1:$D$2000"),$A10)),"Source error"))</x:f>
      </x:c>
      <x:c r="F10" s="76" t="str">
        <x:f>IF($A10="","",IFERROR(IF(INDEX(INDIRECT("'WCM Calibration Final'!$E$1:$E$2000"),$A10)="","",INDEX(INDIRECT("'WCM Calibration Final'!$E$1:$E$2000"),$A10)),"Source error"))</x:f>
      </x:c>
      <x:c r="G10" s="76" t="str">
        <x:f>IF($A10="","",IFERROR(IF(INDEX(INDIRECT("'WCM Calibration Final'!$F$1:$F$2000"),$A10)="","",INDEX(INDIRECT("'WCM Calibration Final'!$F$1:$F$2000"),$A10)),"Source error"))</x:f>
      </x:c>
      <x:c r="H10" s="76" t="str">
        <x:f>IF($A10="","",IFERROR(IF(INDEX(INDIRECT("'WCM Calibration Final'!$K$1:$K$2000"),$A10)="","",INDEX(INDIRECT("'WCM Calibration Final'!$K$1:$K$2000"),$A10)),"Source error"))</x:f>
      </x:c>
      <x:c r="I10" s="76" t="str">
        <x:f>IF($A10="","",IFERROR(IF(INDEX(INDIRECT("'WCM Calibration Final'!$L$1:$L$2000"),$A10)="","",INDEX(INDIRECT("'WCM Calibration Final'!$L$1:$L$2000"),$A10)),"Source error"))</x:f>
      </x:c>
      <x:c r="J10" s="76" t="str">
        <x:f>IF(A10="","",IF(B10="","Missing GEID; counted by name/SOEID",IF(COUNTIF($B$8:$B$507,B10)&gt;1,"Repeated GEID in counted rows","")))</x:f>
      </x:c>
      <x:c r="K10" s="82"/>
      <x:c r="L10" s="82" t="n">
        <x:f>IF(Calculations!BN15=1,COUNTIF(Calculations!$BN$13:BN15,1),0)</x:f>
        <x:v>0</x:v>
      </x:c>
    </x:row>
    <x:row r="11" ht="18" customHeight="1">
      <x:c r="A11" s="82" t="str">
        <x:f>IF(4&gt;Calculations!$AG$4,"",IFERROR(INDEX(Calculations!$EM$13:$EM$512,MATCH(4,$L$8:$L$507,0)),""))</x:f>
      </x:c>
      <x:c r="B11" s="82" t="str">
        <x:f>IF($A11="","",IFERROR(IF(INDEX(INDIRECT("'WCM Calibration Final'!$A$1:$A$2000"),$A11)="","",INDEX(INDIRECT("'WCM Calibration Final'!$A$1:$A$2000"),$A11)),"Source error"))</x:f>
      </x:c>
      <x:c r="C11" s="82" t="str">
        <x:f>IF($A11="","",IFERROR(IF(INDEX(INDIRECT("'WCM Calibration Final'!$B$1:$B$2000"),$A11)="","",INDEX(INDIRECT("'WCM Calibration Final'!$B$1:$B$2000"),$A11)),"Source error"))</x:f>
      </x:c>
      <x:c r="D11" s="82" t="str">
        <x:f>IF($A11="","",IFERROR(IF(INDEX(INDIRECT("'WCM Calibration Final'!$C$1:$C$2000"),$A11)="","",INDEX(INDIRECT("'WCM Calibration Final'!$C$1:$C$2000"),$A11)),"Source error"))</x:f>
      </x:c>
      <x:c r="E11" s="82" t="str">
        <x:f>IF($A11="","",IFERROR(IF(INDEX(INDIRECT("'WCM Calibration Final'!$D$1:$D$2000"),$A11)="","",INDEX(INDIRECT("'WCM Calibration Final'!$D$1:$D$2000"),$A11)),"Source error"))</x:f>
      </x:c>
      <x:c r="F11" s="82" t="str">
        <x:f>IF($A11="","",IFERROR(IF(INDEX(INDIRECT("'WCM Calibration Final'!$E$1:$E$2000"),$A11)="","",INDEX(INDIRECT("'WCM Calibration Final'!$E$1:$E$2000"),$A11)),"Source error"))</x:f>
      </x:c>
      <x:c r="G11" s="82" t="str">
        <x:f>IF($A11="","",IFERROR(IF(INDEX(INDIRECT("'WCM Calibration Final'!$F$1:$F$2000"),$A11)="","",INDEX(INDIRECT("'WCM Calibration Final'!$F$1:$F$2000"),$A11)),"Source error"))</x:f>
      </x:c>
      <x:c r="H11" s="82" t="str">
        <x:f>IF($A11="","",IFERROR(IF(INDEX(INDIRECT("'WCM Calibration Final'!$K$1:$K$2000"),$A11)="","",INDEX(INDIRECT("'WCM Calibration Final'!$K$1:$K$2000"),$A11)),"Source error"))</x:f>
      </x:c>
      <x:c r="I11" s="82" t="str">
        <x:f>IF($A11="","",IFERROR(IF(INDEX(INDIRECT("'WCM Calibration Final'!$L$1:$L$2000"),$A11)="","",INDEX(INDIRECT("'WCM Calibration Final'!$L$1:$L$2000"),$A11)),"Source error"))</x:f>
      </x:c>
      <x:c r="J11" s="82" t="str">
        <x:f>IF(A11="","",IF(B11="","Missing GEID; counted by name/SOEID",IF(COUNTIF($B$8:$B$507,B11)&gt;1,"Repeated GEID in counted rows","")))</x:f>
      </x:c>
      <x:c r="K11" s="82"/>
      <x:c r="L11" s="82" t="n">
        <x:f>IF(Calculations!BN16=1,COUNTIF(Calculations!$BN$13:BN16,1),0)</x:f>
        <x:v>0</x:v>
      </x:c>
    </x:row>
    <x:row r="12" ht="18" customHeight="1">
      <x:c r="A12" s="76" t="str">
        <x:f>IF(5&gt;Calculations!$AG$4,"",IFERROR(INDEX(Calculations!$EM$13:$EM$512,MATCH(5,$L$8:$L$507,0)),""))</x:f>
      </x:c>
      <x:c r="B12" s="76" t="str">
        <x:f>IF($A12="","",IFERROR(IF(INDEX(INDIRECT("'WCM Calibration Final'!$A$1:$A$2000"),$A12)="","",INDEX(INDIRECT("'WCM Calibration Final'!$A$1:$A$2000"),$A12)),"Source error"))</x:f>
      </x:c>
      <x:c r="C12" s="76" t="str">
        <x:f>IF($A12="","",IFERROR(IF(INDEX(INDIRECT("'WCM Calibration Final'!$B$1:$B$2000"),$A12)="","",INDEX(INDIRECT("'WCM Calibration Final'!$B$1:$B$2000"),$A12)),"Source error"))</x:f>
      </x:c>
      <x:c r="D12" s="76" t="str">
        <x:f>IF($A12="","",IFERROR(IF(INDEX(INDIRECT("'WCM Calibration Final'!$C$1:$C$2000"),$A12)="","",INDEX(INDIRECT("'WCM Calibration Final'!$C$1:$C$2000"),$A12)),"Source error"))</x:f>
      </x:c>
      <x:c r="E12" s="76" t="str">
        <x:f>IF($A12="","",IFERROR(IF(INDEX(INDIRECT("'WCM Calibration Final'!$D$1:$D$2000"),$A12)="","",INDEX(INDIRECT("'WCM Calibration Final'!$D$1:$D$2000"),$A12)),"Source error"))</x:f>
      </x:c>
      <x:c r="F12" s="76" t="str">
        <x:f>IF($A12="","",IFERROR(IF(INDEX(INDIRECT("'WCM Calibration Final'!$E$1:$E$2000"),$A12)="","",INDEX(INDIRECT("'WCM Calibration Final'!$E$1:$E$2000"),$A12)),"Source error"))</x:f>
      </x:c>
      <x:c r="G12" s="76" t="str">
        <x:f>IF($A12="","",IFERROR(IF(INDEX(INDIRECT("'WCM Calibration Final'!$F$1:$F$2000"),$A12)="","",INDEX(INDIRECT("'WCM Calibration Final'!$F$1:$F$2000"),$A12)),"Source error"))</x:f>
      </x:c>
      <x:c r="H12" s="76" t="str">
        <x:f>IF($A12="","",IFERROR(IF(INDEX(INDIRECT("'WCM Calibration Final'!$K$1:$K$2000"),$A12)="","",INDEX(INDIRECT("'WCM Calibration Final'!$K$1:$K$2000"),$A12)),"Source error"))</x:f>
      </x:c>
      <x:c r="I12" s="76" t="str">
        <x:f>IF($A12="","",IFERROR(IF(INDEX(INDIRECT("'WCM Calibration Final'!$L$1:$L$2000"),$A12)="","",INDEX(INDIRECT("'WCM Calibration Final'!$L$1:$L$2000"),$A12)),"Source error"))</x:f>
      </x:c>
      <x:c r="J12" s="76" t="str">
        <x:f>IF(A12="","",IF(B12="","Missing GEID; counted by name/SOEID",IF(COUNTIF($B$8:$B$507,B12)&gt;1,"Repeated GEID in counted rows","")))</x:f>
      </x:c>
      <x:c r="K12" s="82"/>
      <x:c r="L12" s="82" t="n">
        <x:f>IF(Calculations!BN17=1,COUNTIF(Calculations!$BN$13:BN17,1),0)</x:f>
        <x:v>0</x:v>
      </x:c>
    </x:row>
    <x:row r="13" ht="18" customHeight="1">
      <x:c r="A13" s="82" t="str">
        <x:f>IF(6&gt;Calculations!$AG$4,"",IFERROR(INDEX(Calculations!$EM$13:$EM$512,MATCH(6,$L$8:$L$507,0)),""))</x:f>
      </x:c>
      <x:c r="B13" s="82" t="str">
        <x:f>IF($A13="","",IFERROR(IF(INDEX(INDIRECT("'WCM Calibration Final'!$A$1:$A$2000"),$A13)="","",INDEX(INDIRECT("'WCM Calibration Final'!$A$1:$A$2000"),$A13)),"Source error"))</x:f>
      </x:c>
      <x:c r="C13" s="82" t="str">
        <x:f>IF($A13="","",IFERROR(IF(INDEX(INDIRECT("'WCM Calibration Final'!$B$1:$B$2000"),$A13)="","",INDEX(INDIRECT("'WCM Calibration Final'!$B$1:$B$2000"),$A13)),"Source error"))</x:f>
      </x:c>
      <x:c r="D13" s="82" t="str">
        <x:f>IF($A13="","",IFERROR(IF(INDEX(INDIRECT("'WCM Calibration Final'!$C$1:$C$2000"),$A13)="","",INDEX(INDIRECT("'WCM Calibration Final'!$C$1:$C$2000"),$A13)),"Source error"))</x:f>
      </x:c>
      <x:c r="E13" s="82" t="str">
        <x:f>IF($A13="","",IFERROR(IF(INDEX(INDIRECT("'WCM Calibration Final'!$D$1:$D$2000"),$A13)="","",INDEX(INDIRECT("'WCM Calibration Final'!$D$1:$D$2000"),$A13)),"Source error"))</x:f>
      </x:c>
      <x:c r="F13" s="82" t="str">
        <x:f>IF($A13="","",IFERROR(IF(INDEX(INDIRECT("'WCM Calibration Final'!$E$1:$E$2000"),$A13)="","",INDEX(INDIRECT("'WCM Calibration Final'!$E$1:$E$2000"),$A13)),"Source error"))</x:f>
      </x:c>
      <x:c r="G13" s="82" t="str">
        <x:f>IF($A13="","",IFERROR(IF(INDEX(INDIRECT("'WCM Calibration Final'!$F$1:$F$2000"),$A13)="","",INDEX(INDIRECT("'WCM Calibration Final'!$F$1:$F$2000"),$A13)),"Source error"))</x:f>
      </x:c>
      <x:c r="H13" s="82" t="str">
        <x:f>IF($A13="","",IFERROR(IF(INDEX(INDIRECT("'WCM Calibration Final'!$K$1:$K$2000"),$A13)="","",INDEX(INDIRECT("'WCM Calibration Final'!$K$1:$K$2000"),$A13)),"Source error"))</x:f>
      </x:c>
      <x:c r="I13" s="82" t="str">
        <x:f>IF($A13="","",IFERROR(IF(INDEX(INDIRECT("'WCM Calibration Final'!$L$1:$L$2000"),$A13)="","",INDEX(INDIRECT("'WCM Calibration Final'!$L$1:$L$2000"),$A13)),"Source error"))</x:f>
      </x:c>
      <x:c r="J13" s="82" t="str">
        <x:f>IF(A13="","",IF(B13="","Missing GEID; counted by name/SOEID",IF(COUNTIF($B$8:$B$507,B13)&gt;1,"Repeated GEID in counted rows","")))</x:f>
      </x:c>
      <x:c r="K13" s="82"/>
      <x:c r="L13" s="82" t="n">
        <x:f>IF(Calculations!BN18=1,COUNTIF(Calculations!$BN$13:BN18,1),0)</x:f>
        <x:v>0</x:v>
      </x:c>
    </x:row>
    <x:row r="14" ht="18" customHeight="1">
      <x:c r="A14" s="76" t="str">
        <x:f>IF(7&gt;Calculations!$AG$4,"",IFERROR(INDEX(Calculations!$EM$13:$EM$512,MATCH(7,$L$8:$L$507,0)),""))</x:f>
      </x:c>
      <x:c r="B14" s="76" t="str">
        <x:f>IF($A14="","",IFERROR(IF(INDEX(INDIRECT("'WCM Calibration Final'!$A$1:$A$2000"),$A14)="","",INDEX(INDIRECT("'WCM Calibration Final'!$A$1:$A$2000"),$A14)),"Source error"))</x:f>
      </x:c>
      <x:c r="C14" s="76" t="str">
        <x:f>IF($A14="","",IFERROR(IF(INDEX(INDIRECT("'WCM Calibration Final'!$B$1:$B$2000"),$A14)="","",INDEX(INDIRECT("'WCM Calibration Final'!$B$1:$B$2000"),$A14)),"Source error"))</x:f>
      </x:c>
      <x:c r="D14" s="76" t="str">
        <x:f>IF($A14="","",IFERROR(IF(INDEX(INDIRECT("'WCM Calibration Final'!$C$1:$C$2000"),$A14)="","",INDEX(INDIRECT("'WCM Calibration Final'!$C$1:$C$2000"),$A14)),"Source error"))</x:f>
      </x:c>
      <x:c r="E14" s="76" t="str">
        <x:f>IF($A14="","",IFERROR(IF(INDEX(INDIRECT("'WCM Calibration Final'!$D$1:$D$2000"),$A14)="","",INDEX(INDIRECT("'WCM Calibration Final'!$D$1:$D$2000"),$A14)),"Source error"))</x:f>
      </x:c>
      <x:c r="F14" s="76" t="str">
        <x:f>IF($A14="","",IFERROR(IF(INDEX(INDIRECT("'WCM Calibration Final'!$E$1:$E$2000"),$A14)="","",INDEX(INDIRECT("'WCM Calibration Final'!$E$1:$E$2000"),$A14)),"Source error"))</x:f>
      </x:c>
      <x:c r="G14" s="76" t="str">
        <x:f>IF($A14="","",IFERROR(IF(INDEX(INDIRECT("'WCM Calibration Final'!$F$1:$F$2000"),$A14)="","",INDEX(INDIRECT("'WCM Calibration Final'!$F$1:$F$2000"),$A14)),"Source error"))</x:f>
      </x:c>
      <x:c r="H14" s="76" t="str">
        <x:f>IF($A14="","",IFERROR(IF(INDEX(INDIRECT("'WCM Calibration Final'!$K$1:$K$2000"),$A14)="","",INDEX(INDIRECT("'WCM Calibration Final'!$K$1:$K$2000"),$A14)),"Source error"))</x:f>
      </x:c>
      <x:c r="I14" s="76" t="str">
        <x:f>IF($A14="","",IFERROR(IF(INDEX(INDIRECT("'WCM Calibration Final'!$L$1:$L$2000"),$A14)="","",INDEX(INDIRECT("'WCM Calibration Final'!$L$1:$L$2000"),$A14)),"Source error"))</x:f>
      </x:c>
      <x:c r="J14" s="76" t="str">
        <x:f>IF(A14="","",IF(B14="","Missing GEID; counted by name/SOEID",IF(COUNTIF($B$8:$B$507,B14)&gt;1,"Repeated GEID in counted rows","")))</x:f>
      </x:c>
      <x:c r="K14" s="82"/>
      <x:c r="L14" s="82" t="n">
        <x:f>IF(Calculations!BN19=1,COUNTIF(Calculations!$BN$13:BN19,1),0)</x:f>
        <x:v>0</x:v>
      </x:c>
    </x:row>
    <x:row r="15" ht="18" customHeight="1">
      <x:c r="A15" s="82" t="str">
        <x:f>IF(8&gt;Calculations!$AG$4,"",IFERROR(INDEX(Calculations!$EM$13:$EM$512,MATCH(8,$L$8:$L$507,0)),""))</x:f>
      </x:c>
      <x:c r="B15" s="82" t="str">
        <x:f>IF($A15="","",IFERROR(IF(INDEX(INDIRECT("'WCM Calibration Final'!$A$1:$A$2000"),$A15)="","",INDEX(INDIRECT("'WCM Calibration Final'!$A$1:$A$2000"),$A15)),"Source error"))</x:f>
      </x:c>
      <x:c r="C15" s="82" t="str">
        <x:f>IF($A15="","",IFERROR(IF(INDEX(INDIRECT("'WCM Calibration Final'!$B$1:$B$2000"),$A15)="","",INDEX(INDIRECT("'WCM Calibration Final'!$B$1:$B$2000"),$A15)),"Source error"))</x:f>
      </x:c>
      <x:c r="D15" s="82" t="str">
        <x:f>IF($A15="","",IFERROR(IF(INDEX(INDIRECT("'WCM Calibration Final'!$C$1:$C$2000"),$A15)="","",INDEX(INDIRECT("'WCM Calibration Final'!$C$1:$C$2000"),$A15)),"Source error"))</x:f>
      </x:c>
      <x:c r="E15" s="82" t="str">
        <x:f>IF($A15="","",IFERROR(IF(INDEX(INDIRECT("'WCM Calibration Final'!$D$1:$D$2000"),$A15)="","",INDEX(INDIRECT("'WCM Calibration Final'!$D$1:$D$2000"),$A15)),"Source error"))</x:f>
      </x:c>
      <x:c r="F15" s="82" t="str">
        <x:f>IF($A15="","",IFERROR(IF(INDEX(INDIRECT("'WCM Calibration Final'!$E$1:$E$2000"),$A15)="","",INDEX(INDIRECT("'WCM Calibration Final'!$E$1:$E$2000"),$A15)),"Source error"))</x:f>
      </x:c>
      <x:c r="G15" s="82" t="str">
        <x:f>IF($A15="","",IFERROR(IF(INDEX(INDIRECT("'WCM Calibration Final'!$F$1:$F$2000"),$A15)="","",INDEX(INDIRECT("'WCM Calibration Final'!$F$1:$F$2000"),$A15)),"Source error"))</x:f>
      </x:c>
      <x:c r="H15" s="82" t="str">
        <x:f>IF($A15="","",IFERROR(IF(INDEX(INDIRECT("'WCM Calibration Final'!$K$1:$K$2000"),$A15)="","",INDEX(INDIRECT("'WCM Calibration Final'!$K$1:$K$2000"),$A15)),"Source error"))</x:f>
      </x:c>
      <x:c r="I15" s="82" t="str">
        <x:f>IF($A15="","",IFERROR(IF(INDEX(INDIRECT("'WCM Calibration Final'!$L$1:$L$2000"),$A15)="","",INDEX(INDIRECT("'WCM Calibration Final'!$L$1:$L$2000"),$A15)),"Source error"))</x:f>
      </x:c>
      <x:c r="J15" s="82" t="str">
        <x:f>IF(A15="","",IF(B15="","Missing GEID; counted by name/SOEID",IF(COUNTIF($B$8:$B$507,B15)&gt;1,"Repeated GEID in counted rows","")))</x:f>
      </x:c>
      <x:c r="K15" s="82"/>
      <x:c r="L15" s="82" t="n">
        <x:f>IF(Calculations!BN20=1,COUNTIF(Calculations!$BN$13:BN20,1),0)</x:f>
        <x:v>0</x:v>
      </x:c>
    </x:row>
    <x:row r="16" ht="18" customHeight="1">
      <x:c r="A16" s="76" t="str">
        <x:f>IF(9&gt;Calculations!$AG$4,"",IFERROR(INDEX(Calculations!$EM$13:$EM$512,MATCH(9,$L$8:$L$507,0)),""))</x:f>
      </x:c>
      <x:c r="B16" s="76" t="str">
        <x:f>IF($A16="","",IFERROR(IF(INDEX(INDIRECT("'WCM Calibration Final'!$A$1:$A$2000"),$A16)="","",INDEX(INDIRECT("'WCM Calibration Final'!$A$1:$A$2000"),$A16)),"Source error"))</x:f>
      </x:c>
      <x:c r="C16" s="76" t="str">
        <x:f>IF($A16="","",IFERROR(IF(INDEX(INDIRECT("'WCM Calibration Final'!$B$1:$B$2000"),$A16)="","",INDEX(INDIRECT("'WCM Calibration Final'!$B$1:$B$2000"),$A16)),"Source error"))</x:f>
      </x:c>
      <x:c r="D16" s="76" t="str">
        <x:f>IF($A16="","",IFERROR(IF(INDEX(INDIRECT("'WCM Calibration Final'!$C$1:$C$2000"),$A16)="","",INDEX(INDIRECT("'WCM Calibration Final'!$C$1:$C$2000"),$A16)),"Source error"))</x:f>
      </x:c>
      <x:c r="E16" s="76" t="str">
        <x:f>IF($A16="","",IFERROR(IF(INDEX(INDIRECT("'WCM Calibration Final'!$D$1:$D$2000"),$A16)="","",INDEX(INDIRECT("'WCM Calibration Final'!$D$1:$D$2000"),$A16)),"Source error"))</x:f>
      </x:c>
      <x:c r="F16" s="76" t="str">
        <x:f>IF($A16="","",IFERROR(IF(INDEX(INDIRECT("'WCM Calibration Final'!$E$1:$E$2000"),$A16)="","",INDEX(INDIRECT("'WCM Calibration Final'!$E$1:$E$2000"),$A16)),"Source error"))</x:f>
      </x:c>
      <x:c r="G16" s="76" t="str">
        <x:f>IF($A16="","",IFERROR(IF(INDEX(INDIRECT("'WCM Calibration Final'!$F$1:$F$2000"),$A16)="","",INDEX(INDIRECT("'WCM Calibration Final'!$F$1:$F$2000"),$A16)),"Source error"))</x:f>
      </x:c>
      <x:c r="H16" s="76" t="str">
        <x:f>IF($A16="","",IFERROR(IF(INDEX(INDIRECT("'WCM Calibration Final'!$K$1:$K$2000"),$A16)="","",INDEX(INDIRECT("'WCM Calibration Final'!$K$1:$K$2000"),$A16)),"Source error"))</x:f>
      </x:c>
      <x:c r="I16" s="76" t="str">
        <x:f>IF($A16="","",IFERROR(IF(INDEX(INDIRECT("'WCM Calibration Final'!$L$1:$L$2000"),$A16)="","",INDEX(INDIRECT("'WCM Calibration Final'!$L$1:$L$2000"),$A16)),"Source error"))</x:f>
      </x:c>
      <x:c r="J16" s="76" t="str">
        <x:f>IF(A16="","",IF(B16="","Missing GEID; counted by name/SOEID",IF(COUNTIF($B$8:$B$507,B16)&gt;1,"Repeated GEID in counted rows","")))</x:f>
      </x:c>
      <x:c r="K16" s="82"/>
      <x:c r="L16" s="82" t="n">
        <x:f>IF(Calculations!BN21=1,COUNTIF(Calculations!$BN$13:BN21,1),0)</x:f>
        <x:v>0</x:v>
      </x:c>
    </x:row>
    <x:row r="17" ht="18" customHeight="1">
      <x:c r="A17" s="82" t="str">
        <x:f>IF(10&gt;Calculations!$AG$4,"",IFERROR(INDEX(Calculations!$EM$13:$EM$512,MATCH(10,$L$8:$L$507,0)),""))</x:f>
      </x:c>
      <x:c r="B17" s="82" t="str">
        <x:f>IF($A17="","",IFERROR(IF(INDEX(INDIRECT("'WCM Calibration Final'!$A$1:$A$2000"),$A17)="","",INDEX(INDIRECT("'WCM Calibration Final'!$A$1:$A$2000"),$A17)),"Source error"))</x:f>
      </x:c>
      <x:c r="C17" s="82" t="str">
        <x:f>IF($A17="","",IFERROR(IF(INDEX(INDIRECT("'WCM Calibration Final'!$B$1:$B$2000"),$A17)="","",INDEX(INDIRECT("'WCM Calibration Final'!$B$1:$B$2000"),$A17)),"Source error"))</x:f>
      </x:c>
      <x:c r="D17" s="82" t="str">
        <x:f>IF($A17="","",IFERROR(IF(INDEX(INDIRECT("'WCM Calibration Final'!$C$1:$C$2000"),$A17)="","",INDEX(INDIRECT("'WCM Calibration Final'!$C$1:$C$2000"),$A17)),"Source error"))</x:f>
      </x:c>
      <x:c r="E17" s="82" t="str">
        <x:f>IF($A17="","",IFERROR(IF(INDEX(INDIRECT("'WCM Calibration Final'!$D$1:$D$2000"),$A17)="","",INDEX(INDIRECT("'WCM Calibration Final'!$D$1:$D$2000"),$A17)),"Source error"))</x:f>
      </x:c>
      <x:c r="F17" s="82" t="str">
        <x:f>IF($A17="","",IFERROR(IF(INDEX(INDIRECT("'WCM Calibration Final'!$E$1:$E$2000"),$A17)="","",INDEX(INDIRECT("'WCM Calibration Final'!$E$1:$E$2000"),$A17)),"Source error"))</x:f>
      </x:c>
      <x:c r="G17" s="82" t="str">
        <x:f>IF($A17="","",IFERROR(IF(INDEX(INDIRECT("'WCM Calibration Final'!$F$1:$F$2000"),$A17)="","",INDEX(INDIRECT("'WCM Calibration Final'!$F$1:$F$2000"),$A17)),"Source error"))</x:f>
      </x:c>
      <x:c r="H17" s="82" t="str">
        <x:f>IF($A17="","",IFERROR(IF(INDEX(INDIRECT("'WCM Calibration Final'!$K$1:$K$2000"),$A17)="","",INDEX(INDIRECT("'WCM Calibration Final'!$K$1:$K$2000"),$A17)),"Source error"))</x:f>
      </x:c>
      <x:c r="I17" s="82" t="str">
        <x:f>IF($A17="","",IFERROR(IF(INDEX(INDIRECT("'WCM Calibration Final'!$L$1:$L$2000"),$A17)="","",INDEX(INDIRECT("'WCM Calibration Final'!$L$1:$L$2000"),$A17)),"Source error"))</x:f>
      </x:c>
      <x:c r="J17" s="82" t="str">
        <x:f>IF(A17="","",IF(B17="","Missing GEID; counted by name/SOEID",IF(COUNTIF($B$8:$B$507,B17)&gt;1,"Repeated GEID in counted rows","")))</x:f>
      </x:c>
      <x:c r="K17" s="82"/>
      <x:c r="L17" s="82" t="n">
        <x:f>IF(Calculations!BN22=1,COUNTIF(Calculations!$BN$13:BN22,1),0)</x:f>
        <x:v>0</x:v>
      </x:c>
    </x:row>
    <x:row r="18" ht="18" customHeight="1">
      <x:c r="A18" s="76" t="str">
        <x:f>IF(11&gt;Calculations!$AG$4,"",IFERROR(INDEX(Calculations!$EM$13:$EM$512,MATCH(11,$L$8:$L$507,0)),""))</x:f>
      </x:c>
      <x:c r="B18" s="76" t="str">
        <x:f>IF($A18="","",IFERROR(IF(INDEX(INDIRECT("'WCM Calibration Final'!$A$1:$A$2000"),$A18)="","",INDEX(INDIRECT("'WCM Calibration Final'!$A$1:$A$2000"),$A18)),"Source error"))</x:f>
      </x:c>
      <x:c r="C18" s="76" t="str">
        <x:f>IF($A18="","",IFERROR(IF(INDEX(INDIRECT("'WCM Calibration Final'!$B$1:$B$2000"),$A18)="","",INDEX(INDIRECT("'WCM Calibration Final'!$B$1:$B$2000"),$A18)),"Source error"))</x:f>
      </x:c>
      <x:c r="D18" s="76" t="str">
        <x:f>IF($A18="","",IFERROR(IF(INDEX(INDIRECT("'WCM Calibration Final'!$C$1:$C$2000"),$A18)="","",INDEX(INDIRECT("'WCM Calibration Final'!$C$1:$C$2000"),$A18)),"Source error"))</x:f>
      </x:c>
      <x:c r="E18" s="76" t="str">
        <x:f>IF($A18="","",IFERROR(IF(INDEX(INDIRECT("'WCM Calibration Final'!$D$1:$D$2000"),$A18)="","",INDEX(INDIRECT("'WCM Calibration Final'!$D$1:$D$2000"),$A18)),"Source error"))</x:f>
      </x:c>
      <x:c r="F18" s="76" t="str">
        <x:f>IF($A18="","",IFERROR(IF(INDEX(INDIRECT("'WCM Calibration Final'!$E$1:$E$2000"),$A18)="","",INDEX(INDIRECT("'WCM Calibration Final'!$E$1:$E$2000"),$A18)),"Source error"))</x:f>
      </x:c>
      <x:c r="G18" s="76" t="str">
        <x:f>IF($A18="","",IFERROR(IF(INDEX(INDIRECT("'WCM Calibration Final'!$F$1:$F$2000"),$A18)="","",INDEX(INDIRECT("'WCM Calibration Final'!$F$1:$F$2000"),$A18)),"Source error"))</x:f>
      </x:c>
      <x:c r="H18" s="76" t="str">
        <x:f>IF($A18="","",IFERROR(IF(INDEX(INDIRECT("'WCM Calibration Final'!$K$1:$K$2000"),$A18)="","",INDEX(INDIRECT("'WCM Calibration Final'!$K$1:$K$2000"),$A18)),"Source error"))</x:f>
      </x:c>
      <x:c r="I18" s="76" t="str">
        <x:f>IF($A18="","",IFERROR(IF(INDEX(INDIRECT("'WCM Calibration Final'!$L$1:$L$2000"),$A18)="","",INDEX(INDIRECT("'WCM Calibration Final'!$L$1:$L$2000"),$A18)),"Source error"))</x:f>
      </x:c>
      <x:c r="J18" s="76" t="str">
        <x:f>IF(A18="","",IF(B18="","Missing GEID; counted by name/SOEID",IF(COUNTIF($B$8:$B$507,B18)&gt;1,"Repeated GEID in counted rows","")))</x:f>
      </x:c>
      <x:c r="K18" s="82"/>
      <x:c r="L18" s="82" t="n">
        <x:f>IF(Calculations!BN23=1,COUNTIF(Calculations!$BN$13:BN23,1),0)</x:f>
        <x:v>0</x:v>
      </x:c>
    </x:row>
    <x:row r="19" ht="18" customHeight="1">
      <x:c r="A19" s="82" t="str">
        <x:f>IF(12&gt;Calculations!$AG$4,"",IFERROR(INDEX(Calculations!$EM$13:$EM$512,MATCH(12,$L$8:$L$507,0)),""))</x:f>
      </x:c>
      <x:c r="B19" s="82" t="str">
        <x:f>IF($A19="","",IFERROR(IF(INDEX(INDIRECT("'WCM Calibration Final'!$A$1:$A$2000"),$A19)="","",INDEX(INDIRECT("'WCM Calibration Final'!$A$1:$A$2000"),$A19)),"Source error"))</x:f>
      </x:c>
      <x:c r="C19" s="82" t="str">
        <x:f>IF($A19="","",IFERROR(IF(INDEX(INDIRECT("'WCM Calibration Final'!$B$1:$B$2000"),$A19)="","",INDEX(INDIRECT("'WCM Calibration Final'!$B$1:$B$2000"),$A19)),"Source error"))</x:f>
      </x:c>
      <x:c r="D19" s="82" t="str">
        <x:f>IF($A19="","",IFERROR(IF(INDEX(INDIRECT("'WCM Calibration Final'!$C$1:$C$2000"),$A19)="","",INDEX(INDIRECT("'WCM Calibration Final'!$C$1:$C$2000"),$A19)),"Source error"))</x:f>
      </x:c>
      <x:c r="E19" s="82" t="str">
        <x:f>IF($A19="","",IFERROR(IF(INDEX(INDIRECT("'WCM Calibration Final'!$D$1:$D$2000"),$A19)="","",INDEX(INDIRECT("'WCM Calibration Final'!$D$1:$D$2000"),$A19)),"Source error"))</x:f>
      </x:c>
      <x:c r="F19" s="82" t="str">
        <x:f>IF($A19="","",IFERROR(IF(INDEX(INDIRECT("'WCM Calibration Final'!$E$1:$E$2000"),$A19)="","",INDEX(INDIRECT("'WCM Calibration Final'!$E$1:$E$2000"),$A19)),"Source error"))</x:f>
      </x:c>
      <x:c r="G19" s="82" t="str">
        <x:f>IF($A19="","",IFERROR(IF(INDEX(INDIRECT("'WCM Calibration Final'!$F$1:$F$2000"),$A19)="","",INDEX(INDIRECT("'WCM Calibration Final'!$F$1:$F$2000"),$A19)),"Source error"))</x:f>
      </x:c>
      <x:c r="H19" s="82" t="str">
        <x:f>IF($A19="","",IFERROR(IF(INDEX(INDIRECT("'WCM Calibration Final'!$K$1:$K$2000"),$A19)="","",INDEX(INDIRECT("'WCM Calibration Final'!$K$1:$K$2000"),$A19)),"Source error"))</x:f>
      </x:c>
      <x:c r="I19" s="82" t="str">
        <x:f>IF($A19="","",IFERROR(IF(INDEX(INDIRECT("'WCM Calibration Final'!$L$1:$L$2000"),$A19)="","",INDEX(INDIRECT("'WCM Calibration Final'!$L$1:$L$2000"),$A19)),"Source error"))</x:f>
      </x:c>
      <x:c r="J19" s="82" t="str">
        <x:f>IF(A19="","",IF(B19="","Missing GEID; counted by name/SOEID",IF(COUNTIF($B$8:$B$507,B19)&gt;1,"Repeated GEID in counted rows","")))</x:f>
      </x:c>
      <x:c r="K19" s="82"/>
      <x:c r="L19" s="82" t="n">
        <x:f>IF(Calculations!BN24=1,COUNTIF(Calculations!$BN$13:BN24,1),0)</x:f>
        <x:v>0</x:v>
      </x:c>
    </x:row>
    <x:row r="20" ht="18" customHeight="1">
      <x:c r="A20" s="76" t="str">
        <x:f>IF(13&gt;Calculations!$AG$4,"",IFERROR(INDEX(Calculations!$EM$13:$EM$512,MATCH(13,$L$8:$L$507,0)),""))</x:f>
      </x:c>
      <x:c r="B20" s="76" t="str">
        <x:f>IF($A20="","",IFERROR(IF(INDEX(INDIRECT("'WCM Calibration Final'!$A$1:$A$2000"),$A20)="","",INDEX(INDIRECT("'WCM Calibration Final'!$A$1:$A$2000"),$A20)),"Source error"))</x:f>
      </x:c>
      <x:c r="C20" s="76" t="str">
        <x:f>IF($A20="","",IFERROR(IF(INDEX(INDIRECT("'WCM Calibration Final'!$B$1:$B$2000"),$A20)="","",INDEX(INDIRECT("'WCM Calibration Final'!$B$1:$B$2000"),$A20)),"Source error"))</x:f>
      </x:c>
      <x:c r="D20" s="76" t="str">
        <x:f>IF($A20="","",IFERROR(IF(INDEX(INDIRECT("'WCM Calibration Final'!$C$1:$C$2000"),$A20)="","",INDEX(INDIRECT("'WCM Calibration Final'!$C$1:$C$2000"),$A20)),"Source error"))</x:f>
      </x:c>
      <x:c r="E20" s="76" t="str">
        <x:f>IF($A20="","",IFERROR(IF(INDEX(INDIRECT("'WCM Calibration Final'!$D$1:$D$2000"),$A20)="","",INDEX(INDIRECT("'WCM Calibration Final'!$D$1:$D$2000"),$A20)),"Source error"))</x:f>
      </x:c>
      <x:c r="F20" s="76" t="str">
        <x:f>IF($A20="","",IFERROR(IF(INDEX(INDIRECT("'WCM Calibration Final'!$E$1:$E$2000"),$A20)="","",INDEX(INDIRECT("'WCM Calibration Final'!$E$1:$E$2000"),$A20)),"Source error"))</x:f>
      </x:c>
      <x:c r="G20" s="76" t="str">
        <x:f>IF($A20="","",IFERROR(IF(INDEX(INDIRECT("'WCM Calibration Final'!$F$1:$F$2000"),$A20)="","",INDEX(INDIRECT("'WCM Calibration Final'!$F$1:$F$2000"),$A20)),"Source error"))</x:f>
      </x:c>
      <x:c r="H20" s="76" t="str">
        <x:f>IF($A20="","",IFERROR(IF(INDEX(INDIRECT("'WCM Calibration Final'!$K$1:$K$2000"),$A20)="","",INDEX(INDIRECT("'WCM Calibration Final'!$K$1:$K$2000"),$A20)),"Source error"))</x:f>
      </x:c>
      <x:c r="I20" s="76" t="str">
        <x:f>IF($A20="","",IFERROR(IF(INDEX(INDIRECT("'WCM Calibration Final'!$L$1:$L$2000"),$A20)="","",INDEX(INDIRECT("'WCM Calibration Final'!$L$1:$L$2000"),$A20)),"Source error"))</x:f>
      </x:c>
      <x:c r="J20" s="76" t="str">
        <x:f>IF(A20="","",IF(B20="","Missing GEID; counted by name/SOEID",IF(COUNTIF($B$8:$B$507,B20)&gt;1,"Repeated GEID in counted rows","")))</x:f>
      </x:c>
      <x:c r="K20" s="82"/>
      <x:c r="L20" s="82" t="n">
        <x:f>IF(Calculations!BN25=1,COUNTIF(Calculations!$BN$13:BN25,1),0)</x:f>
        <x:v>0</x:v>
      </x:c>
    </x:row>
    <x:row r="21" ht="18" customHeight="1">
      <x:c r="A21" s="82" t="str">
        <x:f>IF(14&gt;Calculations!$AG$4,"",IFERROR(INDEX(Calculations!$EM$13:$EM$512,MATCH(14,$L$8:$L$507,0)),""))</x:f>
      </x:c>
      <x:c r="B21" s="82" t="str">
        <x:f>IF($A21="","",IFERROR(IF(INDEX(INDIRECT("'WCM Calibration Final'!$A$1:$A$2000"),$A21)="","",INDEX(INDIRECT("'WCM Calibration Final'!$A$1:$A$2000"),$A21)),"Source error"))</x:f>
      </x:c>
      <x:c r="C21" s="82" t="str">
        <x:f>IF($A21="","",IFERROR(IF(INDEX(INDIRECT("'WCM Calibration Final'!$B$1:$B$2000"),$A21)="","",INDEX(INDIRECT("'WCM Calibration Final'!$B$1:$B$2000"),$A21)),"Source error"))</x:f>
      </x:c>
      <x:c r="D21" s="82" t="str">
        <x:f>IF($A21="","",IFERROR(IF(INDEX(INDIRECT("'WCM Calibration Final'!$C$1:$C$2000"),$A21)="","",INDEX(INDIRECT("'WCM Calibration Final'!$C$1:$C$2000"),$A21)),"Source error"))</x:f>
      </x:c>
      <x:c r="E21" s="82" t="str">
        <x:f>IF($A21="","",IFERROR(IF(INDEX(INDIRECT("'WCM Calibration Final'!$D$1:$D$2000"),$A21)="","",INDEX(INDIRECT("'WCM Calibration Final'!$D$1:$D$2000"),$A21)),"Source error"))</x:f>
      </x:c>
      <x:c r="F21" s="82" t="str">
        <x:f>IF($A21="","",IFERROR(IF(INDEX(INDIRECT("'WCM Calibration Final'!$E$1:$E$2000"),$A21)="","",INDEX(INDIRECT("'WCM Calibration Final'!$E$1:$E$2000"),$A21)),"Source error"))</x:f>
      </x:c>
      <x:c r="G21" s="82" t="str">
        <x:f>IF($A21="","",IFERROR(IF(INDEX(INDIRECT("'WCM Calibration Final'!$F$1:$F$2000"),$A21)="","",INDEX(INDIRECT("'WCM Calibration Final'!$F$1:$F$2000"),$A21)),"Source error"))</x:f>
      </x:c>
      <x:c r="H21" s="82" t="str">
        <x:f>IF($A21="","",IFERROR(IF(INDEX(INDIRECT("'WCM Calibration Final'!$K$1:$K$2000"),$A21)="","",INDEX(INDIRECT("'WCM Calibration Final'!$K$1:$K$2000"),$A21)),"Source error"))</x:f>
      </x:c>
      <x:c r="I21" s="82" t="str">
        <x:f>IF($A21="","",IFERROR(IF(INDEX(INDIRECT("'WCM Calibration Final'!$L$1:$L$2000"),$A21)="","",INDEX(INDIRECT("'WCM Calibration Final'!$L$1:$L$2000"),$A21)),"Source error"))</x:f>
      </x:c>
      <x:c r="J21" s="82" t="str">
        <x:f>IF(A21="","",IF(B21="","Missing GEID; counted by name/SOEID",IF(COUNTIF($B$8:$B$507,B21)&gt;1,"Repeated GEID in counted rows","")))</x:f>
      </x:c>
      <x:c r="K21" s="82"/>
      <x:c r="L21" s="82" t="n">
        <x:f>IF(Calculations!BN26=1,COUNTIF(Calculations!$BN$13:BN26,1),0)</x:f>
        <x:v>0</x:v>
      </x:c>
    </x:row>
    <x:row r="22" ht="18" customHeight="1">
      <x:c r="A22" s="76" t="str">
        <x:f>IF(15&gt;Calculations!$AG$4,"",IFERROR(INDEX(Calculations!$EM$13:$EM$512,MATCH(15,$L$8:$L$507,0)),""))</x:f>
      </x:c>
      <x:c r="B22" s="76" t="str">
        <x:f>IF($A22="","",IFERROR(IF(INDEX(INDIRECT("'WCM Calibration Final'!$A$1:$A$2000"),$A22)="","",INDEX(INDIRECT("'WCM Calibration Final'!$A$1:$A$2000"),$A22)),"Source error"))</x:f>
      </x:c>
      <x:c r="C22" s="76" t="str">
        <x:f>IF($A22="","",IFERROR(IF(INDEX(INDIRECT("'WCM Calibration Final'!$B$1:$B$2000"),$A22)="","",INDEX(INDIRECT("'WCM Calibration Final'!$B$1:$B$2000"),$A22)),"Source error"))</x:f>
      </x:c>
      <x:c r="D22" s="76" t="str">
        <x:f>IF($A22="","",IFERROR(IF(INDEX(INDIRECT("'WCM Calibration Final'!$C$1:$C$2000"),$A22)="","",INDEX(INDIRECT("'WCM Calibration Final'!$C$1:$C$2000"),$A22)),"Source error"))</x:f>
      </x:c>
      <x:c r="E22" s="76" t="str">
        <x:f>IF($A22="","",IFERROR(IF(INDEX(INDIRECT("'WCM Calibration Final'!$D$1:$D$2000"),$A22)="","",INDEX(INDIRECT("'WCM Calibration Final'!$D$1:$D$2000"),$A22)),"Source error"))</x:f>
      </x:c>
      <x:c r="F22" s="76" t="str">
        <x:f>IF($A22="","",IFERROR(IF(INDEX(INDIRECT("'WCM Calibration Final'!$E$1:$E$2000"),$A22)="","",INDEX(INDIRECT("'WCM Calibration Final'!$E$1:$E$2000"),$A22)),"Source error"))</x:f>
      </x:c>
      <x:c r="G22" s="76" t="str">
        <x:f>IF($A22="","",IFERROR(IF(INDEX(INDIRECT("'WCM Calibration Final'!$F$1:$F$2000"),$A22)="","",INDEX(INDIRECT("'WCM Calibration Final'!$F$1:$F$2000"),$A22)),"Source error"))</x:f>
      </x:c>
      <x:c r="H22" s="76" t="str">
        <x:f>IF($A22="","",IFERROR(IF(INDEX(INDIRECT("'WCM Calibration Final'!$K$1:$K$2000"),$A22)="","",INDEX(INDIRECT("'WCM Calibration Final'!$K$1:$K$2000"),$A22)),"Source error"))</x:f>
      </x:c>
      <x:c r="I22" s="76" t="str">
        <x:f>IF($A22="","",IFERROR(IF(INDEX(INDIRECT("'WCM Calibration Final'!$L$1:$L$2000"),$A22)="","",INDEX(INDIRECT("'WCM Calibration Final'!$L$1:$L$2000"),$A22)),"Source error"))</x:f>
      </x:c>
      <x:c r="J22" s="76" t="str">
        <x:f>IF(A22="","",IF(B22="","Missing GEID; counted by name/SOEID",IF(COUNTIF($B$8:$B$507,B22)&gt;1,"Repeated GEID in counted rows","")))</x:f>
      </x:c>
      <x:c r="K22" s="82"/>
      <x:c r="L22" s="82" t="n">
        <x:f>IF(Calculations!BN27=1,COUNTIF(Calculations!$BN$13:BN27,1),0)</x:f>
        <x:v>0</x:v>
      </x:c>
    </x:row>
    <x:row r="23" ht="18" customHeight="1">
      <x:c r="A23" s="82" t="str">
        <x:f>IF(16&gt;Calculations!$AG$4,"",IFERROR(INDEX(Calculations!$EM$13:$EM$512,MATCH(16,$L$8:$L$507,0)),""))</x:f>
      </x:c>
      <x:c r="B23" s="82" t="str">
        <x:f>IF($A23="","",IFERROR(IF(INDEX(INDIRECT("'WCM Calibration Final'!$A$1:$A$2000"),$A23)="","",INDEX(INDIRECT("'WCM Calibration Final'!$A$1:$A$2000"),$A23)),"Source error"))</x:f>
      </x:c>
      <x:c r="C23" s="82" t="str">
        <x:f>IF($A23="","",IFERROR(IF(INDEX(INDIRECT("'WCM Calibration Final'!$B$1:$B$2000"),$A23)="","",INDEX(INDIRECT("'WCM Calibration Final'!$B$1:$B$2000"),$A23)),"Source error"))</x:f>
      </x:c>
      <x:c r="D23" s="82" t="str">
        <x:f>IF($A23="","",IFERROR(IF(INDEX(INDIRECT("'WCM Calibration Final'!$C$1:$C$2000"),$A23)="","",INDEX(INDIRECT("'WCM Calibration Final'!$C$1:$C$2000"),$A23)),"Source error"))</x:f>
      </x:c>
      <x:c r="E23" s="82" t="str">
        <x:f>IF($A23="","",IFERROR(IF(INDEX(INDIRECT("'WCM Calibration Final'!$D$1:$D$2000"),$A23)="","",INDEX(INDIRECT("'WCM Calibration Final'!$D$1:$D$2000"),$A23)),"Source error"))</x:f>
      </x:c>
      <x:c r="F23" s="82" t="str">
        <x:f>IF($A23="","",IFERROR(IF(INDEX(INDIRECT("'WCM Calibration Final'!$E$1:$E$2000"),$A23)="","",INDEX(INDIRECT("'WCM Calibration Final'!$E$1:$E$2000"),$A23)),"Source error"))</x:f>
      </x:c>
      <x:c r="G23" s="82" t="str">
        <x:f>IF($A23="","",IFERROR(IF(INDEX(INDIRECT("'WCM Calibration Final'!$F$1:$F$2000"),$A23)="","",INDEX(INDIRECT("'WCM Calibration Final'!$F$1:$F$2000"),$A23)),"Source error"))</x:f>
      </x:c>
      <x:c r="H23" s="82" t="str">
        <x:f>IF($A23="","",IFERROR(IF(INDEX(INDIRECT("'WCM Calibration Final'!$K$1:$K$2000"),$A23)="","",INDEX(INDIRECT("'WCM Calibration Final'!$K$1:$K$2000"),$A23)),"Source error"))</x:f>
      </x:c>
      <x:c r="I23" s="82" t="str">
        <x:f>IF($A23="","",IFERROR(IF(INDEX(INDIRECT("'WCM Calibration Final'!$L$1:$L$2000"),$A23)="","",INDEX(INDIRECT("'WCM Calibration Final'!$L$1:$L$2000"),$A23)),"Source error"))</x:f>
      </x:c>
      <x:c r="J23" s="82" t="str">
        <x:f>IF(A23="","",IF(B23="","Missing GEID; counted by name/SOEID",IF(COUNTIF($B$8:$B$507,B23)&gt;1,"Repeated GEID in counted rows","")))</x:f>
      </x:c>
      <x:c r="K23" s="82"/>
      <x:c r="L23" s="82" t="n">
        <x:f>IF(Calculations!BN28=1,COUNTIF(Calculations!$BN$13:BN28,1),0)</x:f>
        <x:v>0</x:v>
      </x:c>
    </x:row>
    <x:row r="24" ht="18" customHeight="1">
      <x:c r="A24" s="76" t="str">
        <x:f>IF(17&gt;Calculations!$AG$4,"",IFERROR(INDEX(Calculations!$EM$13:$EM$512,MATCH(17,$L$8:$L$507,0)),""))</x:f>
      </x:c>
      <x:c r="B24" s="76" t="str">
        <x:f>IF($A24="","",IFERROR(IF(INDEX(INDIRECT("'WCM Calibration Final'!$A$1:$A$2000"),$A24)="","",INDEX(INDIRECT("'WCM Calibration Final'!$A$1:$A$2000"),$A24)),"Source error"))</x:f>
      </x:c>
      <x:c r="C24" s="76" t="str">
        <x:f>IF($A24="","",IFERROR(IF(INDEX(INDIRECT("'WCM Calibration Final'!$B$1:$B$2000"),$A24)="","",INDEX(INDIRECT("'WCM Calibration Final'!$B$1:$B$2000"),$A24)),"Source error"))</x:f>
      </x:c>
      <x:c r="D24" s="76" t="str">
        <x:f>IF($A24="","",IFERROR(IF(INDEX(INDIRECT("'WCM Calibration Final'!$C$1:$C$2000"),$A24)="","",INDEX(INDIRECT("'WCM Calibration Final'!$C$1:$C$2000"),$A24)),"Source error"))</x:f>
      </x:c>
      <x:c r="E24" s="76" t="str">
        <x:f>IF($A24="","",IFERROR(IF(INDEX(INDIRECT("'WCM Calibration Final'!$D$1:$D$2000"),$A24)="","",INDEX(INDIRECT("'WCM Calibration Final'!$D$1:$D$2000"),$A24)),"Source error"))</x:f>
      </x:c>
      <x:c r="F24" s="76" t="str">
        <x:f>IF($A24="","",IFERROR(IF(INDEX(INDIRECT("'WCM Calibration Final'!$E$1:$E$2000"),$A24)="","",INDEX(INDIRECT("'WCM Calibration Final'!$E$1:$E$2000"),$A24)),"Source error"))</x:f>
      </x:c>
      <x:c r="G24" s="76" t="str">
        <x:f>IF($A24="","",IFERROR(IF(INDEX(INDIRECT("'WCM Calibration Final'!$F$1:$F$2000"),$A24)="","",INDEX(INDIRECT("'WCM Calibration Final'!$F$1:$F$2000"),$A24)),"Source error"))</x:f>
      </x:c>
      <x:c r="H24" s="76" t="str">
        <x:f>IF($A24="","",IFERROR(IF(INDEX(INDIRECT("'WCM Calibration Final'!$K$1:$K$2000"),$A24)="","",INDEX(INDIRECT("'WCM Calibration Final'!$K$1:$K$2000"),$A24)),"Source error"))</x:f>
      </x:c>
      <x:c r="I24" s="76" t="str">
        <x:f>IF($A24="","",IFERROR(IF(INDEX(INDIRECT("'WCM Calibration Final'!$L$1:$L$2000"),$A24)="","",INDEX(INDIRECT("'WCM Calibration Final'!$L$1:$L$2000"),$A24)),"Source error"))</x:f>
      </x:c>
      <x:c r="J24" s="76" t="str">
        <x:f>IF(A24="","",IF(B24="","Missing GEID; counted by name/SOEID",IF(COUNTIF($B$8:$B$507,B24)&gt;1,"Repeated GEID in counted rows","")))</x:f>
      </x:c>
      <x:c r="K24" s="82"/>
      <x:c r="L24" s="82" t="n">
        <x:f>IF(Calculations!BN29=1,COUNTIF(Calculations!$BN$13:BN29,1),0)</x:f>
        <x:v>0</x:v>
      </x:c>
    </x:row>
    <x:row r="25" ht="18" customHeight="1">
      <x:c r="A25" s="82" t="str">
        <x:f>IF(18&gt;Calculations!$AG$4,"",IFERROR(INDEX(Calculations!$EM$13:$EM$512,MATCH(18,$L$8:$L$507,0)),""))</x:f>
      </x:c>
      <x:c r="B25" s="82" t="str">
        <x:f>IF($A25="","",IFERROR(IF(INDEX(INDIRECT("'WCM Calibration Final'!$A$1:$A$2000"),$A25)="","",INDEX(INDIRECT("'WCM Calibration Final'!$A$1:$A$2000"),$A25)),"Source error"))</x:f>
      </x:c>
      <x:c r="C25" s="82" t="str">
        <x:f>IF($A25="","",IFERROR(IF(INDEX(INDIRECT("'WCM Calibration Final'!$B$1:$B$2000"),$A25)="","",INDEX(INDIRECT("'WCM Calibration Final'!$B$1:$B$2000"),$A25)),"Source error"))</x:f>
      </x:c>
      <x:c r="D25" s="82" t="str">
        <x:f>IF($A25="","",IFERROR(IF(INDEX(INDIRECT("'WCM Calibration Final'!$C$1:$C$2000"),$A25)="","",INDEX(INDIRECT("'WCM Calibration Final'!$C$1:$C$2000"),$A25)),"Source error"))</x:f>
      </x:c>
      <x:c r="E25" s="82" t="str">
        <x:f>IF($A25="","",IFERROR(IF(INDEX(INDIRECT("'WCM Calibration Final'!$D$1:$D$2000"),$A25)="","",INDEX(INDIRECT("'WCM Calibration Final'!$D$1:$D$2000"),$A25)),"Source error"))</x:f>
      </x:c>
      <x:c r="F25" s="82" t="str">
        <x:f>IF($A25="","",IFERROR(IF(INDEX(INDIRECT("'WCM Calibration Final'!$E$1:$E$2000"),$A25)="","",INDEX(INDIRECT("'WCM Calibration Final'!$E$1:$E$2000"),$A25)),"Source error"))</x:f>
      </x:c>
      <x:c r="G25" s="82" t="str">
        <x:f>IF($A25="","",IFERROR(IF(INDEX(INDIRECT("'WCM Calibration Final'!$F$1:$F$2000"),$A25)="","",INDEX(INDIRECT("'WCM Calibration Final'!$F$1:$F$2000"),$A25)),"Source error"))</x:f>
      </x:c>
      <x:c r="H25" s="82" t="str">
        <x:f>IF($A25="","",IFERROR(IF(INDEX(INDIRECT("'WCM Calibration Final'!$K$1:$K$2000"),$A25)="","",INDEX(INDIRECT("'WCM Calibration Final'!$K$1:$K$2000"),$A25)),"Source error"))</x:f>
      </x:c>
      <x:c r="I25" s="82" t="str">
        <x:f>IF($A25="","",IFERROR(IF(INDEX(INDIRECT("'WCM Calibration Final'!$L$1:$L$2000"),$A25)="","",INDEX(INDIRECT("'WCM Calibration Final'!$L$1:$L$2000"),$A25)),"Source error"))</x:f>
      </x:c>
      <x:c r="J25" s="82" t="str">
        <x:f>IF(A25="","",IF(B25="","Missing GEID; counted by name/SOEID",IF(COUNTIF($B$8:$B$507,B25)&gt;1,"Repeated GEID in counted rows","")))</x:f>
      </x:c>
      <x:c r="K25" s="82"/>
      <x:c r="L25" s="82" t="n">
        <x:f>IF(Calculations!BN30=1,COUNTIF(Calculations!$BN$13:BN30,1),0)</x:f>
        <x:v>0</x:v>
      </x:c>
    </x:row>
    <x:row r="26" ht="18" customHeight="1">
      <x:c r="A26" s="76" t="str">
        <x:f>IF(19&gt;Calculations!$AG$4,"",IFERROR(INDEX(Calculations!$EM$13:$EM$512,MATCH(19,$L$8:$L$507,0)),""))</x:f>
      </x:c>
      <x:c r="B26" s="76" t="str">
        <x:f>IF($A26="","",IFERROR(IF(INDEX(INDIRECT("'WCM Calibration Final'!$A$1:$A$2000"),$A26)="","",INDEX(INDIRECT("'WCM Calibration Final'!$A$1:$A$2000"),$A26)),"Source error"))</x:f>
      </x:c>
      <x:c r="C26" s="76" t="str">
        <x:f>IF($A26="","",IFERROR(IF(INDEX(INDIRECT("'WCM Calibration Final'!$B$1:$B$2000"),$A26)="","",INDEX(INDIRECT("'WCM Calibration Final'!$B$1:$B$2000"),$A26)),"Source error"))</x:f>
      </x:c>
      <x:c r="D26" s="76" t="str">
        <x:f>IF($A26="","",IFERROR(IF(INDEX(INDIRECT("'WCM Calibration Final'!$C$1:$C$2000"),$A26)="","",INDEX(INDIRECT("'WCM Calibration Final'!$C$1:$C$2000"),$A26)),"Source error"))</x:f>
      </x:c>
      <x:c r="E26" s="76" t="str">
        <x:f>IF($A26="","",IFERROR(IF(INDEX(INDIRECT("'WCM Calibration Final'!$D$1:$D$2000"),$A26)="","",INDEX(INDIRECT("'WCM Calibration Final'!$D$1:$D$2000"),$A26)),"Source error"))</x:f>
      </x:c>
      <x:c r="F26" s="76" t="str">
        <x:f>IF($A26="","",IFERROR(IF(INDEX(INDIRECT("'WCM Calibration Final'!$E$1:$E$2000"),$A26)="","",INDEX(INDIRECT("'WCM Calibration Final'!$E$1:$E$2000"),$A26)),"Source error"))</x:f>
      </x:c>
      <x:c r="G26" s="76" t="str">
        <x:f>IF($A26="","",IFERROR(IF(INDEX(INDIRECT("'WCM Calibration Final'!$F$1:$F$2000"),$A26)="","",INDEX(INDIRECT("'WCM Calibration Final'!$F$1:$F$2000"),$A26)),"Source error"))</x:f>
      </x:c>
      <x:c r="H26" s="76" t="str">
        <x:f>IF($A26="","",IFERROR(IF(INDEX(INDIRECT("'WCM Calibration Final'!$K$1:$K$2000"),$A26)="","",INDEX(INDIRECT("'WCM Calibration Final'!$K$1:$K$2000"),$A26)),"Source error"))</x:f>
      </x:c>
      <x:c r="I26" s="76" t="str">
        <x:f>IF($A26="","",IFERROR(IF(INDEX(INDIRECT("'WCM Calibration Final'!$L$1:$L$2000"),$A26)="","",INDEX(INDIRECT("'WCM Calibration Final'!$L$1:$L$2000"),$A26)),"Source error"))</x:f>
      </x:c>
      <x:c r="J26" s="76" t="str">
        <x:f>IF(A26="","",IF(B26="","Missing GEID; counted by name/SOEID",IF(COUNTIF($B$8:$B$507,B26)&gt;1,"Repeated GEID in counted rows","")))</x:f>
      </x:c>
      <x:c r="K26" s="82"/>
      <x:c r="L26" s="82" t="n">
        <x:f>IF(Calculations!BN31=1,COUNTIF(Calculations!$BN$13:BN31,1),0)</x:f>
        <x:v>0</x:v>
      </x:c>
    </x:row>
    <x:row r="27" ht="18" customHeight="1">
      <x:c r="A27" s="82" t="str">
        <x:f>IF(20&gt;Calculations!$AG$4,"",IFERROR(INDEX(Calculations!$EM$13:$EM$512,MATCH(20,$L$8:$L$507,0)),""))</x:f>
      </x:c>
      <x:c r="B27" s="82" t="str">
        <x:f>IF($A27="","",IFERROR(IF(INDEX(INDIRECT("'WCM Calibration Final'!$A$1:$A$2000"),$A27)="","",INDEX(INDIRECT("'WCM Calibration Final'!$A$1:$A$2000"),$A27)),"Source error"))</x:f>
      </x:c>
      <x:c r="C27" s="82" t="str">
        <x:f>IF($A27="","",IFERROR(IF(INDEX(INDIRECT("'WCM Calibration Final'!$B$1:$B$2000"),$A27)="","",INDEX(INDIRECT("'WCM Calibration Final'!$B$1:$B$2000"),$A27)),"Source error"))</x:f>
      </x:c>
      <x:c r="D27" s="82" t="str">
        <x:f>IF($A27="","",IFERROR(IF(INDEX(INDIRECT("'WCM Calibration Final'!$C$1:$C$2000"),$A27)="","",INDEX(INDIRECT("'WCM Calibration Final'!$C$1:$C$2000"),$A27)),"Source error"))</x:f>
      </x:c>
      <x:c r="E27" s="82" t="str">
        <x:f>IF($A27="","",IFERROR(IF(INDEX(INDIRECT("'WCM Calibration Final'!$D$1:$D$2000"),$A27)="","",INDEX(INDIRECT("'WCM Calibration Final'!$D$1:$D$2000"),$A27)),"Source error"))</x:f>
      </x:c>
      <x:c r="F27" s="82" t="str">
        <x:f>IF($A27="","",IFERROR(IF(INDEX(INDIRECT("'WCM Calibration Final'!$E$1:$E$2000"),$A27)="","",INDEX(INDIRECT("'WCM Calibration Final'!$E$1:$E$2000"),$A27)),"Source error"))</x:f>
      </x:c>
      <x:c r="G27" s="82" t="str">
        <x:f>IF($A27="","",IFERROR(IF(INDEX(INDIRECT("'WCM Calibration Final'!$F$1:$F$2000"),$A27)="","",INDEX(INDIRECT("'WCM Calibration Final'!$F$1:$F$2000"),$A27)),"Source error"))</x:f>
      </x:c>
      <x:c r="H27" s="82" t="str">
        <x:f>IF($A27="","",IFERROR(IF(INDEX(INDIRECT("'WCM Calibration Final'!$K$1:$K$2000"),$A27)="","",INDEX(INDIRECT("'WCM Calibration Final'!$K$1:$K$2000"),$A27)),"Source error"))</x:f>
      </x:c>
      <x:c r="I27" s="82" t="str">
        <x:f>IF($A27="","",IFERROR(IF(INDEX(INDIRECT("'WCM Calibration Final'!$L$1:$L$2000"),$A27)="","",INDEX(INDIRECT("'WCM Calibration Final'!$L$1:$L$2000"),$A27)),"Source error"))</x:f>
      </x:c>
      <x:c r="J27" s="82" t="str">
        <x:f>IF(A27="","",IF(B27="","Missing GEID; counted by name/SOEID",IF(COUNTIF($B$8:$B$507,B27)&gt;1,"Repeated GEID in counted rows","")))</x:f>
      </x:c>
      <x:c r="K27" s="82"/>
      <x:c r="L27" s="82" t="n">
        <x:f>IF(Calculations!BN32=1,COUNTIF(Calculations!$BN$13:BN32,1),0)</x:f>
        <x:v>0</x:v>
      </x:c>
    </x:row>
    <x:row r="28" ht="18" customHeight="1">
      <x:c r="A28" s="76" t="str">
        <x:f>IF(21&gt;Calculations!$AG$4,"",IFERROR(INDEX(Calculations!$EM$13:$EM$512,MATCH(21,$L$8:$L$507,0)),""))</x:f>
      </x:c>
      <x:c r="B28" s="76" t="str">
        <x:f>IF($A28="","",IFERROR(IF(INDEX(INDIRECT("'WCM Calibration Final'!$A$1:$A$2000"),$A28)="","",INDEX(INDIRECT("'WCM Calibration Final'!$A$1:$A$2000"),$A28)),"Source error"))</x:f>
      </x:c>
      <x:c r="C28" s="76" t="str">
        <x:f>IF($A28="","",IFERROR(IF(INDEX(INDIRECT("'WCM Calibration Final'!$B$1:$B$2000"),$A28)="","",INDEX(INDIRECT("'WCM Calibration Final'!$B$1:$B$2000"),$A28)),"Source error"))</x:f>
      </x:c>
      <x:c r="D28" s="76" t="str">
        <x:f>IF($A28="","",IFERROR(IF(INDEX(INDIRECT("'WCM Calibration Final'!$C$1:$C$2000"),$A28)="","",INDEX(INDIRECT("'WCM Calibration Final'!$C$1:$C$2000"),$A28)),"Source error"))</x:f>
      </x:c>
      <x:c r="E28" s="76" t="str">
        <x:f>IF($A28="","",IFERROR(IF(INDEX(INDIRECT("'WCM Calibration Final'!$D$1:$D$2000"),$A28)="","",INDEX(INDIRECT("'WCM Calibration Final'!$D$1:$D$2000"),$A28)),"Source error"))</x:f>
      </x:c>
      <x:c r="F28" s="76" t="str">
        <x:f>IF($A28="","",IFERROR(IF(INDEX(INDIRECT("'WCM Calibration Final'!$E$1:$E$2000"),$A28)="","",INDEX(INDIRECT("'WCM Calibration Final'!$E$1:$E$2000"),$A28)),"Source error"))</x:f>
      </x:c>
      <x:c r="G28" s="76" t="str">
        <x:f>IF($A28="","",IFERROR(IF(INDEX(INDIRECT("'WCM Calibration Final'!$F$1:$F$2000"),$A28)="","",INDEX(INDIRECT("'WCM Calibration Final'!$F$1:$F$2000"),$A28)),"Source error"))</x:f>
      </x:c>
      <x:c r="H28" s="76" t="str">
        <x:f>IF($A28="","",IFERROR(IF(INDEX(INDIRECT("'WCM Calibration Final'!$K$1:$K$2000"),$A28)="","",INDEX(INDIRECT("'WCM Calibration Final'!$K$1:$K$2000"),$A28)),"Source error"))</x:f>
      </x:c>
      <x:c r="I28" s="76" t="str">
        <x:f>IF($A28="","",IFERROR(IF(INDEX(INDIRECT("'WCM Calibration Final'!$L$1:$L$2000"),$A28)="","",INDEX(INDIRECT("'WCM Calibration Final'!$L$1:$L$2000"),$A28)),"Source error"))</x:f>
      </x:c>
      <x:c r="J28" s="76" t="str">
        <x:f>IF(A28="","",IF(B28="","Missing GEID; counted by name/SOEID",IF(COUNTIF($B$8:$B$507,B28)&gt;1,"Repeated GEID in counted rows","")))</x:f>
      </x:c>
      <x:c r="K28" s="82"/>
      <x:c r="L28" s="82" t="n">
        <x:f>IF(Calculations!BN33=1,COUNTIF(Calculations!$BN$13:BN33,1),0)</x:f>
        <x:v>0</x:v>
      </x:c>
    </x:row>
    <x:row r="29" ht="18" customHeight="1">
      <x:c r="A29" s="82" t="str">
        <x:f>IF(22&gt;Calculations!$AG$4,"",IFERROR(INDEX(Calculations!$EM$13:$EM$512,MATCH(22,$L$8:$L$507,0)),""))</x:f>
      </x:c>
      <x:c r="B29" s="82" t="str">
        <x:f>IF($A29="","",IFERROR(IF(INDEX(INDIRECT("'WCM Calibration Final'!$A$1:$A$2000"),$A29)="","",INDEX(INDIRECT("'WCM Calibration Final'!$A$1:$A$2000"),$A29)),"Source error"))</x:f>
      </x:c>
      <x:c r="C29" s="82" t="str">
        <x:f>IF($A29="","",IFERROR(IF(INDEX(INDIRECT("'WCM Calibration Final'!$B$1:$B$2000"),$A29)="","",INDEX(INDIRECT("'WCM Calibration Final'!$B$1:$B$2000"),$A29)),"Source error"))</x:f>
      </x:c>
      <x:c r="D29" s="82" t="str">
        <x:f>IF($A29="","",IFERROR(IF(INDEX(INDIRECT("'WCM Calibration Final'!$C$1:$C$2000"),$A29)="","",INDEX(INDIRECT("'WCM Calibration Final'!$C$1:$C$2000"),$A29)),"Source error"))</x:f>
      </x:c>
      <x:c r="E29" s="82" t="str">
        <x:f>IF($A29="","",IFERROR(IF(INDEX(INDIRECT("'WCM Calibration Final'!$D$1:$D$2000"),$A29)="","",INDEX(INDIRECT("'WCM Calibration Final'!$D$1:$D$2000"),$A29)),"Source error"))</x:f>
      </x:c>
      <x:c r="F29" s="82" t="str">
        <x:f>IF($A29="","",IFERROR(IF(INDEX(INDIRECT("'WCM Calibration Final'!$E$1:$E$2000"),$A29)="","",INDEX(INDIRECT("'WCM Calibration Final'!$E$1:$E$2000"),$A29)),"Source error"))</x:f>
      </x:c>
      <x:c r="G29" s="82" t="str">
        <x:f>IF($A29="","",IFERROR(IF(INDEX(INDIRECT("'WCM Calibration Final'!$F$1:$F$2000"),$A29)="","",INDEX(INDIRECT("'WCM Calibration Final'!$F$1:$F$2000"),$A29)),"Source error"))</x:f>
      </x:c>
      <x:c r="H29" s="82" t="str">
        <x:f>IF($A29="","",IFERROR(IF(INDEX(INDIRECT("'WCM Calibration Final'!$K$1:$K$2000"),$A29)="","",INDEX(INDIRECT("'WCM Calibration Final'!$K$1:$K$2000"),$A29)),"Source error"))</x:f>
      </x:c>
      <x:c r="I29" s="82" t="str">
        <x:f>IF($A29="","",IFERROR(IF(INDEX(INDIRECT("'WCM Calibration Final'!$L$1:$L$2000"),$A29)="","",INDEX(INDIRECT("'WCM Calibration Final'!$L$1:$L$2000"),$A29)),"Source error"))</x:f>
      </x:c>
      <x:c r="J29" s="82" t="str">
        <x:f>IF(A29="","",IF(B29="","Missing GEID; counted by name/SOEID",IF(COUNTIF($B$8:$B$507,B29)&gt;1,"Repeated GEID in counted rows","")))</x:f>
      </x:c>
      <x:c r="K29" s="82"/>
      <x:c r="L29" s="82" t="n">
        <x:f>IF(Calculations!BN34=1,COUNTIF(Calculations!$BN$13:BN34,1),0)</x:f>
        <x:v>0</x:v>
      </x:c>
    </x:row>
    <x:row r="30" ht="18" customHeight="1">
      <x:c r="A30" s="76" t="str">
        <x:f>IF(23&gt;Calculations!$AG$4,"",IFERROR(INDEX(Calculations!$EM$13:$EM$512,MATCH(23,$L$8:$L$507,0)),""))</x:f>
      </x:c>
      <x:c r="B30" s="76" t="str">
        <x:f>IF($A30="","",IFERROR(IF(INDEX(INDIRECT("'WCM Calibration Final'!$A$1:$A$2000"),$A30)="","",INDEX(INDIRECT("'WCM Calibration Final'!$A$1:$A$2000"),$A30)),"Source error"))</x:f>
      </x:c>
      <x:c r="C30" s="76" t="str">
        <x:f>IF($A30="","",IFERROR(IF(INDEX(INDIRECT("'WCM Calibration Final'!$B$1:$B$2000"),$A30)="","",INDEX(INDIRECT("'WCM Calibration Final'!$B$1:$B$2000"),$A30)),"Source error"))</x:f>
      </x:c>
      <x:c r="D30" s="76" t="str">
        <x:f>IF($A30="","",IFERROR(IF(INDEX(INDIRECT("'WCM Calibration Final'!$C$1:$C$2000"),$A30)="","",INDEX(INDIRECT("'WCM Calibration Final'!$C$1:$C$2000"),$A30)),"Source error"))</x:f>
      </x:c>
      <x:c r="E30" s="76" t="str">
        <x:f>IF($A30="","",IFERROR(IF(INDEX(INDIRECT("'WCM Calibration Final'!$D$1:$D$2000"),$A30)="","",INDEX(INDIRECT("'WCM Calibration Final'!$D$1:$D$2000"),$A30)),"Source error"))</x:f>
      </x:c>
      <x:c r="F30" s="76" t="str">
        <x:f>IF($A30="","",IFERROR(IF(INDEX(INDIRECT("'WCM Calibration Final'!$E$1:$E$2000"),$A30)="","",INDEX(INDIRECT("'WCM Calibration Final'!$E$1:$E$2000"),$A30)),"Source error"))</x:f>
      </x:c>
      <x:c r="G30" s="76" t="str">
        <x:f>IF($A30="","",IFERROR(IF(INDEX(INDIRECT("'WCM Calibration Final'!$F$1:$F$2000"),$A30)="","",INDEX(INDIRECT("'WCM Calibration Final'!$F$1:$F$2000"),$A30)),"Source error"))</x:f>
      </x:c>
      <x:c r="H30" s="76" t="str">
        <x:f>IF($A30="","",IFERROR(IF(INDEX(INDIRECT("'WCM Calibration Final'!$K$1:$K$2000"),$A30)="","",INDEX(INDIRECT("'WCM Calibration Final'!$K$1:$K$2000"),$A30)),"Source error"))</x:f>
      </x:c>
      <x:c r="I30" s="76" t="str">
        <x:f>IF($A30="","",IFERROR(IF(INDEX(INDIRECT("'WCM Calibration Final'!$L$1:$L$2000"),$A30)="","",INDEX(INDIRECT("'WCM Calibration Final'!$L$1:$L$2000"),$A30)),"Source error"))</x:f>
      </x:c>
      <x:c r="J30" s="76" t="str">
        <x:f>IF(A30="","",IF(B30="","Missing GEID; counted by name/SOEID",IF(COUNTIF($B$8:$B$507,B30)&gt;1,"Repeated GEID in counted rows","")))</x:f>
      </x:c>
      <x:c r="K30" s="82"/>
      <x:c r="L30" s="82" t="n">
        <x:f>IF(Calculations!BN35=1,COUNTIF(Calculations!$BN$13:BN35,1),0)</x:f>
        <x:v>0</x:v>
      </x:c>
    </x:row>
    <x:row r="31" ht="18" customHeight="1">
      <x:c r="A31" s="82" t="str">
        <x:f>IF(24&gt;Calculations!$AG$4,"",IFERROR(INDEX(Calculations!$EM$13:$EM$512,MATCH(24,$L$8:$L$507,0)),""))</x:f>
      </x:c>
      <x:c r="B31" s="82" t="str">
        <x:f>IF($A31="","",IFERROR(IF(INDEX(INDIRECT("'WCM Calibration Final'!$A$1:$A$2000"),$A31)="","",INDEX(INDIRECT("'WCM Calibration Final'!$A$1:$A$2000"),$A31)),"Source error"))</x:f>
      </x:c>
      <x:c r="C31" s="82" t="str">
        <x:f>IF($A31="","",IFERROR(IF(INDEX(INDIRECT("'WCM Calibration Final'!$B$1:$B$2000"),$A31)="","",INDEX(INDIRECT("'WCM Calibration Final'!$B$1:$B$2000"),$A31)),"Source error"))</x:f>
      </x:c>
      <x:c r="D31" s="82" t="str">
        <x:f>IF($A31="","",IFERROR(IF(INDEX(INDIRECT("'WCM Calibration Final'!$C$1:$C$2000"),$A31)="","",INDEX(INDIRECT("'WCM Calibration Final'!$C$1:$C$2000"),$A31)),"Source error"))</x:f>
      </x:c>
      <x:c r="E31" s="82" t="str">
        <x:f>IF($A31="","",IFERROR(IF(INDEX(INDIRECT("'WCM Calibration Final'!$D$1:$D$2000"),$A31)="","",INDEX(INDIRECT("'WCM Calibration Final'!$D$1:$D$2000"),$A31)),"Source error"))</x:f>
      </x:c>
      <x:c r="F31" s="82" t="str">
        <x:f>IF($A31="","",IFERROR(IF(INDEX(INDIRECT("'WCM Calibration Final'!$E$1:$E$2000"),$A31)="","",INDEX(INDIRECT("'WCM Calibration Final'!$E$1:$E$2000"),$A31)),"Source error"))</x:f>
      </x:c>
      <x:c r="G31" s="82" t="str">
        <x:f>IF($A31="","",IFERROR(IF(INDEX(INDIRECT("'WCM Calibration Final'!$F$1:$F$2000"),$A31)="","",INDEX(INDIRECT("'WCM Calibration Final'!$F$1:$F$2000"),$A31)),"Source error"))</x:f>
      </x:c>
      <x:c r="H31" s="82" t="str">
        <x:f>IF($A31="","",IFERROR(IF(INDEX(INDIRECT("'WCM Calibration Final'!$K$1:$K$2000"),$A31)="","",INDEX(INDIRECT("'WCM Calibration Final'!$K$1:$K$2000"),$A31)),"Source error"))</x:f>
      </x:c>
      <x:c r="I31" s="82" t="str">
        <x:f>IF($A31="","",IFERROR(IF(INDEX(INDIRECT("'WCM Calibration Final'!$L$1:$L$2000"),$A31)="","",INDEX(INDIRECT("'WCM Calibration Final'!$L$1:$L$2000"),$A31)),"Source error"))</x:f>
      </x:c>
      <x:c r="J31" s="82" t="str">
        <x:f>IF(A31="","",IF(B31="","Missing GEID; counted by name/SOEID",IF(COUNTIF($B$8:$B$507,B31)&gt;1,"Repeated GEID in counted rows","")))</x:f>
      </x:c>
      <x:c r="K31" s="82"/>
      <x:c r="L31" s="82" t="n">
        <x:f>IF(Calculations!BN36=1,COUNTIF(Calculations!$BN$13:BN36,1),0)</x:f>
        <x:v>0</x:v>
      </x:c>
    </x:row>
    <x:row r="32" ht="18" customHeight="1">
      <x:c r="A32" s="76" t="str">
        <x:f>IF(25&gt;Calculations!$AG$4,"",IFERROR(INDEX(Calculations!$EM$13:$EM$512,MATCH(25,$L$8:$L$507,0)),""))</x:f>
      </x:c>
      <x:c r="B32" s="76" t="str">
        <x:f>IF($A32="","",IFERROR(IF(INDEX(INDIRECT("'WCM Calibration Final'!$A$1:$A$2000"),$A32)="","",INDEX(INDIRECT("'WCM Calibration Final'!$A$1:$A$2000"),$A32)),"Source error"))</x:f>
      </x:c>
      <x:c r="C32" s="76" t="str">
        <x:f>IF($A32="","",IFERROR(IF(INDEX(INDIRECT("'WCM Calibration Final'!$B$1:$B$2000"),$A32)="","",INDEX(INDIRECT("'WCM Calibration Final'!$B$1:$B$2000"),$A32)),"Source error"))</x:f>
      </x:c>
      <x:c r="D32" s="76" t="str">
        <x:f>IF($A32="","",IFERROR(IF(INDEX(INDIRECT("'WCM Calibration Final'!$C$1:$C$2000"),$A32)="","",INDEX(INDIRECT("'WCM Calibration Final'!$C$1:$C$2000"),$A32)),"Source error"))</x:f>
      </x:c>
      <x:c r="E32" s="76" t="str">
        <x:f>IF($A32="","",IFERROR(IF(INDEX(INDIRECT("'WCM Calibration Final'!$D$1:$D$2000"),$A32)="","",INDEX(INDIRECT("'WCM Calibration Final'!$D$1:$D$2000"),$A32)),"Source error"))</x:f>
      </x:c>
      <x:c r="F32" s="76" t="str">
        <x:f>IF($A32="","",IFERROR(IF(INDEX(INDIRECT("'WCM Calibration Final'!$E$1:$E$2000"),$A32)="","",INDEX(INDIRECT("'WCM Calibration Final'!$E$1:$E$2000"),$A32)),"Source error"))</x:f>
      </x:c>
      <x:c r="G32" s="76" t="str">
        <x:f>IF($A32="","",IFERROR(IF(INDEX(INDIRECT("'WCM Calibration Final'!$F$1:$F$2000"),$A32)="","",INDEX(INDIRECT("'WCM Calibration Final'!$F$1:$F$2000"),$A32)),"Source error"))</x:f>
      </x:c>
      <x:c r="H32" s="76" t="str">
        <x:f>IF($A32="","",IFERROR(IF(INDEX(INDIRECT("'WCM Calibration Final'!$K$1:$K$2000"),$A32)="","",INDEX(INDIRECT("'WCM Calibration Final'!$K$1:$K$2000"),$A32)),"Source error"))</x:f>
      </x:c>
      <x:c r="I32" s="76" t="str">
        <x:f>IF($A32="","",IFERROR(IF(INDEX(INDIRECT("'WCM Calibration Final'!$L$1:$L$2000"),$A32)="","",INDEX(INDIRECT("'WCM Calibration Final'!$L$1:$L$2000"),$A32)),"Source error"))</x:f>
      </x:c>
      <x:c r="J32" s="76" t="str">
        <x:f>IF(A32="","",IF(B32="","Missing GEID; counted by name/SOEID",IF(COUNTIF($B$8:$B$507,B32)&gt;1,"Repeated GEID in counted rows","")))</x:f>
      </x:c>
      <x:c r="K32" s="82"/>
      <x:c r="L32" s="82" t="n">
        <x:f>IF(Calculations!BN37=1,COUNTIF(Calculations!$BN$13:BN37,1),0)</x:f>
        <x:v>0</x:v>
      </x:c>
    </x:row>
    <x:row r="33" ht="18" customHeight="1">
      <x:c r="A33" s="82" t="str">
        <x:f>IF(26&gt;Calculations!$AG$4,"",IFERROR(INDEX(Calculations!$EM$13:$EM$512,MATCH(26,$L$8:$L$507,0)),""))</x:f>
      </x:c>
      <x:c r="B33" s="82" t="str">
        <x:f>IF($A33="","",IFERROR(IF(INDEX(INDIRECT("'WCM Calibration Final'!$A$1:$A$2000"),$A33)="","",INDEX(INDIRECT("'WCM Calibration Final'!$A$1:$A$2000"),$A33)),"Source error"))</x:f>
      </x:c>
      <x:c r="C33" s="82" t="str">
        <x:f>IF($A33="","",IFERROR(IF(INDEX(INDIRECT("'WCM Calibration Final'!$B$1:$B$2000"),$A33)="","",INDEX(INDIRECT("'WCM Calibration Final'!$B$1:$B$2000"),$A33)),"Source error"))</x:f>
      </x:c>
      <x:c r="D33" s="82" t="str">
        <x:f>IF($A33="","",IFERROR(IF(INDEX(INDIRECT("'WCM Calibration Final'!$C$1:$C$2000"),$A33)="","",INDEX(INDIRECT("'WCM Calibration Final'!$C$1:$C$2000"),$A33)),"Source error"))</x:f>
      </x:c>
      <x:c r="E33" s="82" t="str">
        <x:f>IF($A33="","",IFERROR(IF(INDEX(INDIRECT("'WCM Calibration Final'!$D$1:$D$2000"),$A33)="","",INDEX(INDIRECT("'WCM Calibration Final'!$D$1:$D$2000"),$A33)),"Source error"))</x:f>
      </x:c>
      <x:c r="F33" s="82" t="str">
        <x:f>IF($A33="","",IFERROR(IF(INDEX(INDIRECT("'WCM Calibration Final'!$E$1:$E$2000"),$A33)="","",INDEX(INDIRECT("'WCM Calibration Final'!$E$1:$E$2000"),$A33)),"Source error"))</x:f>
      </x:c>
      <x:c r="G33" s="82" t="str">
        <x:f>IF($A33="","",IFERROR(IF(INDEX(INDIRECT("'WCM Calibration Final'!$F$1:$F$2000"),$A33)="","",INDEX(INDIRECT("'WCM Calibration Final'!$F$1:$F$2000"),$A33)),"Source error"))</x:f>
      </x:c>
      <x:c r="H33" s="82" t="str">
        <x:f>IF($A33="","",IFERROR(IF(INDEX(INDIRECT("'WCM Calibration Final'!$K$1:$K$2000"),$A33)="","",INDEX(INDIRECT("'WCM Calibration Final'!$K$1:$K$2000"),$A33)),"Source error"))</x:f>
      </x:c>
      <x:c r="I33" s="82" t="str">
        <x:f>IF($A33="","",IFERROR(IF(INDEX(INDIRECT("'WCM Calibration Final'!$L$1:$L$2000"),$A33)="","",INDEX(INDIRECT("'WCM Calibration Final'!$L$1:$L$2000"),$A33)),"Source error"))</x:f>
      </x:c>
      <x:c r="J33" s="82" t="str">
        <x:f>IF(A33="","",IF(B33="","Missing GEID; counted by name/SOEID",IF(COUNTIF($B$8:$B$507,B33)&gt;1,"Repeated GEID in counted rows","")))</x:f>
      </x:c>
      <x:c r="K33" s="82"/>
      <x:c r="L33" s="82" t="n">
        <x:f>IF(Calculations!BN38=1,COUNTIF(Calculations!$BN$13:BN38,1),0)</x:f>
        <x:v>0</x:v>
      </x:c>
    </x:row>
    <x:row r="34" ht="18" customHeight="1">
      <x:c r="A34" s="76" t="str">
        <x:f>IF(27&gt;Calculations!$AG$4,"",IFERROR(INDEX(Calculations!$EM$13:$EM$512,MATCH(27,$L$8:$L$507,0)),""))</x:f>
      </x:c>
      <x:c r="B34" s="76" t="str">
        <x:f>IF($A34="","",IFERROR(IF(INDEX(INDIRECT("'WCM Calibration Final'!$A$1:$A$2000"),$A34)="","",INDEX(INDIRECT("'WCM Calibration Final'!$A$1:$A$2000"),$A34)),"Source error"))</x:f>
      </x:c>
      <x:c r="C34" s="76" t="str">
        <x:f>IF($A34="","",IFERROR(IF(INDEX(INDIRECT("'WCM Calibration Final'!$B$1:$B$2000"),$A34)="","",INDEX(INDIRECT("'WCM Calibration Final'!$B$1:$B$2000"),$A34)),"Source error"))</x:f>
      </x:c>
      <x:c r="D34" s="76" t="str">
        <x:f>IF($A34="","",IFERROR(IF(INDEX(INDIRECT("'WCM Calibration Final'!$C$1:$C$2000"),$A34)="","",INDEX(INDIRECT("'WCM Calibration Final'!$C$1:$C$2000"),$A34)),"Source error"))</x:f>
      </x:c>
      <x:c r="E34" s="76" t="str">
        <x:f>IF($A34="","",IFERROR(IF(INDEX(INDIRECT("'WCM Calibration Final'!$D$1:$D$2000"),$A34)="","",INDEX(INDIRECT("'WCM Calibration Final'!$D$1:$D$2000"),$A34)),"Source error"))</x:f>
      </x:c>
      <x:c r="F34" s="76" t="str">
        <x:f>IF($A34="","",IFERROR(IF(INDEX(INDIRECT("'WCM Calibration Final'!$E$1:$E$2000"),$A34)="","",INDEX(INDIRECT("'WCM Calibration Final'!$E$1:$E$2000"),$A34)),"Source error"))</x:f>
      </x:c>
      <x:c r="G34" s="76" t="str">
        <x:f>IF($A34="","",IFERROR(IF(INDEX(INDIRECT("'WCM Calibration Final'!$F$1:$F$2000"),$A34)="","",INDEX(INDIRECT("'WCM Calibration Final'!$F$1:$F$2000"),$A34)),"Source error"))</x:f>
      </x:c>
      <x:c r="H34" s="76" t="str">
        <x:f>IF($A34="","",IFERROR(IF(INDEX(INDIRECT("'WCM Calibration Final'!$K$1:$K$2000"),$A34)="","",INDEX(INDIRECT("'WCM Calibration Final'!$K$1:$K$2000"),$A34)),"Source error"))</x:f>
      </x:c>
      <x:c r="I34" s="76" t="str">
        <x:f>IF($A34="","",IFERROR(IF(INDEX(INDIRECT("'WCM Calibration Final'!$L$1:$L$2000"),$A34)="","",INDEX(INDIRECT("'WCM Calibration Final'!$L$1:$L$2000"),$A34)),"Source error"))</x:f>
      </x:c>
      <x:c r="J34" s="76" t="str">
        <x:f>IF(A34="","",IF(B34="","Missing GEID; counted by name/SOEID",IF(COUNTIF($B$8:$B$507,B34)&gt;1,"Repeated GEID in counted rows","")))</x:f>
      </x:c>
      <x:c r="K34" s="82"/>
      <x:c r="L34" s="82" t="n">
        <x:f>IF(Calculations!BN39=1,COUNTIF(Calculations!$BN$13:BN39,1),0)</x:f>
        <x:v>0</x:v>
      </x:c>
    </x:row>
    <x:row r="35" ht="18" customHeight="1">
      <x:c r="A35" s="82" t="str">
        <x:f>IF(28&gt;Calculations!$AG$4,"",IFERROR(INDEX(Calculations!$EM$13:$EM$512,MATCH(28,$L$8:$L$507,0)),""))</x:f>
      </x:c>
      <x:c r="B35" s="82" t="str">
        <x:f>IF($A35="","",IFERROR(IF(INDEX(INDIRECT("'WCM Calibration Final'!$A$1:$A$2000"),$A35)="","",INDEX(INDIRECT("'WCM Calibration Final'!$A$1:$A$2000"),$A35)),"Source error"))</x:f>
      </x:c>
      <x:c r="C35" s="82" t="str">
        <x:f>IF($A35="","",IFERROR(IF(INDEX(INDIRECT("'WCM Calibration Final'!$B$1:$B$2000"),$A35)="","",INDEX(INDIRECT("'WCM Calibration Final'!$B$1:$B$2000"),$A35)),"Source error"))</x:f>
      </x:c>
      <x:c r="D35" s="82" t="str">
        <x:f>IF($A35="","",IFERROR(IF(INDEX(INDIRECT("'WCM Calibration Final'!$C$1:$C$2000"),$A35)="","",INDEX(INDIRECT("'WCM Calibration Final'!$C$1:$C$2000"),$A35)),"Source error"))</x:f>
      </x:c>
      <x:c r="E35" s="82" t="str">
        <x:f>IF($A35="","",IFERROR(IF(INDEX(INDIRECT("'WCM Calibration Final'!$D$1:$D$2000"),$A35)="","",INDEX(INDIRECT("'WCM Calibration Final'!$D$1:$D$2000"),$A35)),"Source error"))</x:f>
      </x:c>
      <x:c r="F35" s="82" t="str">
        <x:f>IF($A35="","",IFERROR(IF(INDEX(INDIRECT("'WCM Calibration Final'!$E$1:$E$2000"),$A35)="","",INDEX(INDIRECT("'WCM Calibration Final'!$E$1:$E$2000"),$A35)),"Source error"))</x:f>
      </x:c>
      <x:c r="G35" s="82" t="str">
        <x:f>IF($A35="","",IFERROR(IF(INDEX(INDIRECT("'WCM Calibration Final'!$F$1:$F$2000"),$A35)="","",INDEX(INDIRECT("'WCM Calibration Final'!$F$1:$F$2000"),$A35)),"Source error"))</x:f>
      </x:c>
      <x:c r="H35" s="82" t="str">
        <x:f>IF($A35="","",IFERROR(IF(INDEX(INDIRECT("'WCM Calibration Final'!$K$1:$K$2000"),$A35)="","",INDEX(INDIRECT("'WCM Calibration Final'!$K$1:$K$2000"),$A35)),"Source error"))</x:f>
      </x:c>
      <x:c r="I35" s="82" t="str">
        <x:f>IF($A35="","",IFERROR(IF(INDEX(INDIRECT("'WCM Calibration Final'!$L$1:$L$2000"),$A35)="","",INDEX(INDIRECT("'WCM Calibration Final'!$L$1:$L$2000"),$A35)),"Source error"))</x:f>
      </x:c>
      <x:c r="J35" s="82" t="str">
        <x:f>IF(A35="","",IF(B35="","Missing GEID; counted by name/SOEID",IF(COUNTIF($B$8:$B$507,B35)&gt;1,"Repeated GEID in counted rows","")))</x:f>
      </x:c>
      <x:c r="K35" s="82"/>
      <x:c r="L35" s="82" t="n">
        <x:f>IF(Calculations!BN40=1,COUNTIF(Calculations!$BN$13:BN40,1),0)</x:f>
        <x:v>0</x:v>
      </x:c>
    </x:row>
    <x:row r="36" ht="18" customHeight="1">
      <x:c r="A36" s="76" t="str">
        <x:f>IF(29&gt;Calculations!$AG$4,"",IFERROR(INDEX(Calculations!$EM$13:$EM$512,MATCH(29,$L$8:$L$507,0)),""))</x:f>
      </x:c>
      <x:c r="B36" s="76" t="str">
        <x:f>IF($A36="","",IFERROR(IF(INDEX(INDIRECT("'WCM Calibration Final'!$A$1:$A$2000"),$A36)="","",INDEX(INDIRECT("'WCM Calibration Final'!$A$1:$A$2000"),$A36)),"Source error"))</x:f>
      </x:c>
      <x:c r="C36" s="76" t="str">
        <x:f>IF($A36="","",IFERROR(IF(INDEX(INDIRECT("'WCM Calibration Final'!$B$1:$B$2000"),$A36)="","",INDEX(INDIRECT("'WCM Calibration Final'!$B$1:$B$2000"),$A36)),"Source error"))</x:f>
      </x:c>
      <x:c r="D36" s="76" t="str">
        <x:f>IF($A36="","",IFERROR(IF(INDEX(INDIRECT("'WCM Calibration Final'!$C$1:$C$2000"),$A36)="","",INDEX(INDIRECT("'WCM Calibration Final'!$C$1:$C$2000"),$A36)),"Source error"))</x:f>
      </x:c>
      <x:c r="E36" s="76" t="str">
        <x:f>IF($A36="","",IFERROR(IF(INDEX(INDIRECT("'WCM Calibration Final'!$D$1:$D$2000"),$A36)="","",INDEX(INDIRECT("'WCM Calibration Final'!$D$1:$D$2000"),$A36)),"Source error"))</x:f>
      </x:c>
      <x:c r="F36" s="76" t="str">
        <x:f>IF($A36="","",IFERROR(IF(INDEX(INDIRECT("'WCM Calibration Final'!$E$1:$E$2000"),$A36)="","",INDEX(INDIRECT("'WCM Calibration Final'!$E$1:$E$2000"),$A36)),"Source error"))</x:f>
      </x:c>
      <x:c r="G36" s="76" t="str">
        <x:f>IF($A36="","",IFERROR(IF(INDEX(INDIRECT("'WCM Calibration Final'!$F$1:$F$2000"),$A36)="","",INDEX(INDIRECT("'WCM Calibration Final'!$F$1:$F$2000"),$A36)),"Source error"))</x:f>
      </x:c>
      <x:c r="H36" s="76" t="str">
        <x:f>IF($A36="","",IFERROR(IF(INDEX(INDIRECT("'WCM Calibration Final'!$K$1:$K$2000"),$A36)="","",INDEX(INDIRECT("'WCM Calibration Final'!$K$1:$K$2000"),$A36)),"Source error"))</x:f>
      </x:c>
      <x:c r="I36" s="76" t="str">
        <x:f>IF($A36="","",IFERROR(IF(INDEX(INDIRECT("'WCM Calibration Final'!$L$1:$L$2000"),$A36)="","",INDEX(INDIRECT("'WCM Calibration Final'!$L$1:$L$2000"),$A36)),"Source error"))</x:f>
      </x:c>
      <x:c r="J36" s="76" t="str">
        <x:f>IF(A36="","",IF(B36="","Missing GEID; counted by name/SOEID",IF(COUNTIF($B$8:$B$507,B36)&gt;1,"Repeated GEID in counted rows","")))</x:f>
      </x:c>
      <x:c r="K36" s="82"/>
      <x:c r="L36" s="82" t="n">
        <x:f>IF(Calculations!BN41=1,COUNTIF(Calculations!$BN$13:BN41,1),0)</x:f>
        <x:v>0</x:v>
      </x:c>
    </x:row>
    <x:row r="37" ht="18" customHeight="1">
      <x:c r="A37" s="82" t="str">
        <x:f>IF(30&gt;Calculations!$AG$4,"",IFERROR(INDEX(Calculations!$EM$13:$EM$512,MATCH(30,$L$8:$L$507,0)),""))</x:f>
      </x:c>
      <x:c r="B37" s="82" t="str">
        <x:f>IF($A37="","",IFERROR(IF(INDEX(INDIRECT("'WCM Calibration Final'!$A$1:$A$2000"),$A37)="","",INDEX(INDIRECT("'WCM Calibration Final'!$A$1:$A$2000"),$A37)),"Source error"))</x:f>
      </x:c>
      <x:c r="C37" s="82" t="str">
        <x:f>IF($A37="","",IFERROR(IF(INDEX(INDIRECT("'WCM Calibration Final'!$B$1:$B$2000"),$A37)="","",INDEX(INDIRECT("'WCM Calibration Final'!$B$1:$B$2000"),$A37)),"Source error"))</x:f>
      </x:c>
      <x:c r="D37" s="82" t="str">
        <x:f>IF($A37="","",IFERROR(IF(INDEX(INDIRECT("'WCM Calibration Final'!$C$1:$C$2000"),$A37)="","",INDEX(INDIRECT("'WCM Calibration Final'!$C$1:$C$2000"),$A37)),"Source error"))</x:f>
      </x:c>
      <x:c r="E37" s="82" t="str">
        <x:f>IF($A37="","",IFERROR(IF(INDEX(INDIRECT("'WCM Calibration Final'!$D$1:$D$2000"),$A37)="","",INDEX(INDIRECT("'WCM Calibration Final'!$D$1:$D$2000"),$A37)),"Source error"))</x:f>
      </x:c>
      <x:c r="F37" s="82" t="str">
        <x:f>IF($A37="","",IFERROR(IF(INDEX(INDIRECT("'WCM Calibration Final'!$E$1:$E$2000"),$A37)="","",INDEX(INDIRECT("'WCM Calibration Final'!$E$1:$E$2000"),$A37)),"Source error"))</x:f>
      </x:c>
      <x:c r="G37" s="82" t="str">
        <x:f>IF($A37="","",IFERROR(IF(INDEX(INDIRECT("'WCM Calibration Final'!$F$1:$F$2000"),$A37)="","",INDEX(INDIRECT("'WCM Calibration Final'!$F$1:$F$2000"),$A37)),"Source error"))</x:f>
      </x:c>
      <x:c r="H37" s="82" t="str">
        <x:f>IF($A37="","",IFERROR(IF(INDEX(INDIRECT("'WCM Calibration Final'!$K$1:$K$2000"),$A37)="","",INDEX(INDIRECT("'WCM Calibration Final'!$K$1:$K$2000"),$A37)),"Source error"))</x:f>
      </x:c>
      <x:c r="I37" s="82" t="str">
        <x:f>IF($A37="","",IFERROR(IF(INDEX(INDIRECT("'WCM Calibration Final'!$L$1:$L$2000"),$A37)="","",INDEX(INDIRECT("'WCM Calibration Final'!$L$1:$L$2000"),$A37)),"Source error"))</x:f>
      </x:c>
      <x:c r="J37" s="82" t="str">
        <x:f>IF(A37="","",IF(B37="","Missing GEID; counted by name/SOEID",IF(COUNTIF($B$8:$B$507,B37)&gt;1,"Repeated GEID in counted rows","")))</x:f>
      </x:c>
      <x:c r="K37" s="82"/>
      <x:c r="L37" s="82" t="n">
        <x:f>IF(Calculations!BN42=1,COUNTIF(Calculations!$BN$13:BN42,1),0)</x:f>
        <x:v>0</x:v>
      </x:c>
    </x:row>
    <x:row r="38" ht="18" customHeight="1">
      <x:c r="A38" s="76" t="str">
        <x:f>IF(31&gt;Calculations!$AG$4,"",IFERROR(INDEX(Calculations!$EM$13:$EM$512,MATCH(31,$L$8:$L$507,0)),""))</x:f>
      </x:c>
      <x:c r="B38" s="76" t="str">
        <x:f>IF($A38="","",IFERROR(IF(INDEX(INDIRECT("'WCM Calibration Final'!$A$1:$A$2000"),$A38)="","",INDEX(INDIRECT("'WCM Calibration Final'!$A$1:$A$2000"),$A38)),"Source error"))</x:f>
      </x:c>
      <x:c r="C38" s="76" t="str">
        <x:f>IF($A38="","",IFERROR(IF(INDEX(INDIRECT("'WCM Calibration Final'!$B$1:$B$2000"),$A38)="","",INDEX(INDIRECT("'WCM Calibration Final'!$B$1:$B$2000"),$A38)),"Source error"))</x:f>
      </x:c>
      <x:c r="D38" s="76" t="str">
        <x:f>IF($A38="","",IFERROR(IF(INDEX(INDIRECT("'WCM Calibration Final'!$C$1:$C$2000"),$A38)="","",INDEX(INDIRECT("'WCM Calibration Final'!$C$1:$C$2000"),$A38)),"Source error"))</x:f>
      </x:c>
      <x:c r="E38" s="76" t="str">
        <x:f>IF($A38="","",IFERROR(IF(INDEX(INDIRECT("'WCM Calibration Final'!$D$1:$D$2000"),$A38)="","",INDEX(INDIRECT("'WCM Calibration Final'!$D$1:$D$2000"),$A38)),"Source error"))</x:f>
      </x:c>
      <x:c r="F38" s="76" t="str">
        <x:f>IF($A38="","",IFERROR(IF(INDEX(INDIRECT("'WCM Calibration Final'!$E$1:$E$2000"),$A38)="","",INDEX(INDIRECT("'WCM Calibration Final'!$E$1:$E$2000"),$A38)),"Source error"))</x:f>
      </x:c>
      <x:c r="G38" s="76" t="str">
        <x:f>IF($A38="","",IFERROR(IF(INDEX(INDIRECT("'WCM Calibration Final'!$F$1:$F$2000"),$A38)="","",INDEX(INDIRECT("'WCM Calibration Final'!$F$1:$F$2000"),$A38)),"Source error"))</x:f>
      </x:c>
      <x:c r="H38" s="76" t="str">
        <x:f>IF($A38="","",IFERROR(IF(INDEX(INDIRECT("'WCM Calibration Final'!$K$1:$K$2000"),$A38)="","",INDEX(INDIRECT("'WCM Calibration Final'!$K$1:$K$2000"),$A38)),"Source error"))</x:f>
      </x:c>
      <x:c r="I38" s="76" t="str">
        <x:f>IF($A38="","",IFERROR(IF(INDEX(INDIRECT("'WCM Calibration Final'!$L$1:$L$2000"),$A38)="","",INDEX(INDIRECT("'WCM Calibration Final'!$L$1:$L$2000"),$A38)),"Source error"))</x:f>
      </x:c>
      <x:c r="J38" s="76" t="str">
        <x:f>IF(A38="","",IF(B38="","Missing GEID; counted by name/SOEID",IF(COUNTIF($B$8:$B$507,B38)&gt;1,"Repeated GEID in counted rows","")))</x:f>
      </x:c>
      <x:c r="K38" s="82"/>
      <x:c r="L38" s="82" t="n">
        <x:f>IF(Calculations!BN43=1,COUNTIF(Calculations!$BN$13:BN43,1),0)</x:f>
        <x:v>0</x:v>
      </x:c>
    </x:row>
    <x:row r="39" ht="18" customHeight="1">
      <x:c r="A39" s="82" t="str">
        <x:f>IF(32&gt;Calculations!$AG$4,"",IFERROR(INDEX(Calculations!$EM$13:$EM$512,MATCH(32,$L$8:$L$507,0)),""))</x:f>
      </x:c>
      <x:c r="B39" s="82" t="str">
        <x:f>IF($A39="","",IFERROR(IF(INDEX(INDIRECT("'WCM Calibration Final'!$A$1:$A$2000"),$A39)="","",INDEX(INDIRECT("'WCM Calibration Final'!$A$1:$A$2000"),$A39)),"Source error"))</x:f>
      </x:c>
      <x:c r="C39" s="82" t="str">
        <x:f>IF($A39="","",IFERROR(IF(INDEX(INDIRECT("'WCM Calibration Final'!$B$1:$B$2000"),$A39)="","",INDEX(INDIRECT("'WCM Calibration Final'!$B$1:$B$2000"),$A39)),"Source error"))</x:f>
      </x:c>
      <x:c r="D39" s="82" t="str">
        <x:f>IF($A39="","",IFERROR(IF(INDEX(INDIRECT("'WCM Calibration Final'!$C$1:$C$2000"),$A39)="","",INDEX(INDIRECT("'WCM Calibration Final'!$C$1:$C$2000"),$A39)),"Source error"))</x:f>
      </x:c>
      <x:c r="E39" s="82" t="str">
        <x:f>IF($A39="","",IFERROR(IF(INDEX(INDIRECT("'WCM Calibration Final'!$D$1:$D$2000"),$A39)="","",INDEX(INDIRECT("'WCM Calibration Final'!$D$1:$D$2000"),$A39)),"Source error"))</x:f>
      </x:c>
      <x:c r="F39" s="82" t="str">
        <x:f>IF($A39="","",IFERROR(IF(INDEX(INDIRECT("'WCM Calibration Final'!$E$1:$E$2000"),$A39)="","",INDEX(INDIRECT("'WCM Calibration Final'!$E$1:$E$2000"),$A39)),"Source error"))</x:f>
      </x:c>
      <x:c r="G39" s="82" t="str">
        <x:f>IF($A39="","",IFERROR(IF(INDEX(INDIRECT("'WCM Calibration Final'!$F$1:$F$2000"),$A39)="","",INDEX(INDIRECT("'WCM Calibration Final'!$F$1:$F$2000"),$A39)),"Source error"))</x:f>
      </x:c>
      <x:c r="H39" s="82" t="str">
        <x:f>IF($A39="","",IFERROR(IF(INDEX(INDIRECT("'WCM Calibration Final'!$K$1:$K$2000"),$A39)="","",INDEX(INDIRECT("'WCM Calibration Final'!$K$1:$K$2000"),$A39)),"Source error"))</x:f>
      </x:c>
      <x:c r="I39" s="82" t="str">
        <x:f>IF($A39="","",IFERROR(IF(INDEX(INDIRECT("'WCM Calibration Final'!$L$1:$L$2000"),$A39)="","",INDEX(INDIRECT("'WCM Calibration Final'!$L$1:$L$2000"),$A39)),"Source error"))</x:f>
      </x:c>
      <x:c r="J39" s="82" t="str">
        <x:f>IF(A39="","",IF(B39="","Missing GEID; counted by name/SOEID",IF(COUNTIF($B$8:$B$507,B39)&gt;1,"Repeated GEID in counted rows","")))</x:f>
      </x:c>
      <x:c r="K39" s="82"/>
      <x:c r="L39" s="82" t="n">
        <x:f>IF(Calculations!BN44=1,COUNTIF(Calculations!$BN$13:BN44,1),0)</x:f>
        <x:v>0</x:v>
      </x:c>
    </x:row>
    <x:row r="40" ht="18" customHeight="1">
      <x:c r="A40" s="76" t="str">
        <x:f>IF(33&gt;Calculations!$AG$4,"",IFERROR(INDEX(Calculations!$EM$13:$EM$512,MATCH(33,$L$8:$L$507,0)),""))</x:f>
      </x:c>
      <x:c r="B40" s="76" t="str">
        <x:f>IF($A40="","",IFERROR(IF(INDEX(INDIRECT("'WCM Calibration Final'!$A$1:$A$2000"),$A40)="","",INDEX(INDIRECT("'WCM Calibration Final'!$A$1:$A$2000"),$A40)),"Source error"))</x:f>
      </x:c>
      <x:c r="C40" s="76" t="str">
        <x:f>IF($A40="","",IFERROR(IF(INDEX(INDIRECT("'WCM Calibration Final'!$B$1:$B$2000"),$A40)="","",INDEX(INDIRECT("'WCM Calibration Final'!$B$1:$B$2000"),$A40)),"Source error"))</x:f>
      </x:c>
      <x:c r="D40" s="76" t="str">
        <x:f>IF($A40="","",IFERROR(IF(INDEX(INDIRECT("'WCM Calibration Final'!$C$1:$C$2000"),$A40)="","",INDEX(INDIRECT("'WCM Calibration Final'!$C$1:$C$2000"),$A40)),"Source error"))</x:f>
      </x:c>
      <x:c r="E40" s="76" t="str">
        <x:f>IF($A40="","",IFERROR(IF(INDEX(INDIRECT("'WCM Calibration Final'!$D$1:$D$2000"),$A40)="","",INDEX(INDIRECT("'WCM Calibration Final'!$D$1:$D$2000"),$A40)),"Source error"))</x:f>
      </x:c>
      <x:c r="F40" s="76" t="str">
        <x:f>IF($A40="","",IFERROR(IF(INDEX(INDIRECT("'WCM Calibration Final'!$E$1:$E$2000"),$A40)="","",INDEX(INDIRECT("'WCM Calibration Final'!$E$1:$E$2000"),$A40)),"Source error"))</x:f>
      </x:c>
      <x:c r="G40" s="76" t="str">
        <x:f>IF($A40="","",IFERROR(IF(INDEX(INDIRECT("'WCM Calibration Final'!$F$1:$F$2000"),$A40)="","",INDEX(INDIRECT("'WCM Calibration Final'!$F$1:$F$2000"),$A40)),"Source error"))</x:f>
      </x:c>
      <x:c r="H40" s="76" t="str">
        <x:f>IF($A40="","",IFERROR(IF(INDEX(INDIRECT("'WCM Calibration Final'!$K$1:$K$2000"),$A40)="","",INDEX(INDIRECT("'WCM Calibration Final'!$K$1:$K$2000"),$A40)),"Source error"))</x:f>
      </x:c>
      <x:c r="I40" s="76" t="str">
        <x:f>IF($A40="","",IFERROR(IF(INDEX(INDIRECT("'WCM Calibration Final'!$L$1:$L$2000"),$A40)="","",INDEX(INDIRECT("'WCM Calibration Final'!$L$1:$L$2000"),$A40)),"Source error"))</x:f>
      </x:c>
      <x:c r="J40" s="76" t="str">
        <x:f>IF(A40="","",IF(B40="","Missing GEID; counted by name/SOEID",IF(COUNTIF($B$8:$B$507,B40)&gt;1,"Repeated GEID in counted rows","")))</x:f>
      </x:c>
      <x:c r="K40" s="82"/>
      <x:c r="L40" s="82" t="n">
        <x:f>IF(Calculations!BN45=1,COUNTIF(Calculations!$BN$13:BN45,1),0)</x:f>
        <x:v>0</x:v>
      </x:c>
    </x:row>
    <x:row r="41" ht="18" customHeight="1">
      <x:c r="A41" s="82" t="str">
        <x:f>IF(34&gt;Calculations!$AG$4,"",IFERROR(INDEX(Calculations!$EM$13:$EM$512,MATCH(34,$L$8:$L$507,0)),""))</x:f>
      </x:c>
      <x:c r="B41" s="82" t="str">
        <x:f>IF($A41="","",IFERROR(IF(INDEX(INDIRECT("'WCM Calibration Final'!$A$1:$A$2000"),$A41)="","",INDEX(INDIRECT("'WCM Calibration Final'!$A$1:$A$2000"),$A41)),"Source error"))</x:f>
      </x:c>
      <x:c r="C41" s="82" t="str">
        <x:f>IF($A41="","",IFERROR(IF(INDEX(INDIRECT("'WCM Calibration Final'!$B$1:$B$2000"),$A41)="","",INDEX(INDIRECT("'WCM Calibration Final'!$B$1:$B$2000"),$A41)),"Source error"))</x:f>
      </x:c>
      <x:c r="D41" s="82" t="str">
        <x:f>IF($A41="","",IFERROR(IF(INDEX(INDIRECT("'WCM Calibration Final'!$C$1:$C$2000"),$A41)="","",INDEX(INDIRECT("'WCM Calibration Final'!$C$1:$C$2000"),$A41)),"Source error"))</x:f>
      </x:c>
      <x:c r="E41" s="82" t="str">
        <x:f>IF($A41="","",IFERROR(IF(INDEX(INDIRECT("'WCM Calibration Final'!$D$1:$D$2000"),$A41)="","",INDEX(INDIRECT("'WCM Calibration Final'!$D$1:$D$2000"),$A41)),"Source error"))</x:f>
      </x:c>
      <x:c r="F41" s="82" t="str">
        <x:f>IF($A41="","",IFERROR(IF(INDEX(INDIRECT("'WCM Calibration Final'!$E$1:$E$2000"),$A41)="","",INDEX(INDIRECT("'WCM Calibration Final'!$E$1:$E$2000"),$A41)),"Source error"))</x:f>
      </x:c>
      <x:c r="G41" s="82" t="str">
        <x:f>IF($A41="","",IFERROR(IF(INDEX(INDIRECT("'WCM Calibration Final'!$F$1:$F$2000"),$A41)="","",INDEX(INDIRECT("'WCM Calibration Final'!$F$1:$F$2000"),$A41)),"Source error"))</x:f>
      </x:c>
      <x:c r="H41" s="82" t="str">
        <x:f>IF($A41="","",IFERROR(IF(INDEX(INDIRECT("'WCM Calibration Final'!$K$1:$K$2000"),$A41)="","",INDEX(INDIRECT("'WCM Calibration Final'!$K$1:$K$2000"),$A41)),"Source error"))</x:f>
      </x:c>
      <x:c r="I41" s="82" t="str">
        <x:f>IF($A41="","",IFERROR(IF(INDEX(INDIRECT("'WCM Calibration Final'!$L$1:$L$2000"),$A41)="","",INDEX(INDIRECT("'WCM Calibration Final'!$L$1:$L$2000"),$A41)),"Source error"))</x:f>
      </x:c>
      <x:c r="J41" s="82" t="str">
        <x:f>IF(A41="","",IF(B41="","Missing GEID; counted by name/SOEID",IF(COUNTIF($B$8:$B$507,B41)&gt;1,"Repeated GEID in counted rows","")))</x:f>
      </x:c>
      <x:c r="K41" s="82"/>
      <x:c r="L41" s="82" t="n">
        <x:f>IF(Calculations!BN46=1,COUNTIF(Calculations!$BN$13:BN46,1),0)</x:f>
        <x:v>0</x:v>
      </x:c>
    </x:row>
    <x:row r="42" ht="18" customHeight="1">
      <x:c r="A42" s="76" t="str">
        <x:f>IF(35&gt;Calculations!$AG$4,"",IFERROR(INDEX(Calculations!$EM$13:$EM$512,MATCH(35,$L$8:$L$507,0)),""))</x:f>
      </x:c>
      <x:c r="B42" s="76" t="str">
        <x:f>IF($A42="","",IFERROR(IF(INDEX(INDIRECT("'WCM Calibration Final'!$A$1:$A$2000"),$A42)="","",INDEX(INDIRECT("'WCM Calibration Final'!$A$1:$A$2000"),$A42)),"Source error"))</x:f>
      </x:c>
      <x:c r="C42" s="76" t="str">
        <x:f>IF($A42="","",IFERROR(IF(INDEX(INDIRECT("'WCM Calibration Final'!$B$1:$B$2000"),$A42)="","",INDEX(INDIRECT("'WCM Calibration Final'!$B$1:$B$2000"),$A42)),"Source error"))</x:f>
      </x:c>
      <x:c r="D42" s="76" t="str">
        <x:f>IF($A42="","",IFERROR(IF(INDEX(INDIRECT("'WCM Calibration Final'!$C$1:$C$2000"),$A42)="","",INDEX(INDIRECT("'WCM Calibration Final'!$C$1:$C$2000"),$A42)),"Source error"))</x:f>
      </x:c>
      <x:c r="E42" s="76" t="str">
        <x:f>IF($A42="","",IFERROR(IF(INDEX(INDIRECT("'WCM Calibration Final'!$D$1:$D$2000"),$A42)="","",INDEX(INDIRECT("'WCM Calibration Final'!$D$1:$D$2000"),$A42)),"Source error"))</x:f>
      </x:c>
      <x:c r="F42" s="76" t="str">
        <x:f>IF($A42="","",IFERROR(IF(INDEX(INDIRECT("'WCM Calibration Final'!$E$1:$E$2000"),$A42)="","",INDEX(INDIRECT("'WCM Calibration Final'!$E$1:$E$2000"),$A42)),"Source error"))</x:f>
      </x:c>
      <x:c r="G42" s="76" t="str">
        <x:f>IF($A42="","",IFERROR(IF(INDEX(INDIRECT("'WCM Calibration Final'!$F$1:$F$2000"),$A42)="","",INDEX(INDIRECT("'WCM Calibration Final'!$F$1:$F$2000"),$A42)),"Source error"))</x:f>
      </x:c>
      <x:c r="H42" s="76" t="str">
        <x:f>IF($A42="","",IFERROR(IF(INDEX(INDIRECT("'WCM Calibration Final'!$K$1:$K$2000"),$A42)="","",INDEX(INDIRECT("'WCM Calibration Final'!$K$1:$K$2000"),$A42)),"Source error"))</x:f>
      </x:c>
      <x:c r="I42" s="76" t="str">
        <x:f>IF($A42="","",IFERROR(IF(INDEX(INDIRECT("'WCM Calibration Final'!$L$1:$L$2000"),$A42)="","",INDEX(INDIRECT("'WCM Calibration Final'!$L$1:$L$2000"),$A42)),"Source error"))</x:f>
      </x:c>
      <x:c r="J42" s="76" t="str">
        <x:f>IF(A42="","",IF(B42="","Missing GEID; counted by name/SOEID",IF(COUNTIF($B$8:$B$507,B42)&gt;1,"Repeated GEID in counted rows","")))</x:f>
      </x:c>
      <x:c r="K42" s="82"/>
      <x:c r="L42" s="82" t="n">
        <x:f>IF(Calculations!BN47=1,COUNTIF(Calculations!$BN$13:BN47,1),0)</x:f>
        <x:v>0</x:v>
      </x:c>
    </x:row>
    <x:row r="43" ht="18" customHeight="1">
      <x:c r="A43" s="82" t="str">
        <x:f>IF(36&gt;Calculations!$AG$4,"",IFERROR(INDEX(Calculations!$EM$13:$EM$512,MATCH(36,$L$8:$L$507,0)),""))</x:f>
      </x:c>
      <x:c r="B43" s="82" t="str">
        <x:f>IF($A43="","",IFERROR(IF(INDEX(INDIRECT("'WCM Calibration Final'!$A$1:$A$2000"),$A43)="","",INDEX(INDIRECT("'WCM Calibration Final'!$A$1:$A$2000"),$A43)),"Source error"))</x:f>
      </x:c>
      <x:c r="C43" s="82" t="str">
        <x:f>IF($A43="","",IFERROR(IF(INDEX(INDIRECT("'WCM Calibration Final'!$B$1:$B$2000"),$A43)="","",INDEX(INDIRECT("'WCM Calibration Final'!$B$1:$B$2000"),$A43)),"Source error"))</x:f>
      </x:c>
      <x:c r="D43" s="82" t="str">
        <x:f>IF($A43="","",IFERROR(IF(INDEX(INDIRECT("'WCM Calibration Final'!$C$1:$C$2000"),$A43)="","",INDEX(INDIRECT("'WCM Calibration Final'!$C$1:$C$2000"),$A43)),"Source error"))</x:f>
      </x:c>
      <x:c r="E43" s="82" t="str">
        <x:f>IF($A43="","",IFERROR(IF(INDEX(INDIRECT("'WCM Calibration Final'!$D$1:$D$2000"),$A43)="","",INDEX(INDIRECT("'WCM Calibration Final'!$D$1:$D$2000"),$A43)),"Source error"))</x:f>
      </x:c>
      <x:c r="F43" s="82" t="str">
        <x:f>IF($A43="","",IFERROR(IF(INDEX(INDIRECT("'WCM Calibration Final'!$E$1:$E$2000"),$A43)="","",INDEX(INDIRECT("'WCM Calibration Final'!$E$1:$E$2000"),$A43)),"Source error"))</x:f>
      </x:c>
      <x:c r="G43" s="82" t="str">
        <x:f>IF($A43="","",IFERROR(IF(INDEX(INDIRECT("'WCM Calibration Final'!$F$1:$F$2000"),$A43)="","",INDEX(INDIRECT("'WCM Calibration Final'!$F$1:$F$2000"),$A43)),"Source error"))</x:f>
      </x:c>
      <x:c r="H43" s="82" t="str">
        <x:f>IF($A43="","",IFERROR(IF(INDEX(INDIRECT("'WCM Calibration Final'!$K$1:$K$2000"),$A43)="","",INDEX(INDIRECT("'WCM Calibration Final'!$K$1:$K$2000"),$A43)),"Source error"))</x:f>
      </x:c>
      <x:c r="I43" s="82" t="str">
        <x:f>IF($A43="","",IFERROR(IF(INDEX(INDIRECT("'WCM Calibration Final'!$L$1:$L$2000"),$A43)="","",INDEX(INDIRECT("'WCM Calibration Final'!$L$1:$L$2000"),$A43)),"Source error"))</x:f>
      </x:c>
      <x:c r="J43" s="82" t="str">
        <x:f>IF(A43="","",IF(B43="","Missing GEID; counted by name/SOEID",IF(COUNTIF($B$8:$B$507,B43)&gt;1,"Repeated GEID in counted rows","")))</x:f>
      </x:c>
      <x:c r="K43" s="82"/>
      <x:c r="L43" s="82" t="n">
        <x:f>IF(Calculations!BN48=1,COUNTIF(Calculations!$BN$13:BN48,1),0)</x:f>
        <x:v>0</x:v>
      </x:c>
    </x:row>
    <x:row r="44" ht="18" customHeight="1">
      <x:c r="A44" s="76" t="str">
        <x:f>IF(37&gt;Calculations!$AG$4,"",IFERROR(INDEX(Calculations!$EM$13:$EM$512,MATCH(37,$L$8:$L$507,0)),""))</x:f>
      </x:c>
      <x:c r="B44" s="76" t="str">
        <x:f>IF($A44="","",IFERROR(IF(INDEX(INDIRECT("'WCM Calibration Final'!$A$1:$A$2000"),$A44)="","",INDEX(INDIRECT("'WCM Calibration Final'!$A$1:$A$2000"),$A44)),"Source error"))</x:f>
      </x:c>
      <x:c r="C44" s="76" t="str">
        <x:f>IF($A44="","",IFERROR(IF(INDEX(INDIRECT("'WCM Calibration Final'!$B$1:$B$2000"),$A44)="","",INDEX(INDIRECT("'WCM Calibration Final'!$B$1:$B$2000"),$A44)),"Source error"))</x:f>
      </x:c>
      <x:c r="D44" s="76" t="str">
        <x:f>IF($A44="","",IFERROR(IF(INDEX(INDIRECT("'WCM Calibration Final'!$C$1:$C$2000"),$A44)="","",INDEX(INDIRECT("'WCM Calibration Final'!$C$1:$C$2000"),$A44)),"Source error"))</x:f>
      </x:c>
      <x:c r="E44" s="76" t="str">
        <x:f>IF($A44="","",IFERROR(IF(INDEX(INDIRECT("'WCM Calibration Final'!$D$1:$D$2000"),$A44)="","",INDEX(INDIRECT("'WCM Calibration Final'!$D$1:$D$2000"),$A44)),"Source error"))</x:f>
      </x:c>
      <x:c r="F44" s="76" t="str">
        <x:f>IF($A44="","",IFERROR(IF(INDEX(INDIRECT("'WCM Calibration Final'!$E$1:$E$2000"),$A44)="","",INDEX(INDIRECT("'WCM Calibration Final'!$E$1:$E$2000"),$A44)),"Source error"))</x:f>
      </x:c>
      <x:c r="G44" s="76" t="str">
        <x:f>IF($A44="","",IFERROR(IF(INDEX(INDIRECT("'WCM Calibration Final'!$F$1:$F$2000"),$A44)="","",INDEX(INDIRECT("'WCM Calibration Final'!$F$1:$F$2000"),$A44)),"Source error"))</x:f>
      </x:c>
      <x:c r="H44" s="76" t="str">
        <x:f>IF($A44="","",IFERROR(IF(INDEX(INDIRECT("'WCM Calibration Final'!$K$1:$K$2000"),$A44)="","",INDEX(INDIRECT("'WCM Calibration Final'!$K$1:$K$2000"),$A44)),"Source error"))</x:f>
      </x:c>
      <x:c r="I44" s="76" t="str">
        <x:f>IF($A44="","",IFERROR(IF(INDEX(INDIRECT("'WCM Calibration Final'!$L$1:$L$2000"),$A44)="","",INDEX(INDIRECT("'WCM Calibration Final'!$L$1:$L$2000"),$A44)),"Source error"))</x:f>
      </x:c>
      <x:c r="J44" s="76" t="str">
        <x:f>IF(A44="","",IF(B44="","Missing GEID; counted by name/SOEID",IF(COUNTIF($B$8:$B$507,B44)&gt;1,"Repeated GEID in counted rows","")))</x:f>
      </x:c>
      <x:c r="K44" s="82"/>
      <x:c r="L44" s="82" t="n">
        <x:f>IF(Calculations!BN49=1,COUNTIF(Calculations!$BN$13:BN49,1),0)</x:f>
        <x:v>0</x:v>
      </x:c>
    </x:row>
    <x:row r="45" ht="18" customHeight="1">
      <x:c r="A45" s="82" t="str">
        <x:f>IF(38&gt;Calculations!$AG$4,"",IFERROR(INDEX(Calculations!$EM$13:$EM$512,MATCH(38,$L$8:$L$507,0)),""))</x:f>
      </x:c>
      <x:c r="B45" s="82" t="str">
        <x:f>IF($A45="","",IFERROR(IF(INDEX(INDIRECT("'WCM Calibration Final'!$A$1:$A$2000"),$A45)="","",INDEX(INDIRECT("'WCM Calibration Final'!$A$1:$A$2000"),$A45)),"Source error"))</x:f>
      </x:c>
      <x:c r="C45" s="82" t="str">
        <x:f>IF($A45="","",IFERROR(IF(INDEX(INDIRECT("'WCM Calibration Final'!$B$1:$B$2000"),$A45)="","",INDEX(INDIRECT("'WCM Calibration Final'!$B$1:$B$2000"),$A45)),"Source error"))</x:f>
      </x:c>
      <x:c r="D45" s="82" t="str">
        <x:f>IF($A45="","",IFERROR(IF(INDEX(INDIRECT("'WCM Calibration Final'!$C$1:$C$2000"),$A45)="","",INDEX(INDIRECT("'WCM Calibration Final'!$C$1:$C$2000"),$A45)),"Source error"))</x:f>
      </x:c>
      <x:c r="E45" s="82" t="str">
        <x:f>IF($A45="","",IFERROR(IF(INDEX(INDIRECT("'WCM Calibration Final'!$D$1:$D$2000"),$A45)="","",INDEX(INDIRECT("'WCM Calibration Final'!$D$1:$D$2000"),$A45)),"Source error"))</x:f>
      </x:c>
      <x:c r="F45" s="82" t="str">
        <x:f>IF($A45="","",IFERROR(IF(INDEX(INDIRECT("'WCM Calibration Final'!$E$1:$E$2000"),$A45)="","",INDEX(INDIRECT("'WCM Calibration Final'!$E$1:$E$2000"),$A45)),"Source error"))</x:f>
      </x:c>
      <x:c r="G45" s="82" t="str">
        <x:f>IF($A45="","",IFERROR(IF(INDEX(INDIRECT("'WCM Calibration Final'!$F$1:$F$2000"),$A45)="","",INDEX(INDIRECT("'WCM Calibration Final'!$F$1:$F$2000"),$A45)),"Source error"))</x:f>
      </x:c>
      <x:c r="H45" s="82" t="str">
        <x:f>IF($A45="","",IFERROR(IF(INDEX(INDIRECT("'WCM Calibration Final'!$K$1:$K$2000"),$A45)="","",INDEX(INDIRECT("'WCM Calibration Final'!$K$1:$K$2000"),$A45)),"Source error"))</x:f>
      </x:c>
      <x:c r="I45" s="82" t="str">
        <x:f>IF($A45="","",IFERROR(IF(INDEX(INDIRECT("'WCM Calibration Final'!$L$1:$L$2000"),$A45)="","",INDEX(INDIRECT("'WCM Calibration Final'!$L$1:$L$2000"),$A45)),"Source error"))</x:f>
      </x:c>
      <x:c r="J45" s="82" t="str">
        <x:f>IF(A45="","",IF(B45="","Missing GEID; counted by name/SOEID",IF(COUNTIF($B$8:$B$507,B45)&gt;1,"Repeated GEID in counted rows","")))</x:f>
      </x:c>
      <x:c r="K45" s="82"/>
      <x:c r="L45" s="82" t="n">
        <x:f>IF(Calculations!BN50=1,COUNTIF(Calculations!$BN$13:BN50,1),0)</x:f>
        <x:v>0</x:v>
      </x:c>
    </x:row>
    <x:row r="46" ht="18" customHeight="1">
      <x:c r="A46" s="76" t="str">
        <x:f>IF(39&gt;Calculations!$AG$4,"",IFERROR(INDEX(Calculations!$EM$13:$EM$512,MATCH(39,$L$8:$L$507,0)),""))</x:f>
      </x:c>
      <x:c r="B46" s="76" t="str">
        <x:f>IF($A46="","",IFERROR(IF(INDEX(INDIRECT("'WCM Calibration Final'!$A$1:$A$2000"),$A46)="","",INDEX(INDIRECT("'WCM Calibration Final'!$A$1:$A$2000"),$A46)),"Source error"))</x:f>
      </x:c>
      <x:c r="C46" s="76" t="str">
        <x:f>IF($A46="","",IFERROR(IF(INDEX(INDIRECT("'WCM Calibration Final'!$B$1:$B$2000"),$A46)="","",INDEX(INDIRECT("'WCM Calibration Final'!$B$1:$B$2000"),$A46)),"Source error"))</x:f>
      </x:c>
      <x:c r="D46" s="76" t="str">
        <x:f>IF($A46="","",IFERROR(IF(INDEX(INDIRECT("'WCM Calibration Final'!$C$1:$C$2000"),$A46)="","",INDEX(INDIRECT("'WCM Calibration Final'!$C$1:$C$2000"),$A46)),"Source error"))</x:f>
      </x:c>
      <x:c r="E46" s="76" t="str">
        <x:f>IF($A46="","",IFERROR(IF(INDEX(INDIRECT("'WCM Calibration Final'!$D$1:$D$2000"),$A46)="","",INDEX(INDIRECT("'WCM Calibration Final'!$D$1:$D$2000"),$A46)),"Source error"))</x:f>
      </x:c>
      <x:c r="F46" s="76" t="str">
        <x:f>IF($A46="","",IFERROR(IF(INDEX(INDIRECT("'WCM Calibration Final'!$E$1:$E$2000"),$A46)="","",INDEX(INDIRECT("'WCM Calibration Final'!$E$1:$E$2000"),$A46)),"Source error"))</x:f>
      </x:c>
      <x:c r="G46" s="76" t="str">
        <x:f>IF($A46="","",IFERROR(IF(INDEX(INDIRECT("'WCM Calibration Final'!$F$1:$F$2000"),$A46)="","",INDEX(INDIRECT("'WCM Calibration Final'!$F$1:$F$2000"),$A46)),"Source error"))</x:f>
      </x:c>
      <x:c r="H46" s="76" t="str">
        <x:f>IF($A46="","",IFERROR(IF(INDEX(INDIRECT("'WCM Calibration Final'!$K$1:$K$2000"),$A46)="","",INDEX(INDIRECT("'WCM Calibration Final'!$K$1:$K$2000"),$A46)),"Source error"))</x:f>
      </x:c>
      <x:c r="I46" s="76" t="str">
        <x:f>IF($A46="","",IFERROR(IF(INDEX(INDIRECT("'WCM Calibration Final'!$L$1:$L$2000"),$A46)="","",INDEX(INDIRECT("'WCM Calibration Final'!$L$1:$L$2000"),$A46)),"Source error"))</x:f>
      </x:c>
      <x:c r="J46" s="76" t="str">
        <x:f>IF(A46="","",IF(B46="","Missing GEID; counted by name/SOEID",IF(COUNTIF($B$8:$B$507,B46)&gt;1,"Repeated GEID in counted rows","")))</x:f>
      </x:c>
      <x:c r="K46" s="82"/>
      <x:c r="L46" s="82" t="n">
        <x:f>IF(Calculations!BN51=1,COUNTIF(Calculations!$BN$13:BN51,1),0)</x:f>
        <x:v>0</x:v>
      </x:c>
    </x:row>
    <x:row r="47" ht="18" customHeight="1">
      <x:c r="A47" s="82" t="str">
        <x:f>IF(40&gt;Calculations!$AG$4,"",IFERROR(INDEX(Calculations!$EM$13:$EM$512,MATCH(40,$L$8:$L$507,0)),""))</x:f>
      </x:c>
      <x:c r="B47" s="82" t="str">
        <x:f>IF($A47="","",IFERROR(IF(INDEX(INDIRECT("'WCM Calibration Final'!$A$1:$A$2000"),$A47)="","",INDEX(INDIRECT("'WCM Calibration Final'!$A$1:$A$2000"),$A47)),"Source error"))</x:f>
      </x:c>
      <x:c r="C47" s="82" t="str">
        <x:f>IF($A47="","",IFERROR(IF(INDEX(INDIRECT("'WCM Calibration Final'!$B$1:$B$2000"),$A47)="","",INDEX(INDIRECT("'WCM Calibration Final'!$B$1:$B$2000"),$A47)),"Source error"))</x:f>
      </x:c>
      <x:c r="D47" s="82" t="str">
        <x:f>IF($A47="","",IFERROR(IF(INDEX(INDIRECT("'WCM Calibration Final'!$C$1:$C$2000"),$A47)="","",INDEX(INDIRECT("'WCM Calibration Final'!$C$1:$C$2000"),$A47)),"Source error"))</x:f>
      </x:c>
      <x:c r="E47" s="82" t="str">
        <x:f>IF($A47="","",IFERROR(IF(INDEX(INDIRECT("'WCM Calibration Final'!$D$1:$D$2000"),$A47)="","",INDEX(INDIRECT("'WCM Calibration Final'!$D$1:$D$2000"),$A47)),"Source error"))</x:f>
      </x:c>
      <x:c r="F47" s="82" t="str">
        <x:f>IF($A47="","",IFERROR(IF(INDEX(INDIRECT("'WCM Calibration Final'!$E$1:$E$2000"),$A47)="","",INDEX(INDIRECT("'WCM Calibration Final'!$E$1:$E$2000"),$A47)),"Source error"))</x:f>
      </x:c>
      <x:c r="G47" s="82" t="str">
        <x:f>IF($A47="","",IFERROR(IF(INDEX(INDIRECT("'WCM Calibration Final'!$F$1:$F$2000"),$A47)="","",INDEX(INDIRECT("'WCM Calibration Final'!$F$1:$F$2000"),$A47)),"Source error"))</x:f>
      </x:c>
      <x:c r="H47" s="82" t="str">
        <x:f>IF($A47="","",IFERROR(IF(INDEX(INDIRECT("'WCM Calibration Final'!$K$1:$K$2000"),$A47)="","",INDEX(INDIRECT("'WCM Calibration Final'!$K$1:$K$2000"),$A47)),"Source error"))</x:f>
      </x:c>
      <x:c r="I47" s="82" t="str">
        <x:f>IF($A47="","",IFERROR(IF(INDEX(INDIRECT("'WCM Calibration Final'!$L$1:$L$2000"),$A47)="","",INDEX(INDIRECT("'WCM Calibration Final'!$L$1:$L$2000"),$A47)),"Source error"))</x:f>
      </x:c>
      <x:c r="J47" s="82" t="str">
        <x:f>IF(A47="","",IF(B47="","Missing GEID; counted by name/SOEID",IF(COUNTIF($B$8:$B$507,B47)&gt;1,"Repeated GEID in counted rows","")))</x:f>
      </x:c>
      <x:c r="K47" s="82"/>
      <x:c r="L47" s="82" t="n">
        <x:f>IF(Calculations!BN52=1,COUNTIF(Calculations!$BN$13:BN52,1),0)</x:f>
        <x:v>0</x:v>
      </x:c>
    </x:row>
    <x:row r="48" ht="18" customHeight="1">
      <x:c r="A48" s="76" t="str">
        <x:f>IF(41&gt;Calculations!$AG$4,"",IFERROR(INDEX(Calculations!$EM$13:$EM$512,MATCH(41,$L$8:$L$507,0)),""))</x:f>
      </x:c>
      <x:c r="B48" s="76" t="str">
        <x:f>IF($A48="","",IFERROR(IF(INDEX(INDIRECT("'WCM Calibration Final'!$A$1:$A$2000"),$A48)="","",INDEX(INDIRECT("'WCM Calibration Final'!$A$1:$A$2000"),$A48)),"Source error"))</x:f>
      </x:c>
      <x:c r="C48" s="76" t="str">
        <x:f>IF($A48="","",IFERROR(IF(INDEX(INDIRECT("'WCM Calibration Final'!$B$1:$B$2000"),$A48)="","",INDEX(INDIRECT("'WCM Calibration Final'!$B$1:$B$2000"),$A48)),"Source error"))</x:f>
      </x:c>
      <x:c r="D48" s="76" t="str">
        <x:f>IF($A48="","",IFERROR(IF(INDEX(INDIRECT("'WCM Calibration Final'!$C$1:$C$2000"),$A48)="","",INDEX(INDIRECT("'WCM Calibration Final'!$C$1:$C$2000"),$A48)),"Source error"))</x:f>
      </x:c>
      <x:c r="E48" s="76" t="str">
        <x:f>IF($A48="","",IFERROR(IF(INDEX(INDIRECT("'WCM Calibration Final'!$D$1:$D$2000"),$A48)="","",INDEX(INDIRECT("'WCM Calibration Final'!$D$1:$D$2000"),$A48)),"Source error"))</x:f>
      </x:c>
      <x:c r="F48" s="76" t="str">
        <x:f>IF($A48="","",IFERROR(IF(INDEX(INDIRECT("'WCM Calibration Final'!$E$1:$E$2000"),$A48)="","",INDEX(INDIRECT("'WCM Calibration Final'!$E$1:$E$2000"),$A48)),"Source error"))</x:f>
      </x:c>
      <x:c r="G48" s="76" t="str">
        <x:f>IF($A48="","",IFERROR(IF(INDEX(INDIRECT("'WCM Calibration Final'!$F$1:$F$2000"),$A48)="","",INDEX(INDIRECT("'WCM Calibration Final'!$F$1:$F$2000"),$A48)),"Source error"))</x:f>
      </x:c>
      <x:c r="H48" s="76" t="str">
        <x:f>IF($A48="","",IFERROR(IF(INDEX(INDIRECT("'WCM Calibration Final'!$K$1:$K$2000"),$A48)="","",INDEX(INDIRECT("'WCM Calibration Final'!$K$1:$K$2000"),$A48)),"Source error"))</x:f>
      </x:c>
      <x:c r="I48" s="76" t="str">
        <x:f>IF($A48="","",IFERROR(IF(INDEX(INDIRECT("'WCM Calibration Final'!$L$1:$L$2000"),$A48)="","",INDEX(INDIRECT("'WCM Calibration Final'!$L$1:$L$2000"),$A48)),"Source error"))</x:f>
      </x:c>
      <x:c r="J48" s="76" t="str">
        <x:f>IF(A48="","",IF(B48="","Missing GEID; counted by name/SOEID",IF(COUNTIF($B$8:$B$507,B48)&gt;1,"Repeated GEID in counted rows","")))</x:f>
      </x:c>
      <x:c r="K48" s="82"/>
      <x:c r="L48" s="82" t="n">
        <x:f>IF(Calculations!BN53=1,COUNTIF(Calculations!$BN$13:BN53,1),0)</x:f>
        <x:v>0</x:v>
      </x:c>
    </x:row>
    <x:row r="49" ht="18" customHeight="1">
      <x:c r="A49" s="82" t="str">
        <x:f>IF(42&gt;Calculations!$AG$4,"",IFERROR(INDEX(Calculations!$EM$13:$EM$512,MATCH(42,$L$8:$L$507,0)),""))</x:f>
      </x:c>
      <x:c r="B49" s="82" t="str">
        <x:f>IF($A49="","",IFERROR(IF(INDEX(INDIRECT("'WCM Calibration Final'!$A$1:$A$2000"),$A49)="","",INDEX(INDIRECT("'WCM Calibration Final'!$A$1:$A$2000"),$A49)),"Source error"))</x:f>
      </x:c>
      <x:c r="C49" s="82" t="str">
        <x:f>IF($A49="","",IFERROR(IF(INDEX(INDIRECT("'WCM Calibration Final'!$B$1:$B$2000"),$A49)="","",INDEX(INDIRECT("'WCM Calibration Final'!$B$1:$B$2000"),$A49)),"Source error"))</x:f>
      </x:c>
      <x:c r="D49" s="82" t="str">
        <x:f>IF($A49="","",IFERROR(IF(INDEX(INDIRECT("'WCM Calibration Final'!$C$1:$C$2000"),$A49)="","",INDEX(INDIRECT("'WCM Calibration Final'!$C$1:$C$2000"),$A49)),"Source error"))</x:f>
      </x:c>
      <x:c r="E49" s="82" t="str">
        <x:f>IF($A49="","",IFERROR(IF(INDEX(INDIRECT("'WCM Calibration Final'!$D$1:$D$2000"),$A49)="","",INDEX(INDIRECT("'WCM Calibration Final'!$D$1:$D$2000"),$A49)),"Source error"))</x:f>
      </x:c>
      <x:c r="F49" s="82" t="str">
        <x:f>IF($A49="","",IFERROR(IF(INDEX(INDIRECT("'WCM Calibration Final'!$E$1:$E$2000"),$A49)="","",INDEX(INDIRECT("'WCM Calibration Final'!$E$1:$E$2000"),$A49)),"Source error"))</x:f>
      </x:c>
      <x:c r="G49" s="82" t="str">
        <x:f>IF($A49="","",IFERROR(IF(INDEX(INDIRECT("'WCM Calibration Final'!$F$1:$F$2000"),$A49)="","",INDEX(INDIRECT("'WCM Calibration Final'!$F$1:$F$2000"),$A49)),"Source error"))</x:f>
      </x:c>
      <x:c r="H49" s="82" t="str">
        <x:f>IF($A49="","",IFERROR(IF(INDEX(INDIRECT("'WCM Calibration Final'!$K$1:$K$2000"),$A49)="","",INDEX(INDIRECT("'WCM Calibration Final'!$K$1:$K$2000"),$A49)),"Source error"))</x:f>
      </x:c>
      <x:c r="I49" s="82" t="str">
        <x:f>IF($A49="","",IFERROR(IF(INDEX(INDIRECT("'WCM Calibration Final'!$L$1:$L$2000"),$A49)="","",INDEX(INDIRECT("'WCM Calibration Final'!$L$1:$L$2000"),$A49)),"Source error"))</x:f>
      </x:c>
      <x:c r="J49" s="82" t="str">
        <x:f>IF(A49="","",IF(B49="","Missing GEID; counted by name/SOEID",IF(COUNTIF($B$8:$B$507,B49)&gt;1,"Repeated GEID in counted rows","")))</x:f>
      </x:c>
      <x:c r="K49" s="82"/>
      <x:c r="L49" s="82" t="n">
        <x:f>IF(Calculations!BN54=1,COUNTIF(Calculations!$BN$13:BN54,1),0)</x:f>
        <x:v>0</x:v>
      </x:c>
    </x:row>
    <x:row r="50" ht="18" customHeight="1">
      <x:c r="A50" s="76" t="str">
        <x:f>IF(43&gt;Calculations!$AG$4,"",IFERROR(INDEX(Calculations!$EM$13:$EM$512,MATCH(43,$L$8:$L$507,0)),""))</x:f>
      </x:c>
      <x:c r="B50" s="76" t="str">
        <x:f>IF($A50="","",IFERROR(IF(INDEX(INDIRECT("'WCM Calibration Final'!$A$1:$A$2000"),$A50)="","",INDEX(INDIRECT("'WCM Calibration Final'!$A$1:$A$2000"),$A50)),"Source error"))</x:f>
      </x:c>
      <x:c r="C50" s="76" t="str">
        <x:f>IF($A50="","",IFERROR(IF(INDEX(INDIRECT("'WCM Calibration Final'!$B$1:$B$2000"),$A50)="","",INDEX(INDIRECT("'WCM Calibration Final'!$B$1:$B$2000"),$A50)),"Source error"))</x:f>
      </x:c>
      <x:c r="D50" s="76" t="str">
        <x:f>IF($A50="","",IFERROR(IF(INDEX(INDIRECT("'WCM Calibration Final'!$C$1:$C$2000"),$A50)="","",INDEX(INDIRECT("'WCM Calibration Final'!$C$1:$C$2000"),$A50)),"Source error"))</x:f>
      </x:c>
      <x:c r="E50" s="76" t="str">
        <x:f>IF($A50="","",IFERROR(IF(INDEX(INDIRECT("'WCM Calibration Final'!$D$1:$D$2000"),$A50)="","",INDEX(INDIRECT("'WCM Calibration Final'!$D$1:$D$2000"),$A50)),"Source error"))</x:f>
      </x:c>
      <x:c r="F50" s="76" t="str">
        <x:f>IF($A50="","",IFERROR(IF(INDEX(INDIRECT("'WCM Calibration Final'!$E$1:$E$2000"),$A50)="","",INDEX(INDIRECT("'WCM Calibration Final'!$E$1:$E$2000"),$A50)),"Source error"))</x:f>
      </x:c>
      <x:c r="G50" s="76" t="str">
        <x:f>IF($A50="","",IFERROR(IF(INDEX(INDIRECT("'WCM Calibration Final'!$F$1:$F$2000"),$A50)="","",INDEX(INDIRECT("'WCM Calibration Final'!$F$1:$F$2000"),$A50)),"Source error"))</x:f>
      </x:c>
      <x:c r="H50" s="76" t="str">
        <x:f>IF($A50="","",IFERROR(IF(INDEX(INDIRECT("'WCM Calibration Final'!$K$1:$K$2000"),$A50)="","",INDEX(INDIRECT("'WCM Calibration Final'!$K$1:$K$2000"),$A50)),"Source error"))</x:f>
      </x:c>
      <x:c r="I50" s="76" t="str">
        <x:f>IF($A50="","",IFERROR(IF(INDEX(INDIRECT("'WCM Calibration Final'!$L$1:$L$2000"),$A50)="","",INDEX(INDIRECT("'WCM Calibration Final'!$L$1:$L$2000"),$A50)),"Source error"))</x:f>
      </x:c>
      <x:c r="J50" s="76" t="str">
        <x:f>IF(A50="","",IF(B50="","Missing GEID; counted by name/SOEID",IF(COUNTIF($B$8:$B$507,B50)&gt;1,"Repeated GEID in counted rows","")))</x:f>
      </x:c>
      <x:c r="K50" s="82"/>
      <x:c r="L50" s="82" t="n">
        <x:f>IF(Calculations!BN55=1,COUNTIF(Calculations!$BN$13:BN55,1),0)</x:f>
        <x:v>0</x:v>
      </x:c>
    </x:row>
    <x:row r="51" ht="18" customHeight="1">
      <x:c r="A51" s="82" t="str">
        <x:f>IF(44&gt;Calculations!$AG$4,"",IFERROR(INDEX(Calculations!$EM$13:$EM$512,MATCH(44,$L$8:$L$507,0)),""))</x:f>
      </x:c>
      <x:c r="B51" s="82" t="str">
        <x:f>IF($A51="","",IFERROR(IF(INDEX(INDIRECT("'WCM Calibration Final'!$A$1:$A$2000"),$A51)="","",INDEX(INDIRECT("'WCM Calibration Final'!$A$1:$A$2000"),$A51)),"Source error"))</x:f>
      </x:c>
      <x:c r="C51" s="82" t="str">
        <x:f>IF($A51="","",IFERROR(IF(INDEX(INDIRECT("'WCM Calibration Final'!$B$1:$B$2000"),$A51)="","",INDEX(INDIRECT("'WCM Calibration Final'!$B$1:$B$2000"),$A51)),"Source error"))</x:f>
      </x:c>
      <x:c r="D51" s="82" t="str">
        <x:f>IF($A51="","",IFERROR(IF(INDEX(INDIRECT("'WCM Calibration Final'!$C$1:$C$2000"),$A51)="","",INDEX(INDIRECT("'WCM Calibration Final'!$C$1:$C$2000"),$A51)),"Source error"))</x:f>
      </x:c>
      <x:c r="E51" s="82" t="str">
        <x:f>IF($A51="","",IFERROR(IF(INDEX(INDIRECT("'WCM Calibration Final'!$D$1:$D$2000"),$A51)="","",INDEX(INDIRECT("'WCM Calibration Final'!$D$1:$D$2000"),$A51)),"Source error"))</x:f>
      </x:c>
      <x:c r="F51" s="82" t="str">
        <x:f>IF($A51="","",IFERROR(IF(INDEX(INDIRECT("'WCM Calibration Final'!$E$1:$E$2000"),$A51)="","",INDEX(INDIRECT("'WCM Calibration Final'!$E$1:$E$2000"),$A51)),"Source error"))</x:f>
      </x:c>
      <x:c r="G51" s="82" t="str">
        <x:f>IF($A51="","",IFERROR(IF(INDEX(INDIRECT("'WCM Calibration Final'!$F$1:$F$2000"),$A51)="","",INDEX(INDIRECT("'WCM Calibration Final'!$F$1:$F$2000"),$A51)),"Source error"))</x:f>
      </x:c>
      <x:c r="H51" s="82" t="str">
        <x:f>IF($A51="","",IFERROR(IF(INDEX(INDIRECT("'WCM Calibration Final'!$K$1:$K$2000"),$A51)="","",INDEX(INDIRECT("'WCM Calibration Final'!$K$1:$K$2000"),$A51)),"Source error"))</x:f>
      </x:c>
      <x:c r="I51" s="82" t="str">
        <x:f>IF($A51="","",IFERROR(IF(INDEX(INDIRECT("'WCM Calibration Final'!$L$1:$L$2000"),$A51)="","",INDEX(INDIRECT("'WCM Calibration Final'!$L$1:$L$2000"),$A51)),"Source error"))</x:f>
      </x:c>
      <x:c r="J51" s="82" t="str">
        <x:f>IF(A51="","",IF(B51="","Missing GEID; counted by name/SOEID",IF(COUNTIF($B$8:$B$507,B51)&gt;1,"Repeated GEID in counted rows","")))</x:f>
      </x:c>
      <x:c r="K51" s="82"/>
      <x:c r="L51" s="82" t="n">
        <x:f>IF(Calculations!BN56=1,COUNTIF(Calculations!$BN$13:BN56,1),0)</x:f>
        <x:v>0</x:v>
      </x:c>
    </x:row>
    <x:row r="52" ht="18" customHeight="1">
      <x:c r="A52" s="76" t="str">
        <x:f>IF(45&gt;Calculations!$AG$4,"",IFERROR(INDEX(Calculations!$EM$13:$EM$512,MATCH(45,$L$8:$L$507,0)),""))</x:f>
      </x:c>
      <x:c r="B52" s="76" t="str">
        <x:f>IF($A52="","",IFERROR(IF(INDEX(INDIRECT("'WCM Calibration Final'!$A$1:$A$2000"),$A52)="","",INDEX(INDIRECT("'WCM Calibration Final'!$A$1:$A$2000"),$A52)),"Source error"))</x:f>
      </x:c>
      <x:c r="C52" s="76" t="str">
        <x:f>IF($A52="","",IFERROR(IF(INDEX(INDIRECT("'WCM Calibration Final'!$B$1:$B$2000"),$A52)="","",INDEX(INDIRECT("'WCM Calibration Final'!$B$1:$B$2000"),$A52)),"Source error"))</x:f>
      </x:c>
      <x:c r="D52" s="76" t="str">
        <x:f>IF($A52="","",IFERROR(IF(INDEX(INDIRECT("'WCM Calibration Final'!$C$1:$C$2000"),$A52)="","",INDEX(INDIRECT("'WCM Calibration Final'!$C$1:$C$2000"),$A52)),"Source error"))</x:f>
      </x:c>
      <x:c r="E52" s="76" t="str">
        <x:f>IF($A52="","",IFERROR(IF(INDEX(INDIRECT("'WCM Calibration Final'!$D$1:$D$2000"),$A52)="","",INDEX(INDIRECT("'WCM Calibration Final'!$D$1:$D$2000"),$A52)),"Source error"))</x:f>
      </x:c>
      <x:c r="F52" s="76" t="str">
        <x:f>IF($A52="","",IFERROR(IF(INDEX(INDIRECT("'WCM Calibration Final'!$E$1:$E$2000"),$A52)="","",INDEX(INDIRECT("'WCM Calibration Final'!$E$1:$E$2000"),$A52)),"Source error"))</x:f>
      </x:c>
      <x:c r="G52" s="76" t="str">
        <x:f>IF($A52="","",IFERROR(IF(INDEX(INDIRECT("'WCM Calibration Final'!$F$1:$F$2000"),$A52)="","",INDEX(INDIRECT("'WCM Calibration Final'!$F$1:$F$2000"),$A52)),"Source error"))</x:f>
      </x:c>
      <x:c r="H52" s="76" t="str">
        <x:f>IF($A52="","",IFERROR(IF(INDEX(INDIRECT("'WCM Calibration Final'!$K$1:$K$2000"),$A52)="","",INDEX(INDIRECT("'WCM Calibration Final'!$K$1:$K$2000"),$A52)),"Source error"))</x:f>
      </x:c>
      <x:c r="I52" s="76" t="str">
        <x:f>IF($A52="","",IFERROR(IF(INDEX(INDIRECT("'WCM Calibration Final'!$L$1:$L$2000"),$A52)="","",INDEX(INDIRECT("'WCM Calibration Final'!$L$1:$L$2000"),$A52)),"Source error"))</x:f>
      </x:c>
      <x:c r="J52" s="76" t="str">
        <x:f>IF(A52="","",IF(B52="","Missing GEID; counted by name/SOEID",IF(COUNTIF($B$8:$B$507,B52)&gt;1,"Repeated GEID in counted rows","")))</x:f>
      </x:c>
      <x:c r="K52" s="82"/>
      <x:c r="L52" s="82" t="n">
        <x:f>IF(Calculations!BN57=1,COUNTIF(Calculations!$BN$13:BN57,1),0)</x:f>
        <x:v>0</x:v>
      </x:c>
    </x:row>
    <x:row r="53" ht="18" customHeight="1">
      <x:c r="A53" s="82" t="str">
        <x:f>IF(46&gt;Calculations!$AG$4,"",IFERROR(INDEX(Calculations!$EM$13:$EM$512,MATCH(46,$L$8:$L$507,0)),""))</x:f>
      </x:c>
      <x:c r="B53" s="82" t="str">
        <x:f>IF($A53="","",IFERROR(IF(INDEX(INDIRECT("'WCM Calibration Final'!$A$1:$A$2000"),$A53)="","",INDEX(INDIRECT("'WCM Calibration Final'!$A$1:$A$2000"),$A53)),"Source error"))</x:f>
      </x:c>
      <x:c r="C53" s="82" t="str">
        <x:f>IF($A53="","",IFERROR(IF(INDEX(INDIRECT("'WCM Calibration Final'!$B$1:$B$2000"),$A53)="","",INDEX(INDIRECT("'WCM Calibration Final'!$B$1:$B$2000"),$A53)),"Source error"))</x:f>
      </x:c>
      <x:c r="D53" s="82" t="str">
        <x:f>IF($A53="","",IFERROR(IF(INDEX(INDIRECT("'WCM Calibration Final'!$C$1:$C$2000"),$A53)="","",INDEX(INDIRECT("'WCM Calibration Final'!$C$1:$C$2000"),$A53)),"Source error"))</x:f>
      </x:c>
      <x:c r="E53" s="82" t="str">
        <x:f>IF($A53="","",IFERROR(IF(INDEX(INDIRECT("'WCM Calibration Final'!$D$1:$D$2000"),$A53)="","",INDEX(INDIRECT("'WCM Calibration Final'!$D$1:$D$2000"),$A53)),"Source error"))</x:f>
      </x:c>
      <x:c r="F53" s="82" t="str">
        <x:f>IF($A53="","",IFERROR(IF(INDEX(INDIRECT("'WCM Calibration Final'!$E$1:$E$2000"),$A53)="","",INDEX(INDIRECT("'WCM Calibration Final'!$E$1:$E$2000"),$A53)),"Source error"))</x:f>
      </x:c>
      <x:c r="G53" s="82" t="str">
        <x:f>IF($A53="","",IFERROR(IF(INDEX(INDIRECT("'WCM Calibration Final'!$F$1:$F$2000"),$A53)="","",INDEX(INDIRECT("'WCM Calibration Final'!$F$1:$F$2000"),$A53)),"Source error"))</x:f>
      </x:c>
      <x:c r="H53" s="82" t="str">
        <x:f>IF($A53="","",IFERROR(IF(INDEX(INDIRECT("'WCM Calibration Final'!$K$1:$K$2000"),$A53)="","",INDEX(INDIRECT("'WCM Calibration Final'!$K$1:$K$2000"),$A53)),"Source error"))</x:f>
      </x:c>
      <x:c r="I53" s="82" t="str">
        <x:f>IF($A53="","",IFERROR(IF(INDEX(INDIRECT("'WCM Calibration Final'!$L$1:$L$2000"),$A53)="","",INDEX(INDIRECT("'WCM Calibration Final'!$L$1:$L$2000"),$A53)),"Source error"))</x:f>
      </x:c>
      <x:c r="J53" s="82" t="str">
        <x:f>IF(A53="","",IF(B53="","Missing GEID; counted by name/SOEID",IF(COUNTIF($B$8:$B$507,B53)&gt;1,"Repeated GEID in counted rows","")))</x:f>
      </x:c>
      <x:c r="K53" s="82"/>
      <x:c r="L53" s="82" t="n">
        <x:f>IF(Calculations!BN58=1,COUNTIF(Calculations!$BN$13:BN58,1),0)</x:f>
        <x:v>0</x:v>
      </x:c>
    </x:row>
    <x:row r="54" ht="18" customHeight="1">
      <x:c r="A54" s="76" t="str">
        <x:f>IF(47&gt;Calculations!$AG$4,"",IFERROR(INDEX(Calculations!$EM$13:$EM$512,MATCH(47,$L$8:$L$507,0)),""))</x:f>
      </x:c>
      <x:c r="B54" s="76" t="str">
        <x:f>IF($A54="","",IFERROR(IF(INDEX(INDIRECT("'WCM Calibration Final'!$A$1:$A$2000"),$A54)="","",INDEX(INDIRECT("'WCM Calibration Final'!$A$1:$A$2000"),$A54)),"Source error"))</x:f>
      </x:c>
      <x:c r="C54" s="76" t="str">
        <x:f>IF($A54="","",IFERROR(IF(INDEX(INDIRECT("'WCM Calibration Final'!$B$1:$B$2000"),$A54)="","",INDEX(INDIRECT("'WCM Calibration Final'!$B$1:$B$2000"),$A54)),"Source error"))</x:f>
      </x:c>
      <x:c r="D54" s="76" t="str">
        <x:f>IF($A54="","",IFERROR(IF(INDEX(INDIRECT("'WCM Calibration Final'!$C$1:$C$2000"),$A54)="","",INDEX(INDIRECT("'WCM Calibration Final'!$C$1:$C$2000"),$A54)),"Source error"))</x:f>
      </x:c>
      <x:c r="E54" s="76" t="str">
        <x:f>IF($A54="","",IFERROR(IF(INDEX(INDIRECT("'WCM Calibration Final'!$D$1:$D$2000"),$A54)="","",INDEX(INDIRECT("'WCM Calibration Final'!$D$1:$D$2000"),$A54)),"Source error"))</x:f>
      </x:c>
      <x:c r="F54" s="76" t="str">
        <x:f>IF($A54="","",IFERROR(IF(INDEX(INDIRECT("'WCM Calibration Final'!$E$1:$E$2000"),$A54)="","",INDEX(INDIRECT("'WCM Calibration Final'!$E$1:$E$2000"),$A54)),"Source error"))</x:f>
      </x:c>
      <x:c r="G54" s="76" t="str">
        <x:f>IF($A54="","",IFERROR(IF(INDEX(INDIRECT("'WCM Calibration Final'!$F$1:$F$2000"),$A54)="","",INDEX(INDIRECT("'WCM Calibration Final'!$F$1:$F$2000"),$A54)),"Source error"))</x:f>
      </x:c>
      <x:c r="H54" s="76" t="str">
        <x:f>IF($A54="","",IFERROR(IF(INDEX(INDIRECT("'WCM Calibration Final'!$K$1:$K$2000"),$A54)="","",INDEX(INDIRECT("'WCM Calibration Final'!$K$1:$K$2000"),$A54)),"Source error"))</x:f>
      </x:c>
      <x:c r="I54" s="76" t="str">
        <x:f>IF($A54="","",IFERROR(IF(INDEX(INDIRECT("'WCM Calibration Final'!$L$1:$L$2000"),$A54)="","",INDEX(INDIRECT("'WCM Calibration Final'!$L$1:$L$2000"),$A54)),"Source error"))</x:f>
      </x:c>
      <x:c r="J54" s="76" t="str">
        <x:f>IF(A54="","",IF(B54="","Missing GEID; counted by name/SOEID",IF(COUNTIF($B$8:$B$507,B54)&gt;1,"Repeated GEID in counted rows","")))</x:f>
      </x:c>
      <x:c r="K54" s="82"/>
      <x:c r="L54" s="82" t="n">
        <x:f>IF(Calculations!BN59=1,COUNTIF(Calculations!$BN$13:BN59,1),0)</x:f>
        <x:v>0</x:v>
      </x:c>
    </x:row>
    <x:row r="55" ht="18" customHeight="1">
      <x:c r="A55" s="82" t="str">
        <x:f>IF(48&gt;Calculations!$AG$4,"",IFERROR(INDEX(Calculations!$EM$13:$EM$512,MATCH(48,$L$8:$L$507,0)),""))</x:f>
      </x:c>
      <x:c r="B55" s="82" t="str">
        <x:f>IF($A55="","",IFERROR(IF(INDEX(INDIRECT("'WCM Calibration Final'!$A$1:$A$2000"),$A55)="","",INDEX(INDIRECT("'WCM Calibration Final'!$A$1:$A$2000"),$A55)),"Source error"))</x:f>
      </x:c>
      <x:c r="C55" s="82" t="str">
        <x:f>IF($A55="","",IFERROR(IF(INDEX(INDIRECT("'WCM Calibration Final'!$B$1:$B$2000"),$A55)="","",INDEX(INDIRECT("'WCM Calibration Final'!$B$1:$B$2000"),$A55)),"Source error"))</x:f>
      </x:c>
      <x:c r="D55" s="82" t="str">
        <x:f>IF($A55="","",IFERROR(IF(INDEX(INDIRECT("'WCM Calibration Final'!$C$1:$C$2000"),$A55)="","",INDEX(INDIRECT("'WCM Calibration Final'!$C$1:$C$2000"),$A55)),"Source error"))</x:f>
      </x:c>
      <x:c r="E55" s="82" t="str">
        <x:f>IF($A55="","",IFERROR(IF(INDEX(INDIRECT("'WCM Calibration Final'!$D$1:$D$2000"),$A55)="","",INDEX(INDIRECT("'WCM Calibration Final'!$D$1:$D$2000"),$A55)),"Source error"))</x:f>
      </x:c>
      <x:c r="F55" s="82" t="str">
        <x:f>IF($A55="","",IFERROR(IF(INDEX(INDIRECT("'WCM Calibration Final'!$E$1:$E$2000"),$A55)="","",INDEX(INDIRECT("'WCM Calibration Final'!$E$1:$E$2000"),$A55)),"Source error"))</x:f>
      </x:c>
      <x:c r="G55" s="82" t="str">
        <x:f>IF($A55="","",IFERROR(IF(INDEX(INDIRECT("'WCM Calibration Final'!$F$1:$F$2000"),$A55)="","",INDEX(INDIRECT("'WCM Calibration Final'!$F$1:$F$2000"),$A55)),"Source error"))</x:f>
      </x:c>
      <x:c r="H55" s="82" t="str">
        <x:f>IF($A55="","",IFERROR(IF(INDEX(INDIRECT("'WCM Calibration Final'!$K$1:$K$2000"),$A55)="","",INDEX(INDIRECT("'WCM Calibration Final'!$K$1:$K$2000"),$A55)),"Source error"))</x:f>
      </x:c>
      <x:c r="I55" s="82" t="str">
        <x:f>IF($A55="","",IFERROR(IF(INDEX(INDIRECT("'WCM Calibration Final'!$L$1:$L$2000"),$A55)="","",INDEX(INDIRECT("'WCM Calibration Final'!$L$1:$L$2000"),$A55)),"Source error"))</x:f>
      </x:c>
      <x:c r="J55" s="82" t="str">
        <x:f>IF(A55="","",IF(B55="","Missing GEID; counted by name/SOEID",IF(COUNTIF($B$8:$B$507,B55)&gt;1,"Repeated GEID in counted rows","")))</x:f>
      </x:c>
      <x:c r="K55" s="82"/>
      <x:c r="L55" s="82" t="n">
        <x:f>IF(Calculations!BN60=1,COUNTIF(Calculations!$BN$13:BN60,1),0)</x:f>
        <x:v>0</x:v>
      </x:c>
    </x:row>
    <x:row r="56" ht="18" customHeight="1">
      <x:c r="A56" s="76" t="str">
        <x:f>IF(49&gt;Calculations!$AG$4,"",IFERROR(INDEX(Calculations!$EM$13:$EM$512,MATCH(49,$L$8:$L$507,0)),""))</x:f>
      </x:c>
      <x:c r="B56" s="76" t="str">
        <x:f>IF($A56="","",IFERROR(IF(INDEX(INDIRECT("'WCM Calibration Final'!$A$1:$A$2000"),$A56)="","",INDEX(INDIRECT("'WCM Calibration Final'!$A$1:$A$2000"),$A56)),"Source error"))</x:f>
      </x:c>
      <x:c r="C56" s="76" t="str">
        <x:f>IF($A56="","",IFERROR(IF(INDEX(INDIRECT("'WCM Calibration Final'!$B$1:$B$2000"),$A56)="","",INDEX(INDIRECT("'WCM Calibration Final'!$B$1:$B$2000"),$A56)),"Source error"))</x:f>
      </x:c>
      <x:c r="D56" s="76" t="str">
        <x:f>IF($A56="","",IFERROR(IF(INDEX(INDIRECT("'WCM Calibration Final'!$C$1:$C$2000"),$A56)="","",INDEX(INDIRECT("'WCM Calibration Final'!$C$1:$C$2000"),$A56)),"Source error"))</x:f>
      </x:c>
      <x:c r="E56" s="76" t="str">
        <x:f>IF($A56="","",IFERROR(IF(INDEX(INDIRECT("'WCM Calibration Final'!$D$1:$D$2000"),$A56)="","",INDEX(INDIRECT("'WCM Calibration Final'!$D$1:$D$2000"),$A56)),"Source error"))</x:f>
      </x:c>
      <x:c r="F56" s="76" t="str">
        <x:f>IF($A56="","",IFERROR(IF(INDEX(INDIRECT("'WCM Calibration Final'!$E$1:$E$2000"),$A56)="","",INDEX(INDIRECT("'WCM Calibration Final'!$E$1:$E$2000"),$A56)),"Source error"))</x:f>
      </x:c>
      <x:c r="G56" s="76" t="str">
        <x:f>IF($A56="","",IFERROR(IF(INDEX(INDIRECT("'WCM Calibration Final'!$F$1:$F$2000"),$A56)="","",INDEX(INDIRECT("'WCM Calibration Final'!$F$1:$F$2000"),$A56)),"Source error"))</x:f>
      </x:c>
      <x:c r="H56" s="76" t="str">
        <x:f>IF($A56="","",IFERROR(IF(INDEX(INDIRECT("'WCM Calibration Final'!$K$1:$K$2000"),$A56)="","",INDEX(INDIRECT("'WCM Calibration Final'!$K$1:$K$2000"),$A56)),"Source error"))</x:f>
      </x:c>
      <x:c r="I56" s="76" t="str">
        <x:f>IF($A56="","",IFERROR(IF(INDEX(INDIRECT("'WCM Calibration Final'!$L$1:$L$2000"),$A56)="","",INDEX(INDIRECT("'WCM Calibration Final'!$L$1:$L$2000"),$A56)),"Source error"))</x:f>
      </x:c>
      <x:c r="J56" s="76" t="str">
        <x:f>IF(A56="","",IF(B56="","Missing GEID; counted by name/SOEID",IF(COUNTIF($B$8:$B$507,B56)&gt;1,"Repeated GEID in counted rows","")))</x:f>
      </x:c>
      <x:c r="K56" s="82"/>
      <x:c r="L56" s="82" t="n">
        <x:f>IF(Calculations!BN61=1,COUNTIF(Calculations!$BN$13:BN61,1),0)</x:f>
        <x:v>0</x:v>
      </x:c>
    </x:row>
    <x:row r="57" ht="18" customHeight="1">
      <x:c r="A57" s="82" t="str">
        <x:f>IF(50&gt;Calculations!$AG$4,"",IFERROR(INDEX(Calculations!$EM$13:$EM$512,MATCH(50,$L$8:$L$507,0)),""))</x:f>
      </x:c>
      <x:c r="B57" s="82" t="str">
        <x:f>IF($A57="","",IFERROR(IF(INDEX(INDIRECT("'WCM Calibration Final'!$A$1:$A$2000"),$A57)="","",INDEX(INDIRECT("'WCM Calibration Final'!$A$1:$A$2000"),$A57)),"Source error"))</x:f>
      </x:c>
      <x:c r="C57" s="82" t="str">
        <x:f>IF($A57="","",IFERROR(IF(INDEX(INDIRECT("'WCM Calibration Final'!$B$1:$B$2000"),$A57)="","",INDEX(INDIRECT("'WCM Calibration Final'!$B$1:$B$2000"),$A57)),"Source error"))</x:f>
      </x:c>
      <x:c r="D57" s="82" t="str">
        <x:f>IF($A57="","",IFERROR(IF(INDEX(INDIRECT("'WCM Calibration Final'!$C$1:$C$2000"),$A57)="","",INDEX(INDIRECT("'WCM Calibration Final'!$C$1:$C$2000"),$A57)),"Source error"))</x:f>
      </x:c>
      <x:c r="E57" s="82" t="str">
        <x:f>IF($A57="","",IFERROR(IF(INDEX(INDIRECT("'WCM Calibration Final'!$D$1:$D$2000"),$A57)="","",INDEX(INDIRECT("'WCM Calibration Final'!$D$1:$D$2000"),$A57)),"Source error"))</x:f>
      </x:c>
      <x:c r="F57" s="82" t="str">
        <x:f>IF($A57="","",IFERROR(IF(INDEX(INDIRECT("'WCM Calibration Final'!$E$1:$E$2000"),$A57)="","",INDEX(INDIRECT("'WCM Calibration Final'!$E$1:$E$2000"),$A57)),"Source error"))</x:f>
      </x:c>
      <x:c r="G57" s="82" t="str">
        <x:f>IF($A57="","",IFERROR(IF(INDEX(INDIRECT("'WCM Calibration Final'!$F$1:$F$2000"),$A57)="","",INDEX(INDIRECT("'WCM Calibration Final'!$F$1:$F$2000"),$A57)),"Source error"))</x:f>
      </x:c>
      <x:c r="H57" s="82" t="str">
        <x:f>IF($A57="","",IFERROR(IF(INDEX(INDIRECT("'WCM Calibration Final'!$K$1:$K$2000"),$A57)="","",INDEX(INDIRECT("'WCM Calibration Final'!$K$1:$K$2000"),$A57)),"Source error"))</x:f>
      </x:c>
      <x:c r="I57" s="82" t="str">
        <x:f>IF($A57="","",IFERROR(IF(INDEX(INDIRECT("'WCM Calibration Final'!$L$1:$L$2000"),$A57)="","",INDEX(INDIRECT("'WCM Calibration Final'!$L$1:$L$2000"),$A57)),"Source error"))</x:f>
      </x:c>
      <x:c r="J57" s="82" t="str">
        <x:f>IF(A57="","",IF(B57="","Missing GEID; counted by name/SOEID",IF(COUNTIF($B$8:$B$507,B57)&gt;1,"Repeated GEID in counted rows","")))</x:f>
      </x:c>
      <x:c r="K57" s="82"/>
      <x:c r="L57" s="82" t="n">
        <x:f>IF(Calculations!BN62=1,COUNTIF(Calculations!$BN$13:BN62,1),0)</x:f>
        <x:v>0</x:v>
      </x:c>
    </x:row>
    <x:row r="58" ht="18" customHeight="1">
      <x:c r="A58" s="76" t="str">
        <x:f>IF(51&gt;Calculations!$AG$4,"",IFERROR(INDEX(Calculations!$EM$13:$EM$512,MATCH(51,$L$8:$L$507,0)),""))</x:f>
      </x:c>
      <x:c r="B58" s="76" t="str">
        <x:f>IF($A58="","",IFERROR(IF(INDEX(INDIRECT("'WCM Calibration Final'!$A$1:$A$2000"),$A58)="","",INDEX(INDIRECT("'WCM Calibration Final'!$A$1:$A$2000"),$A58)),"Source error"))</x:f>
      </x:c>
      <x:c r="C58" s="76" t="str">
        <x:f>IF($A58="","",IFERROR(IF(INDEX(INDIRECT("'WCM Calibration Final'!$B$1:$B$2000"),$A58)="","",INDEX(INDIRECT("'WCM Calibration Final'!$B$1:$B$2000"),$A58)),"Source error"))</x:f>
      </x:c>
      <x:c r="D58" s="76" t="str">
        <x:f>IF($A58="","",IFERROR(IF(INDEX(INDIRECT("'WCM Calibration Final'!$C$1:$C$2000"),$A58)="","",INDEX(INDIRECT("'WCM Calibration Final'!$C$1:$C$2000"),$A58)),"Source error"))</x:f>
      </x:c>
      <x:c r="E58" s="76" t="str">
        <x:f>IF($A58="","",IFERROR(IF(INDEX(INDIRECT("'WCM Calibration Final'!$D$1:$D$2000"),$A58)="","",INDEX(INDIRECT("'WCM Calibration Final'!$D$1:$D$2000"),$A58)),"Source error"))</x:f>
      </x:c>
      <x:c r="F58" s="76" t="str">
        <x:f>IF($A58="","",IFERROR(IF(INDEX(INDIRECT("'WCM Calibration Final'!$E$1:$E$2000"),$A58)="","",INDEX(INDIRECT("'WCM Calibration Final'!$E$1:$E$2000"),$A58)),"Source error"))</x:f>
      </x:c>
      <x:c r="G58" s="76" t="str">
        <x:f>IF($A58="","",IFERROR(IF(INDEX(INDIRECT("'WCM Calibration Final'!$F$1:$F$2000"),$A58)="","",INDEX(INDIRECT("'WCM Calibration Final'!$F$1:$F$2000"),$A58)),"Source error"))</x:f>
      </x:c>
      <x:c r="H58" s="76" t="str">
        <x:f>IF($A58="","",IFERROR(IF(INDEX(INDIRECT("'WCM Calibration Final'!$K$1:$K$2000"),$A58)="","",INDEX(INDIRECT("'WCM Calibration Final'!$K$1:$K$2000"),$A58)),"Source error"))</x:f>
      </x:c>
      <x:c r="I58" s="76" t="str">
        <x:f>IF($A58="","",IFERROR(IF(INDEX(INDIRECT("'WCM Calibration Final'!$L$1:$L$2000"),$A58)="","",INDEX(INDIRECT("'WCM Calibration Final'!$L$1:$L$2000"),$A58)),"Source error"))</x:f>
      </x:c>
      <x:c r="J58" s="76" t="str">
        <x:f>IF(A58="","",IF(B58="","Missing GEID; counted by name/SOEID",IF(COUNTIF($B$8:$B$507,B58)&gt;1,"Repeated GEID in counted rows","")))</x:f>
      </x:c>
      <x:c r="K58" s="82"/>
      <x:c r="L58" s="82" t="n">
        <x:f>IF(Calculations!BN63=1,COUNTIF(Calculations!$BN$13:BN63,1),0)</x:f>
        <x:v>0</x:v>
      </x:c>
    </x:row>
    <x:row r="59" ht="18" customHeight="1">
      <x:c r="A59" s="82" t="str">
        <x:f>IF(52&gt;Calculations!$AG$4,"",IFERROR(INDEX(Calculations!$EM$13:$EM$512,MATCH(52,$L$8:$L$507,0)),""))</x:f>
      </x:c>
      <x:c r="B59" s="82" t="str">
        <x:f>IF($A59="","",IFERROR(IF(INDEX(INDIRECT("'WCM Calibration Final'!$A$1:$A$2000"),$A59)="","",INDEX(INDIRECT("'WCM Calibration Final'!$A$1:$A$2000"),$A59)),"Source error"))</x:f>
      </x:c>
      <x:c r="C59" s="82" t="str">
        <x:f>IF($A59="","",IFERROR(IF(INDEX(INDIRECT("'WCM Calibration Final'!$B$1:$B$2000"),$A59)="","",INDEX(INDIRECT("'WCM Calibration Final'!$B$1:$B$2000"),$A59)),"Source error"))</x:f>
      </x:c>
      <x:c r="D59" s="82" t="str">
        <x:f>IF($A59="","",IFERROR(IF(INDEX(INDIRECT("'WCM Calibration Final'!$C$1:$C$2000"),$A59)="","",INDEX(INDIRECT("'WCM Calibration Final'!$C$1:$C$2000"),$A59)),"Source error"))</x:f>
      </x:c>
      <x:c r="E59" s="82" t="str">
        <x:f>IF($A59="","",IFERROR(IF(INDEX(INDIRECT("'WCM Calibration Final'!$D$1:$D$2000"),$A59)="","",INDEX(INDIRECT("'WCM Calibration Final'!$D$1:$D$2000"),$A59)),"Source error"))</x:f>
      </x:c>
      <x:c r="F59" s="82" t="str">
        <x:f>IF($A59="","",IFERROR(IF(INDEX(INDIRECT("'WCM Calibration Final'!$E$1:$E$2000"),$A59)="","",INDEX(INDIRECT("'WCM Calibration Final'!$E$1:$E$2000"),$A59)),"Source error"))</x:f>
      </x:c>
      <x:c r="G59" s="82" t="str">
        <x:f>IF($A59="","",IFERROR(IF(INDEX(INDIRECT("'WCM Calibration Final'!$F$1:$F$2000"),$A59)="","",INDEX(INDIRECT("'WCM Calibration Final'!$F$1:$F$2000"),$A59)),"Source error"))</x:f>
      </x:c>
      <x:c r="H59" s="82" t="str">
        <x:f>IF($A59="","",IFERROR(IF(INDEX(INDIRECT("'WCM Calibration Final'!$K$1:$K$2000"),$A59)="","",INDEX(INDIRECT("'WCM Calibration Final'!$K$1:$K$2000"),$A59)),"Source error"))</x:f>
      </x:c>
      <x:c r="I59" s="82" t="str">
        <x:f>IF($A59="","",IFERROR(IF(INDEX(INDIRECT("'WCM Calibration Final'!$L$1:$L$2000"),$A59)="","",INDEX(INDIRECT("'WCM Calibration Final'!$L$1:$L$2000"),$A59)),"Source error"))</x:f>
      </x:c>
      <x:c r="J59" s="82" t="str">
        <x:f>IF(A59="","",IF(B59="","Missing GEID; counted by name/SOEID",IF(COUNTIF($B$8:$B$507,B59)&gt;1,"Repeated GEID in counted rows","")))</x:f>
      </x:c>
      <x:c r="K59" s="82"/>
      <x:c r="L59" s="82" t="n">
        <x:f>IF(Calculations!BN64=1,COUNTIF(Calculations!$BN$13:BN64,1),0)</x:f>
        <x:v>0</x:v>
      </x:c>
    </x:row>
    <x:row r="60" ht="18" customHeight="1">
      <x:c r="A60" s="76" t="str">
        <x:f>IF(53&gt;Calculations!$AG$4,"",IFERROR(INDEX(Calculations!$EM$13:$EM$512,MATCH(53,$L$8:$L$507,0)),""))</x:f>
      </x:c>
      <x:c r="B60" s="76" t="str">
        <x:f>IF($A60="","",IFERROR(IF(INDEX(INDIRECT("'WCM Calibration Final'!$A$1:$A$2000"),$A60)="","",INDEX(INDIRECT("'WCM Calibration Final'!$A$1:$A$2000"),$A60)),"Source error"))</x:f>
      </x:c>
      <x:c r="C60" s="76" t="str">
        <x:f>IF($A60="","",IFERROR(IF(INDEX(INDIRECT("'WCM Calibration Final'!$B$1:$B$2000"),$A60)="","",INDEX(INDIRECT("'WCM Calibration Final'!$B$1:$B$2000"),$A60)),"Source error"))</x:f>
      </x:c>
      <x:c r="D60" s="76" t="str">
        <x:f>IF($A60="","",IFERROR(IF(INDEX(INDIRECT("'WCM Calibration Final'!$C$1:$C$2000"),$A60)="","",INDEX(INDIRECT("'WCM Calibration Final'!$C$1:$C$2000"),$A60)),"Source error"))</x:f>
      </x:c>
      <x:c r="E60" s="76" t="str">
        <x:f>IF($A60="","",IFERROR(IF(INDEX(INDIRECT("'WCM Calibration Final'!$D$1:$D$2000"),$A60)="","",INDEX(INDIRECT("'WCM Calibration Final'!$D$1:$D$2000"),$A60)),"Source error"))</x:f>
      </x:c>
      <x:c r="F60" s="76" t="str">
        <x:f>IF($A60="","",IFERROR(IF(INDEX(INDIRECT("'WCM Calibration Final'!$E$1:$E$2000"),$A60)="","",INDEX(INDIRECT("'WCM Calibration Final'!$E$1:$E$2000"),$A60)),"Source error"))</x:f>
      </x:c>
      <x:c r="G60" s="76" t="str">
        <x:f>IF($A60="","",IFERROR(IF(INDEX(INDIRECT("'WCM Calibration Final'!$F$1:$F$2000"),$A60)="","",INDEX(INDIRECT("'WCM Calibration Final'!$F$1:$F$2000"),$A60)),"Source error"))</x:f>
      </x:c>
      <x:c r="H60" s="76" t="str">
        <x:f>IF($A60="","",IFERROR(IF(INDEX(INDIRECT("'WCM Calibration Final'!$K$1:$K$2000"),$A60)="","",INDEX(INDIRECT("'WCM Calibration Final'!$K$1:$K$2000"),$A60)),"Source error"))</x:f>
      </x:c>
      <x:c r="I60" s="76" t="str">
        <x:f>IF($A60="","",IFERROR(IF(INDEX(INDIRECT("'WCM Calibration Final'!$L$1:$L$2000"),$A60)="","",INDEX(INDIRECT("'WCM Calibration Final'!$L$1:$L$2000"),$A60)),"Source error"))</x:f>
      </x:c>
      <x:c r="J60" s="76" t="str">
        <x:f>IF(A60="","",IF(B60="","Missing GEID; counted by name/SOEID",IF(COUNTIF($B$8:$B$507,B60)&gt;1,"Repeated GEID in counted rows","")))</x:f>
      </x:c>
      <x:c r="K60" s="82"/>
      <x:c r="L60" s="82" t="n">
        <x:f>IF(Calculations!BN65=1,COUNTIF(Calculations!$BN$13:BN65,1),0)</x:f>
        <x:v>0</x:v>
      </x:c>
    </x:row>
    <x:row r="61" ht="18" customHeight="1">
      <x:c r="A61" s="82" t="str">
        <x:f>IF(54&gt;Calculations!$AG$4,"",IFERROR(INDEX(Calculations!$EM$13:$EM$512,MATCH(54,$L$8:$L$507,0)),""))</x:f>
      </x:c>
      <x:c r="B61" s="82" t="str">
        <x:f>IF($A61="","",IFERROR(IF(INDEX(INDIRECT("'WCM Calibration Final'!$A$1:$A$2000"),$A61)="","",INDEX(INDIRECT("'WCM Calibration Final'!$A$1:$A$2000"),$A61)),"Source error"))</x:f>
      </x:c>
      <x:c r="C61" s="82" t="str">
        <x:f>IF($A61="","",IFERROR(IF(INDEX(INDIRECT("'WCM Calibration Final'!$B$1:$B$2000"),$A61)="","",INDEX(INDIRECT("'WCM Calibration Final'!$B$1:$B$2000"),$A61)),"Source error"))</x:f>
      </x:c>
      <x:c r="D61" s="82" t="str">
        <x:f>IF($A61="","",IFERROR(IF(INDEX(INDIRECT("'WCM Calibration Final'!$C$1:$C$2000"),$A61)="","",INDEX(INDIRECT("'WCM Calibration Final'!$C$1:$C$2000"),$A61)),"Source error"))</x:f>
      </x:c>
      <x:c r="E61" s="82" t="str">
        <x:f>IF($A61="","",IFERROR(IF(INDEX(INDIRECT("'WCM Calibration Final'!$D$1:$D$2000"),$A61)="","",INDEX(INDIRECT("'WCM Calibration Final'!$D$1:$D$2000"),$A61)),"Source error"))</x:f>
      </x:c>
      <x:c r="F61" s="82" t="str">
        <x:f>IF($A61="","",IFERROR(IF(INDEX(INDIRECT("'WCM Calibration Final'!$E$1:$E$2000"),$A61)="","",INDEX(INDIRECT("'WCM Calibration Final'!$E$1:$E$2000"),$A61)),"Source error"))</x:f>
      </x:c>
      <x:c r="G61" s="82" t="str">
        <x:f>IF($A61="","",IFERROR(IF(INDEX(INDIRECT("'WCM Calibration Final'!$F$1:$F$2000"),$A61)="","",INDEX(INDIRECT("'WCM Calibration Final'!$F$1:$F$2000"),$A61)),"Source error"))</x:f>
      </x:c>
      <x:c r="H61" s="82" t="str">
        <x:f>IF($A61="","",IFERROR(IF(INDEX(INDIRECT("'WCM Calibration Final'!$K$1:$K$2000"),$A61)="","",INDEX(INDIRECT("'WCM Calibration Final'!$K$1:$K$2000"),$A61)),"Source error"))</x:f>
      </x:c>
      <x:c r="I61" s="82" t="str">
        <x:f>IF($A61="","",IFERROR(IF(INDEX(INDIRECT("'WCM Calibration Final'!$L$1:$L$2000"),$A61)="","",INDEX(INDIRECT("'WCM Calibration Final'!$L$1:$L$2000"),$A61)),"Source error"))</x:f>
      </x:c>
      <x:c r="J61" s="82" t="str">
        <x:f>IF(A61="","",IF(B61="","Missing GEID; counted by name/SOEID",IF(COUNTIF($B$8:$B$507,B61)&gt;1,"Repeated GEID in counted rows","")))</x:f>
      </x:c>
      <x:c r="K61" s="82"/>
      <x:c r="L61" s="82" t="n">
        <x:f>IF(Calculations!BN66=1,COUNTIF(Calculations!$BN$13:BN66,1),0)</x:f>
        <x:v>0</x:v>
      </x:c>
    </x:row>
    <x:row r="62" ht="18" customHeight="1">
      <x:c r="A62" s="76" t="str">
        <x:f>IF(55&gt;Calculations!$AG$4,"",IFERROR(INDEX(Calculations!$EM$13:$EM$512,MATCH(55,$L$8:$L$507,0)),""))</x:f>
      </x:c>
      <x:c r="B62" s="76" t="str">
        <x:f>IF($A62="","",IFERROR(IF(INDEX(INDIRECT("'WCM Calibration Final'!$A$1:$A$2000"),$A62)="","",INDEX(INDIRECT("'WCM Calibration Final'!$A$1:$A$2000"),$A62)),"Source error"))</x:f>
      </x:c>
      <x:c r="C62" s="76" t="str">
        <x:f>IF($A62="","",IFERROR(IF(INDEX(INDIRECT("'WCM Calibration Final'!$B$1:$B$2000"),$A62)="","",INDEX(INDIRECT("'WCM Calibration Final'!$B$1:$B$2000"),$A62)),"Source error"))</x:f>
      </x:c>
      <x:c r="D62" s="76" t="str">
        <x:f>IF($A62="","",IFERROR(IF(INDEX(INDIRECT("'WCM Calibration Final'!$C$1:$C$2000"),$A62)="","",INDEX(INDIRECT("'WCM Calibration Final'!$C$1:$C$2000"),$A62)),"Source error"))</x:f>
      </x:c>
      <x:c r="E62" s="76" t="str">
        <x:f>IF($A62="","",IFERROR(IF(INDEX(INDIRECT("'WCM Calibration Final'!$D$1:$D$2000"),$A62)="","",INDEX(INDIRECT("'WCM Calibration Final'!$D$1:$D$2000"),$A62)),"Source error"))</x:f>
      </x:c>
      <x:c r="F62" s="76" t="str">
        <x:f>IF($A62="","",IFERROR(IF(INDEX(INDIRECT("'WCM Calibration Final'!$E$1:$E$2000"),$A62)="","",INDEX(INDIRECT("'WCM Calibration Final'!$E$1:$E$2000"),$A62)),"Source error"))</x:f>
      </x:c>
      <x:c r="G62" s="76" t="str">
        <x:f>IF($A62="","",IFERROR(IF(INDEX(INDIRECT("'WCM Calibration Final'!$F$1:$F$2000"),$A62)="","",INDEX(INDIRECT("'WCM Calibration Final'!$F$1:$F$2000"),$A62)),"Source error"))</x:f>
      </x:c>
      <x:c r="H62" s="76" t="str">
        <x:f>IF($A62="","",IFERROR(IF(INDEX(INDIRECT("'WCM Calibration Final'!$K$1:$K$2000"),$A62)="","",INDEX(INDIRECT("'WCM Calibration Final'!$K$1:$K$2000"),$A62)),"Source error"))</x:f>
      </x:c>
      <x:c r="I62" s="76" t="str">
        <x:f>IF($A62="","",IFERROR(IF(INDEX(INDIRECT("'WCM Calibration Final'!$L$1:$L$2000"),$A62)="","",INDEX(INDIRECT("'WCM Calibration Final'!$L$1:$L$2000"),$A62)),"Source error"))</x:f>
      </x:c>
      <x:c r="J62" s="76" t="str">
        <x:f>IF(A62="","",IF(B62="","Missing GEID; counted by name/SOEID",IF(COUNTIF($B$8:$B$507,B62)&gt;1,"Repeated GEID in counted rows","")))</x:f>
      </x:c>
      <x:c r="K62" s="82"/>
      <x:c r="L62" s="82" t="n">
        <x:f>IF(Calculations!BN67=1,COUNTIF(Calculations!$BN$13:BN67,1),0)</x:f>
        <x:v>0</x:v>
      </x:c>
    </x:row>
    <x:row r="63" ht="18" customHeight="1">
      <x:c r="A63" s="82" t="str">
        <x:f>IF(56&gt;Calculations!$AG$4,"",IFERROR(INDEX(Calculations!$EM$13:$EM$512,MATCH(56,$L$8:$L$507,0)),""))</x:f>
      </x:c>
      <x:c r="B63" s="82" t="str">
        <x:f>IF($A63="","",IFERROR(IF(INDEX(INDIRECT("'WCM Calibration Final'!$A$1:$A$2000"),$A63)="","",INDEX(INDIRECT("'WCM Calibration Final'!$A$1:$A$2000"),$A63)),"Source error"))</x:f>
      </x:c>
      <x:c r="C63" s="82" t="str">
        <x:f>IF($A63="","",IFERROR(IF(INDEX(INDIRECT("'WCM Calibration Final'!$B$1:$B$2000"),$A63)="","",INDEX(INDIRECT("'WCM Calibration Final'!$B$1:$B$2000"),$A63)),"Source error"))</x:f>
      </x:c>
      <x:c r="D63" s="82" t="str">
        <x:f>IF($A63="","",IFERROR(IF(INDEX(INDIRECT("'WCM Calibration Final'!$C$1:$C$2000"),$A63)="","",INDEX(INDIRECT("'WCM Calibration Final'!$C$1:$C$2000"),$A63)),"Source error"))</x:f>
      </x:c>
      <x:c r="E63" s="82" t="str">
        <x:f>IF($A63="","",IFERROR(IF(INDEX(INDIRECT("'WCM Calibration Final'!$D$1:$D$2000"),$A63)="","",INDEX(INDIRECT("'WCM Calibration Final'!$D$1:$D$2000"),$A63)),"Source error"))</x:f>
      </x:c>
      <x:c r="F63" s="82" t="str">
        <x:f>IF($A63="","",IFERROR(IF(INDEX(INDIRECT("'WCM Calibration Final'!$E$1:$E$2000"),$A63)="","",INDEX(INDIRECT("'WCM Calibration Final'!$E$1:$E$2000"),$A63)),"Source error"))</x:f>
      </x:c>
      <x:c r="G63" s="82" t="str">
        <x:f>IF($A63="","",IFERROR(IF(INDEX(INDIRECT("'WCM Calibration Final'!$F$1:$F$2000"),$A63)="","",INDEX(INDIRECT("'WCM Calibration Final'!$F$1:$F$2000"),$A63)),"Source error"))</x:f>
      </x:c>
      <x:c r="H63" s="82" t="str">
        <x:f>IF($A63="","",IFERROR(IF(INDEX(INDIRECT("'WCM Calibration Final'!$K$1:$K$2000"),$A63)="","",INDEX(INDIRECT("'WCM Calibration Final'!$K$1:$K$2000"),$A63)),"Source error"))</x:f>
      </x:c>
      <x:c r="I63" s="82" t="str">
        <x:f>IF($A63="","",IFERROR(IF(INDEX(INDIRECT("'WCM Calibration Final'!$L$1:$L$2000"),$A63)="","",INDEX(INDIRECT("'WCM Calibration Final'!$L$1:$L$2000"),$A63)),"Source error"))</x:f>
      </x:c>
      <x:c r="J63" s="82" t="str">
        <x:f>IF(A63="","",IF(B63="","Missing GEID; counted by name/SOEID",IF(COUNTIF($B$8:$B$507,B63)&gt;1,"Repeated GEID in counted rows","")))</x:f>
      </x:c>
      <x:c r="K63" s="82"/>
      <x:c r="L63" s="82" t="n">
        <x:f>IF(Calculations!BN68=1,COUNTIF(Calculations!$BN$13:BN68,1),0)</x:f>
        <x:v>0</x:v>
      </x:c>
    </x:row>
    <x:row r="64" ht="18" customHeight="1">
      <x:c r="A64" s="76" t="str">
        <x:f>IF(57&gt;Calculations!$AG$4,"",IFERROR(INDEX(Calculations!$EM$13:$EM$512,MATCH(57,$L$8:$L$507,0)),""))</x:f>
      </x:c>
      <x:c r="B64" s="76" t="str">
        <x:f>IF($A64="","",IFERROR(IF(INDEX(INDIRECT("'WCM Calibration Final'!$A$1:$A$2000"),$A64)="","",INDEX(INDIRECT("'WCM Calibration Final'!$A$1:$A$2000"),$A64)),"Source error"))</x:f>
      </x:c>
      <x:c r="C64" s="76" t="str">
        <x:f>IF($A64="","",IFERROR(IF(INDEX(INDIRECT("'WCM Calibration Final'!$B$1:$B$2000"),$A64)="","",INDEX(INDIRECT("'WCM Calibration Final'!$B$1:$B$2000"),$A64)),"Source error"))</x:f>
      </x:c>
      <x:c r="D64" s="76" t="str">
        <x:f>IF($A64="","",IFERROR(IF(INDEX(INDIRECT("'WCM Calibration Final'!$C$1:$C$2000"),$A64)="","",INDEX(INDIRECT("'WCM Calibration Final'!$C$1:$C$2000"),$A64)),"Source error"))</x:f>
      </x:c>
      <x:c r="E64" s="76" t="str">
        <x:f>IF($A64="","",IFERROR(IF(INDEX(INDIRECT("'WCM Calibration Final'!$D$1:$D$2000"),$A64)="","",INDEX(INDIRECT("'WCM Calibration Final'!$D$1:$D$2000"),$A64)),"Source error"))</x:f>
      </x:c>
      <x:c r="F64" s="76" t="str">
        <x:f>IF($A64="","",IFERROR(IF(INDEX(INDIRECT("'WCM Calibration Final'!$E$1:$E$2000"),$A64)="","",INDEX(INDIRECT("'WCM Calibration Final'!$E$1:$E$2000"),$A64)),"Source error"))</x:f>
      </x:c>
      <x:c r="G64" s="76" t="str">
        <x:f>IF($A64="","",IFERROR(IF(INDEX(INDIRECT("'WCM Calibration Final'!$F$1:$F$2000"),$A64)="","",INDEX(INDIRECT("'WCM Calibration Final'!$F$1:$F$2000"),$A64)),"Source error"))</x:f>
      </x:c>
      <x:c r="H64" s="76" t="str">
        <x:f>IF($A64="","",IFERROR(IF(INDEX(INDIRECT("'WCM Calibration Final'!$K$1:$K$2000"),$A64)="","",INDEX(INDIRECT("'WCM Calibration Final'!$K$1:$K$2000"),$A64)),"Source error"))</x:f>
      </x:c>
      <x:c r="I64" s="76" t="str">
        <x:f>IF($A64="","",IFERROR(IF(INDEX(INDIRECT("'WCM Calibration Final'!$L$1:$L$2000"),$A64)="","",INDEX(INDIRECT("'WCM Calibration Final'!$L$1:$L$2000"),$A64)),"Source error"))</x:f>
      </x:c>
      <x:c r="J64" s="76" t="str">
        <x:f>IF(A64="","",IF(B64="","Missing GEID; counted by name/SOEID",IF(COUNTIF($B$8:$B$507,B64)&gt;1,"Repeated GEID in counted rows","")))</x:f>
      </x:c>
      <x:c r="K64" s="82"/>
      <x:c r="L64" s="82" t="n">
        <x:f>IF(Calculations!BN69=1,COUNTIF(Calculations!$BN$13:BN69,1),0)</x:f>
        <x:v>0</x:v>
      </x:c>
    </x:row>
    <x:row r="65" ht="18" customHeight="1">
      <x:c r="A65" s="82" t="str">
        <x:f>IF(58&gt;Calculations!$AG$4,"",IFERROR(INDEX(Calculations!$EM$13:$EM$512,MATCH(58,$L$8:$L$507,0)),""))</x:f>
      </x:c>
      <x:c r="B65" s="82" t="str">
        <x:f>IF($A65="","",IFERROR(IF(INDEX(INDIRECT("'WCM Calibration Final'!$A$1:$A$2000"),$A65)="","",INDEX(INDIRECT("'WCM Calibration Final'!$A$1:$A$2000"),$A65)),"Source error"))</x:f>
      </x:c>
      <x:c r="C65" s="82" t="str">
        <x:f>IF($A65="","",IFERROR(IF(INDEX(INDIRECT("'WCM Calibration Final'!$B$1:$B$2000"),$A65)="","",INDEX(INDIRECT("'WCM Calibration Final'!$B$1:$B$2000"),$A65)),"Source error"))</x:f>
      </x:c>
      <x:c r="D65" s="82" t="str">
        <x:f>IF($A65="","",IFERROR(IF(INDEX(INDIRECT("'WCM Calibration Final'!$C$1:$C$2000"),$A65)="","",INDEX(INDIRECT("'WCM Calibration Final'!$C$1:$C$2000"),$A65)),"Source error"))</x:f>
      </x:c>
      <x:c r="E65" s="82" t="str">
        <x:f>IF($A65="","",IFERROR(IF(INDEX(INDIRECT("'WCM Calibration Final'!$D$1:$D$2000"),$A65)="","",INDEX(INDIRECT("'WCM Calibration Final'!$D$1:$D$2000"),$A65)),"Source error"))</x:f>
      </x:c>
      <x:c r="F65" s="82" t="str">
        <x:f>IF($A65="","",IFERROR(IF(INDEX(INDIRECT("'WCM Calibration Final'!$E$1:$E$2000"),$A65)="","",INDEX(INDIRECT("'WCM Calibration Final'!$E$1:$E$2000"),$A65)),"Source error"))</x:f>
      </x:c>
      <x:c r="G65" s="82" t="str">
        <x:f>IF($A65="","",IFERROR(IF(INDEX(INDIRECT("'WCM Calibration Final'!$F$1:$F$2000"),$A65)="","",INDEX(INDIRECT("'WCM Calibration Final'!$F$1:$F$2000"),$A65)),"Source error"))</x:f>
      </x:c>
      <x:c r="H65" s="82" t="str">
        <x:f>IF($A65="","",IFERROR(IF(INDEX(INDIRECT("'WCM Calibration Final'!$K$1:$K$2000"),$A65)="","",INDEX(INDIRECT("'WCM Calibration Final'!$K$1:$K$2000"),$A65)),"Source error"))</x:f>
      </x:c>
      <x:c r="I65" s="82" t="str">
        <x:f>IF($A65="","",IFERROR(IF(INDEX(INDIRECT("'WCM Calibration Final'!$L$1:$L$2000"),$A65)="","",INDEX(INDIRECT("'WCM Calibration Final'!$L$1:$L$2000"),$A65)),"Source error"))</x:f>
      </x:c>
      <x:c r="J65" s="82" t="str">
        <x:f>IF(A65="","",IF(B65="","Missing GEID; counted by name/SOEID",IF(COUNTIF($B$8:$B$507,B65)&gt;1,"Repeated GEID in counted rows","")))</x:f>
      </x:c>
      <x:c r="K65" s="82"/>
      <x:c r="L65" s="82" t="n">
        <x:f>IF(Calculations!BN70=1,COUNTIF(Calculations!$BN$13:BN70,1),0)</x:f>
        <x:v>0</x:v>
      </x:c>
    </x:row>
    <x:row r="66" ht="18" customHeight="1">
      <x:c r="A66" s="76" t="str">
        <x:f>IF(59&gt;Calculations!$AG$4,"",IFERROR(INDEX(Calculations!$EM$13:$EM$512,MATCH(59,$L$8:$L$507,0)),""))</x:f>
      </x:c>
      <x:c r="B66" s="76" t="str">
        <x:f>IF($A66="","",IFERROR(IF(INDEX(INDIRECT("'WCM Calibration Final'!$A$1:$A$2000"),$A66)="","",INDEX(INDIRECT("'WCM Calibration Final'!$A$1:$A$2000"),$A66)),"Source error"))</x:f>
      </x:c>
      <x:c r="C66" s="76" t="str">
        <x:f>IF($A66="","",IFERROR(IF(INDEX(INDIRECT("'WCM Calibration Final'!$B$1:$B$2000"),$A66)="","",INDEX(INDIRECT("'WCM Calibration Final'!$B$1:$B$2000"),$A66)),"Source error"))</x:f>
      </x:c>
      <x:c r="D66" s="76" t="str">
        <x:f>IF($A66="","",IFERROR(IF(INDEX(INDIRECT("'WCM Calibration Final'!$C$1:$C$2000"),$A66)="","",INDEX(INDIRECT("'WCM Calibration Final'!$C$1:$C$2000"),$A66)),"Source error"))</x:f>
      </x:c>
      <x:c r="E66" s="76" t="str">
        <x:f>IF($A66="","",IFERROR(IF(INDEX(INDIRECT("'WCM Calibration Final'!$D$1:$D$2000"),$A66)="","",INDEX(INDIRECT("'WCM Calibration Final'!$D$1:$D$2000"),$A66)),"Source error"))</x:f>
      </x:c>
      <x:c r="F66" s="76" t="str">
        <x:f>IF($A66="","",IFERROR(IF(INDEX(INDIRECT("'WCM Calibration Final'!$E$1:$E$2000"),$A66)="","",INDEX(INDIRECT("'WCM Calibration Final'!$E$1:$E$2000"),$A66)),"Source error"))</x:f>
      </x:c>
      <x:c r="G66" s="76" t="str">
        <x:f>IF($A66="","",IFERROR(IF(INDEX(INDIRECT("'WCM Calibration Final'!$F$1:$F$2000"),$A66)="","",INDEX(INDIRECT("'WCM Calibration Final'!$F$1:$F$2000"),$A66)),"Source error"))</x:f>
      </x:c>
      <x:c r="H66" s="76" t="str">
        <x:f>IF($A66="","",IFERROR(IF(INDEX(INDIRECT("'WCM Calibration Final'!$K$1:$K$2000"),$A66)="","",INDEX(INDIRECT("'WCM Calibration Final'!$K$1:$K$2000"),$A66)),"Source error"))</x:f>
      </x:c>
      <x:c r="I66" s="76" t="str">
        <x:f>IF($A66="","",IFERROR(IF(INDEX(INDIRECT("'WCM Calibration Final'!$L$1:$L$2000"),$A66)="","",INDEX(INDIRECT("'WCM Calibration Final'!$L$1:$L$2000"),$A66)),"Source error"))</x:f>
      </x:c>
      <x:c r="J66" s="76" t="str">
        <x:f>IF(A66="","",IF(B66="","Missing GEID; counted by name/SOEID",IF(COUNTIF($B$8:$B$507,B66)&gt;1,"Repeated GEID in counted rows","")))</x:f>
      </x:c>
      <x:c r="K66" s="82"/>
      <x:c r="L66" s="82" t="n">
        <x:f>IF(Calculations!BN71=1,COUNTIF(Calculations!$BN$13:BN71,1),0)</x:f>
        <x:v>0</x:v>
      </x:c>
    </x:row>
    <x:row r="67" ht="18" customHeight="1">
      <x:c r="A67" s="82" t="str">
        <x:f>IF(60&gt;Calculations!$AG$4,"",IFERROR(INDEX(Calculations!$EM$13:$EM$512,MATCH(60,$L$8:$L$507,0)),""))</x:f>
      </x:c>
      <x:c r="B67" s="82" t="str">
        <x:f>IF($A67="","",IFERROR(IF(INDEX(INDIRECT("'WCM Calibration Final'!$A$1:$A$2000"),$A67)="","",INDEX(INDIRECT("'WCM Calibration Final'!$A$1:$A$2000"),$A67)),"Source error"))</x:f>
      </x:c>
      <x:c r="C67" s="82" t="str">
        <x:f>IF($A67="","",IFERROR(IF(INDEX(INDIRECT("'WCM Calibration Final'!$B$1:$B$2000"),$A67)="","",INDEX(INDIRECT("'WCM Calibration Final'!$B$1:$B$2000"),$A67)),"Source error"))</x:f>
      </x:c>
      <x:c r="D67" s="82" t="str">
        <x:f>IF($A67="","",IFERROR(IF(INDEX(INDIRECT("'WCM Calibration Final'!$C$1:$C$2000"),$A67)="","",INDEX(INDIRECT("'WCM Calibration Final'!$C$1:$C$2000"),$A67)),"Source error"))</x:f>
      </x:c>
      <x:c r="E67" s="82" t="str">
        <x:f>IF($A67="","",IFERROR(IF(INDEX(INDIRECT("'WCM Calibration Final'!$D$1:$D$2000"),$A67)="","",INDEX(INDIRECT("'WCM Calibration Final'!$D$1:$D$2000"),$A67)),"Source error"))</x:f>
      </x:c>
      <x:c r="F67" s="82" t="str">
        <x:f>IF($A67="","",IFERROR(IF(INDEX(INDIRECT("'WCM Calibration Final'!$E$1:$E$2000"),$A67)="","",INDEX(INDIRECT("'WCM Calibration Final'!$E$1:$E$2000"),$A67)),"Source error"))</x:f>
      </x:c>
      <x:c r="G67" s="82" t="str">
        <x:f>IF($A67="","",IFERROR(IF(INDEX(INDIRECT("'WCM Calibration Final'!$F$1:$F$2000"),$A67)="","",INDEX(INDIRECT("'WCM Calibration Final'!$F$1:$F$2000"),$A67)),"Source error"))</x:f>
      </x:c>
      <x:c r="H67" s="82" t="str">
        <x:f>IF($A67="","",IFERROR(IF(INDEX(INDIRECT("'WCM Calibration Final'!$K$1:$K$2000"),$A67)="","",INDEX(INDIRECT("'WCM Calibration Final'!$K$1:$K$2000"),$A67)),"Source error"))</x:f>
      </x:c>
      <x:c r="I67" s="82" t="str">
        <x:f>IF($A67="","",IFERROR(IF(INDEX(INDIRECT("'WCM Calibration Final'!$L$1:$L$2000"),$A67)="","",INDEX(INDIRECT("'WCM Calibration Final'!$L$1:$L$2000"),$A67)),"Source error"))</x:f>
      </x:c>
      <x:c r="J67" s="82" t="str">
        <x:f>IF(A67="","",IF(B67="","Missing GEID; counted by name/SOEID",IF(COUNTIF($B$8:$B$507,B67)&gt;1,"Repeated GEID in counted rows","")))</x:f>
      </x:c>
      <x:c r="K67" s="82"/>
      <x:c r="L67" s="82" t="n">
        <x:f>IF(Calculations!BN72=1,COUNTIF(Calculations!$BN$13:BN72,1),0)</x:f>
        <x:v>0</x:v>
      </x:c>
    </x:row>
    <x:row r="68" ht="18" customHeight="1">
      <x:c r="A68" s="76" t="str">
        <x:f>IF(61&gt;Calculations!$AG$4,"",IFERROR(INDEX(Calculations!$EM$13:$EM$512,MATCH(61,$L$8:$L$507,0)),""))</x:f>
      </x:c>
      <x:c r="B68" s="76" t="str">
        <x:f>IF($A68="","",IFERROR(IF(INDEX(INDIRECT("'WCM Calibration Final'!$A$1:$A$2000"),$A68)="","",INDEX(INDIRECT("'WCM Calibration Final'!$A$1:$A$2000"),$A68)),"Source error"))</x:f>
      </x:c>
      <x:c r="C68" s="76" t="str">
        <x:f>IF($A68="","",IFERROR(IF(INDEX(INDIRECT("'WCM Calibration Final'!$B$1:$B$2000"),$A68)="","",INDEX(INDIRECT("'WCM Calibration Final'!$B$1:$B$2000"),$A68)),"Source error"))</x:f>
      </x:c>
      <x:c r="D68" s="76" t="str">
        <x:f>IF($A68="","",IFERROR(IF(INDEX(INDIRECT("'WCM Calibration Final'!$C$1:$C$2000"),$A68)="","",INDEX(INDIRECT("'WCM Calibration Final'!$C$1:$C$2000"),$A68)),"Source error"))</x:f>
      </x:c>
      <x:c r="E68" s="76" t="str">
        <x:f>IF($A68="","",IFERROR(IF(INDEX(INDIRECT("'WCM Calibration Final'!$D$1:$D$2000"),$A68)="","",INDEX(INDIRECT("'WCM Calibration Final'!$D$1:$D$2000"),$A68)),"Source error"))</x:f>
      </x:c>
      <x:c r="F68" s="76" t="str">
        <x:f>IF($A68="","",IFERROR(IF(INDEX(INDIRECT("'WCM Calibration Final'!$E$1:$E$2000"),$A68)="","",INDEX(INDIRECT("'WCM Calibration Final'!$E$1:$E$2000"),$A68)),"Source error"))</x:f>
      </x:c>
      <x:c r="G68" s="76" t="str">
        <x:f>IF($A68="","",IFERROR(IF(INDEX(INDIRECT("'WCM Calibration Final'!$F$1:$F$2000"),$A68)="","",INDEX(INDIRECT("'WCM Calibration Final'!$F$1:$F$2000"),$A68)),"Source error"))</x:f>
      </x:c>
      <x:c r="H68" s="76" t="str">
        <x:f>IF($A68="","",IFERROR(IF(INDEX(INDIRECT("'WCM Calibration Final'!$K$1:$K$2000"),$A68)="","",INDEX(INDIRECT("'WCM Calibration Final'!$K$1:$K$2000"),$A68)),"Source error"))</x:f>
      </x:c>
      <x:c r="I68" s="76" t="str">
        <x:f>IF($A68="","",IFERROR(IF(INDEX(INDIRECT("'WCM Calibration Final'!$L$1:$L$2000"),$A68)="","",INDEX(INDIRECT("'WCM Calibration Final'!$L$1:$L$2000"),$A68)),"Source error"))</x:f>
      </x:c>
      <x:c r="J68" s="76" t="str">
        <x:f>IF(A68="","",IF(B68="","Missing GEID; counted by name/SOEID",IF(COUNTIF($B$8:$B$507,B68)&gt;1,"Repeated GEID in counted rows","")))</x:f>
      </x:c>
      <x:c r="K68" s="82"/>
      <x:c r="L68" s="82" t="n">
        <x:f>IF(Calculations!BN73=1,COUNTIF(Calculations!$BN$13:BN73,1),0)</x:f>
        <x:v>0</x:v>
      </x:c>
    </x:row>
    <x:row r="69" ht="18" customHeight="1">
      <x:c r="A69" s="82" t="str">
        <x:f>IF(62&gt;Calculations!$AG$4,"",IFERROR(INDEX(Calculations!$EM$13:$EM$512,MATCH(62,$L$8:$L$507,0)),""))</x:f>
      </x:c>
      <x:c r="B69" s="82" t="str">
        <x:f>IF($A69="","",IFERROR(IF(INDEX(INDIRECT("'WCM Calibration Final'!$A$1:$A$2000"),$A69)="","",INDEX(INDIRECT("'WCM Calibration Final'!$A$1:$A$2000"),$A69)),"Source error"))</x:f>
      </x:c>
      <x:c r="C69" s="82" t="str">
        <x:f>IF($A69="","",IFERROR(IF(INDEX(INDIRECT("'WCM Calibration Final'!$B$1:$B$2000"),$A69)="","",INDEX(INDIRECT("'WCM Calibration Final'!$B$1:$B$2000"),$A69)),"Source error"))</x:f>
      </x:c>
      <x:c r="D69" s="82" t="str">
        <x:f>IF($A69="","",IFERROR(IF(INDEX(INDIRECT("'WCM Calibration Final'!$C$1:$C$2000"),$A69)="","",INDEX(INDIRECT("'WCM Calibration Final'!$C$1:$C$2000"),$A69)),"Source error"))</x:f>
      </x:c>
      <x:c r="E69" s="82" t="str">
        <x:f>IF($A69="","",IFERROR(IF(INDEX(INDIRECT("'WCM Calibration Final'!$D$1:$D$2000"),$A69)="","",INDEX(INDIRECT("'WCM Calibration Final'!$D$1:$D$2000"),$A69)),"Source error"))</x:f>
      </x:c>
      <x:c r="F69" s="82" t="str">
        <x:f>IF($A69="","",IFERROR(IF(INDEX(INDIRECT("'WCM Calibration Final'!$E$1:$E$2000"),$A69)="","",INDEX(INDIRECT("'WCM Calibration Final'!$E$1:$E$2000"),$A69)),"Source error"))</x:f>
      </x:c>
      <x:c r="G69" s="82" t="str">
        <x:f>IF($A69="","",IFERROR(IF(INDEX(INDIRECT("'WCM Calibration Final'!$F$1:$F$2000"),$A69)="","",INDEX(INDIRECT("'WCM Calibration Final'!$F$1:$F$2000"),$A69)),"Source error"))</x:f>
      </x:c>
      <x:c r="H69" s="82" t="str">
        <x:f>IF($A69="","",IFERROR(IF(INDEX(INDIRECT("'WCM Calibration Final'!$K$1:$K$2000"),$A69)="","",INDEX(INDIRECT("'WCM Calibration Final'!$K$1:$K$2000"),$A69)),"Source error"))</x:f>
      </x:c>
      <x:c r="I69" s="82" t="str">
        <x:f>IF($A69="","",IFERROR(IF(INDEX(INDIRECT("'WCM Calibration Final'!$L$1:$L$2000"),$A69)="","",INDEX(INDIRECT("'WCM Calibration Final'!$L$1:$L$2000"),$A69)),"Source error"))</x:f>
      </x:c>
      <x:c r="J69" s="82" t="str">
        <x:f>IF(A69="","",IF(B69="","Missing GEID; counted by name/SOEID",IF(COUNTIF($B$8:$B$507,B69)&gt;1,"Repeated GEID in counted rows","")))</x:f>
      </x:c>
      <x:c r="K69" s="82"/>
      <x:c r="L69" s="82" t="n">
        <x:f>IF(Calculations!BN74=1,COUNTIF(Calculations!$BN$13:BN74,1),0)</x:f>
        <x:v>0</x:v>
      </x:c>
    </x:row>
    <x:row r="70" ht="18" customHeight="1">
      <x:c r="A70" s="76" t="str">
        <x:f>IF(63&gt;Calculations!$AG$4,"",IFERROR(INDEX(Calculations!$EM$13:$EM$512,MATCH(63,$L$8:$L$507,0)),""))</x:f>
      </x:c>
      <x:c r="B70" s="76" t="str">
        <x:f>IF($A70="","",IFERROR(IF(INDEX(INDIRECT("'WCM Calibration Final'!$A$1:$A$2000"),$A70)="","",INDEX(INDIRECT("'WCM Calibration Final'!$A$1:$A$2000"),$A70)),"Source error"))</x:f>
      </x:c>
      <x:c r="C70" s="76" t="str">
        <x:f>IF($A70="","",IFERROR(IF(INDEX(INDIRECT("'WCM Calibration Final'!$B$1:$B$2000"),$A70)="","",INDEX(INDIRECT("'WCM Calibration Final'!$B$1:$B$2000"),$A70)),"Source error"))</x:f>
      </x:c>
      <x:c r="D70" s="76" t="str">
        <x:f>IF($A70="","",IFERROR(IF(INDEX(INDIRECT("'WCM Calibration Final'!$C$1:$C$2000"),$A70)="","",INDEX(INDIRECT("'WCM Calibration Final'!$C$1:$C$2000"),$A70)),"Source error"))</x:f>
      </x:c>
      <x:c r="E70" s="76" t="str">
        <x:f>IF($A70="","",IFERROR(IF(INDEX(INDIRECT("'WCM Calibration Final'!$D$1:$D$2000"),$A70)="","",INDEX(INDIRECT("'WCM Calibration Final'!$D$1:$D$2000"),$A70)),"Source error"))</x:f>
      </x:c>
      <x:c r="F70" s="76" t="str">
        <x:f>IF($A70="","",IFERROR(IF(INDEX(INDIRECT("'WCM Calibration Final'!$E$1:$E$2000"),$A70)="","",INDEX(INDIRECT("'WCM Calibration Final'!$E$1:$E$2000"),$A70)),"Source error"))</x:f>
      </x:c>
      <x:c r="G70" s="76" t="str">
        <x:f>IF($A70="","",IFERROR(IF(INDEX(INDIRECT("'WCM Calibration Final'!$F$1:$F$2000"),$A70)="","",INDEX(INDIRECT("'WCM Calibration Final'!$F$1:$F$2000"),$A70)),"Source error"))</x:f>
      </x:c>
      <x:c r="H70" s="76" t="str">
        <x:f>IF($A70="","",IFERROR(IF(INDEX(INDIRECT("'WCM Calibration Final'!$K$1:$K$2000"),$A70)="","",INDEX(INDIRECT("'WCM Calibration Final'!$K$1:$K$2000"),$A70)),"Source error"))</x:f>
      </x:c>
      <x:c r="I70" s="76" t="str">
        <x:f>IF($A70="","",IFERROR(IF(INDEX(INDIRECT("'WCM Calibration Final'!$L$1:$L$2000"),$A70)="","",INDEX(INDIRECT("'WCM Calibration Final'!$L$1:$L$2000"),$A70)),"Source error"))</x:f>
      </x:c>
      <x:c r="J70" s="76" t="str">
        <x:f>IF(A70="","",IF(B70="","Missing GEID; counted by name/SOEID",IF(COUNTIF($B$8:$B$507,B70)&gt;1,"Repeated GEID in counted rows","")))</x:f>
      </x:c>
      <x:c r="K70" s="82"/>
      <x:c r="L70" s="82" t="n">
        <x:f>IF(Calculations!BN75=1,COUNTIF(Calculations!$BN$13:BN75,1),0)</x:f>
        <x:v>0</x:v>
      </x:c>
    </x:row>
    <x:row r="71" ht="18" customHeight="1">
      <x:c r="A71" s="82" t="str">
        <x:f>IF(64&gt;Calculations!$AG$4,"",IFERROR(INDEX(Calculations!$EM$13:$EM$512,MATCH(64,$L$8:$L$507,0)),""))</x:f>
      </x:c>
      <x:c r="B71" s="82" t="str">
        <x:f>IF($A71="","",IFERROR(IF(INDEX(INDIRECT("'WCM Calibration Final'!$A$1:$A$2000"),$A71)="","",INDEX(INDIRECT("'WCM Calibration Final'!$A$1:$A$2000"),$A71)),"Source error"))</x:f>
      </x:c>
      <x:c r="C71" s="82" t="str">
        <x:f>IF($A71="","",IFERROR(IF(INDEX(INDIRECT("'WCM Calibration Final'!$B$1:$B$2000"),$A71)="","",INDEX(INDIRECT("'WCM Calibration Final'!$B$1:$B$2000"),$A71)),"Source error"))</x:f>
      </x:c>
      <x:c r="D71" s="82" t="str">
        <x:f>IF($A71="","",IFERROR(IF(INDEX(INDIRECT("'WCM Calibration Final'!$C$1:$C$2000"),$A71)="","",INDEX(INDIRECT("'WCM Calibration Final'!$C$1:$C$2000"),$A71)),"Source error"))</x:f>
      </x:c>
      <x:c r="E71" s="82" t="str">
        <x:f>IF($A71="","",IFERROR(IF(INDEX(INDIRECT("'WCM Calibration Final'!$D$1:$D$2000"),$A71)="","",INDEX(INDIRECT("'WCM Calibration Final'!$D$1:$D$2000"),$A71)),"Source error"))</x:f>
      </x:c>
      <x:c r="F71" s="82" t="str">
        <x:f>IF($A71="","",IFERROR(IF(INDEX(INDIRECT("'WCM Calibration Final'!$E$1:$E$2000"),$A71)="","",INDEX(INDIRECT("'WCM Calibration Final'!$E$1:$E$2000"),$A71)),"Source error"))</x:f>
      </x:c>
      <x:c r="G71" s="82" t="str">
        <x:f>IF($A71="","",IFERROR(IF(INDEX(INDIRECT("'WCM Calibration Final'!$F$1:$F$2000"),$A71)="","",INDEX(INDIRECT("'WCM Calibration Final'!$F$1:$F$2000"),$A71)),"Source error"))</x:f>
      </x:c>
      <x:c r="H71" s="82" t="str">
        <x:f>IF($A71="","",IFERROR(IF(INDEX(INDIRECT("'WCM Calibration Final'!$K$1:$K$2000"),$A71)="","",INDEX(INDIRECT("'WCM Calibration Final'!$K$1:$K$2000"),$A71)),"Source error"))</x:f>
      </x:c>
      <x:c r="I71" s="82" t="str">
        <x:f>IF($A71="","",IFERROR(IF(INDEX(INDIRECT("'WCM Calibration Final'!$L$1:$L$2000"),$A71)="","",INDEX(INDIRECT("'WCM Calibration Final'!$L$1:$L$2000"),$A71)),"Source error"))</x:f>
      </x:c>
      <x:c r="J71" s="82" t="str">
        <x:f>IF(A71="","",IF(B71="","Missing GEID; counted by name/SOEID",IF(COUNTIF($B$8:$B$507,B71)&gt;1,"Repeated GEID in counted rows","")))</x:f>
      </x:c>
      <x:c r="K71" s="82"/>
      <x:c r="L71" s="82" t="n">
        <x:f>IF(Calculations!BN76=1,COUNTIF(Calculations!$BN$13:BN76,1),0)</x:f>
        <x:v>0</x:v>
      </x:c>
    </x:row>
    <x:row r="72" ht="18" customHeight="1">
      <x:c r="A72" s="76" t="str">
        <x:f>IF(65&gt;Calculations!$AG$4,"",IFERROR(INDEX(Calculations!$EM$13:$EM$512,MATCH(65,$L$8:$L$507,0)),""))</x:f>
      </x:c>
      <x:c r="B72" s="76" t="str">
        <x:f>IF($A72="","",IFERROR(IF(INDEX(INDIRECT("'WCM Calibration Final'!$A$1:$A$2000"),$A72)="","",INDEX(INDIRECT("'WCM Calibration Final'!$A$1:$A$2000"),$A72)),"Source error"))</x:f>
      </x:c>
      <x:c r="C72" s="76" t="str">
        <x:f>IF($A72="","",IFERROR(IF(INDEX(INDIRECT("'WCM Calibration Final'!$B$1:$B$2000"),$A72)="","",INDEX(INDIRECT("'WCM Calibration Final'!$B$1:$B$2000"),$A72)),"Source error"))</x:f>
      </x:c>
      <x:c r="D72" s="76" t="str">
        <x:f>IF($A72="","",IFERROR(IF(INDEX(INDIRECT("'WCM Calibration Final'!$C$1:$C$2000"),$A72)="","",INDEX(INDIRECT("'WCM Calibration Final'!$C$1:$C$2000"),$A72)),"Source error"))</x:f>
      </x:c>
      <x:c r="E72" s="76" t="str">
        <x:f>IF($A72="","",IFERROR(IF(INDEX(INDIRECT("'WCM Calibration Final'!$D$1:$D$2000"),$A72)="","",INDEX(INDIRECT("'WCM Calibration Final'!$D$1:$D$2000"),$A72)),"Source error"))</x:f>
      </x:c>
      <x:c r="F72" s="76" t="str">
        <x:f>IF($A72="","",IFERROR(IF(INDEX(INDIRECT("'WCM Calibration Final'!$E$1:$E$2000"),$A72)="","",INDEX(INDIRECT("'WCM Calibration Final'!$E$1:$E$2000"),$A72)),"Source error"))</x:f>
      </x:c>
      <x:c r="G72" s="76" t="str">
        <x:f>IF($A72="","",IFERROR(IF(INDEX(INDIRECT("'WCM Calibration Final'!$F$1:$F$2000"),$A72)="","",INDEX(INDIRECT("'WCM Calibration Final'!$F$1:$F$2000"),$A72)),"Source error"))</x:f>
      </x:c>
      <x:c r="H72" s="76" t="str">
        <x:f>IF($A72="","",IFERROR(IF(INDEX(INDIRECT("'WCM Calibration Final'!$K$1:$K$2000"),$A72)="","",INDEX(INDIRECT("'WCM Calibration Final'!$K$1:$K$2000"),$A72)),"Source error"))</x:f>
      </x:c>
      <x:c r="I72" s="76" t="str">
        <x:f>IF($A72="","",IFERROR(IF(INDEX(INDIRECT("'WCM Calibration Final'!$L$1:$L$2000"),$A72)="","",INDEX(INDIRECT("'WCM Calibration Final'!$L$1:$L$2000"),$A72)),"Source error"))</x:f>
      </x:c>
      <x:c r="J72" s="76" t="str">
        <x:f>IF(A72="","",IF(B72="","Missing GEID; counted by name/SOEID",IF(COUNTIF($B$8:$B$507,B72)&gt;1,"Repeated GEID in counted rows","")))</x:f>
      </x:c>
      <x:c r="K72" s="82"/>
      <x:c r="L72" s="82" t="n">
        <x:f>IF(Calculations!BN77=1,COUNTIF(Calculations!$BN$13:BN77,1),0)</x:f>
        <x:v>0</x:v>
      </x:c>
    </x:row>
    <x:row r="73" ht="18" customHeight="1">
      <x:c r="A73" s="82" t="str">
        <x:f>IF(66&gt;Calculations!$AG$4,"",IFERROR(INDEX(Calculations!$EM$13:$EM$512,MATCH(66,$L$8:$L$507,0)),""))</x:f>
      </x:c>
      <x:c r="B73" s="82" t="str">
        <x:f>IF($A73="","",IFERROR(IF(INDEX(INDIRECT("'WCM Calibration Final'!$A$1:$A$2000"),$A73)="","",INDEX(INDIRECT("'WCM Calibration Final'!$A$1:$A$2000"),$A73)),"Source error"))</x:f>
      </x:c>
      <x:c r="C73" s="82" t="str">
        <x:f>IF($A73="","",IFERROR(IF(INDEX(INDIRECT("'WCM Calibration Final'!$B$1:$B$2000"),$A73)="","",INDEX(INDIRECT("'WCM Calibration Final'!$B$1:$B$2000"),$A73)),"Source error"))</x:f>
      </x:c>
      <x:c r="D73" s="82" t="str">
        <x:f>IF($A73="","",IFERROR(IF(INDEX(INDIRECT("'WCM Calibration Final'!$C$1:$C$2000"),$A73)="","",INDEX(INDIRECT("'WCM Calibration Final'!$C$1:$C$2000"),$A73)),"Source error"))</x:f>
      </x:c>
      <x:c r="E73" s="82" t="str">
        <x:f>IF($A73="","",IFERROR(IF(INDEX(INDIRECT("'WCM Calibration Final'!$D$1:$D$2000"),$A73)="","",INDEX(INDIRECT("'WCM Calibration Final'!$D$1:$D$2000"),$A73)),"Source error"))</x:f>
      </x:c>
      <x:c r="F73" s="82" t="str">
        <x:f>IF($A73="","",IFERROR(IF(INDEX(INDIRECT("'WCM Calibration Final'!$E$1:$E$2000"),$A73)="","",INDEX(INDIRECT("'WCM Calibration Final'!$E$1:$E$2000"),$A73)),"Source error"))</x:f>
      </x:c>
      <x:c r="G73" s="82" t="str">
        <x:f>IF($A73="","",IFERROR(IF(INDEX(INDIRECT("'WCM Calibration Final'!$F$1:$F$2000"),$A73)="","",INDEX(INDIRECT("'WCM Calibration Final'!$F$1:$F$2000"),$A73)),"Source error"))</x:f>
      </x:c>
      <x:c r="H73" s="82" t="str">
        <x:f>IF($A73="","",IFERROR(IF(INDEX(INDIRECT("'WCM Calibration Final'!$K$1:$K$2000"),$A73)="","",INDEX(INDIRECT("'WCM Calibration Final'!$K$1:$K$2000"),$A73)),"Source error"))</x:f>
      </x:c>
      <x:c r="I73" s="82" t="str">
        <x:f>IF($A73="","",IFERROR(IF(INDEX(INDIRECT("'WCM Calibration Final'!$L$1:$L$2000"),$A73)="","",INDEX(INDIRECT("'WCM Calibration Final'!$L$1:$L$2000"),$A73)),"Source error"))</x:f>
      </x:c>
      <x:c r="J73" s="82" t="str">
        <x:f>IF(A73="","",IF(B73="","Missing GEID; counted by name/SOEID",IF(COUNTIF($B$8:$B$507,B73)&gt;1,"Repeated GEID in counted rows","")))</x:f>
      </x:c>
      <x:c r="K73" s="82"/>
      <x:c r="L73" s="82" t="n">
        <x:f>IF(Calculations!BN78=1,COUNTIF(Calculations!$BN$13:BN78,1),0)</x:f>
        <x:v>0</x:v>
      </x:c>
    </x:row>
    <x:row r="74" ht="18" customHeight="1">
      <x:c r="A74" s="76" t="str">
        <x:f>IF(67&gt;Calculations!$AG$4,"",IFERROR(INDEX(Calculations!$EM$13:$EM$512,MATCH(67,$L$8:$L$507,0)),""))</x:f>
      </x:c>
      <x:c r="B74" s="76" t="str">
        <x:f>IF($A74="","",IFERROR(IF(INDEX(INDIRECT("'WCM Calibration Final'!$A$1:$A$2000"),$A74)="","",INDEX(INDIRECT("'WCM Calibration Final'!$A$1:$A$2000"),$A74)),"Source error"))</x:f>
      </x:c>
      <x:c r="C74" s="76" t="str">
        <x:f>IF($A74="","",IFERROR(IF(INDEX(INDIRECT("'WCM Calibration Final'!$B$1:$B$2000"),$A74)="","",INDEX(INDIRECT("'WCM Calibration Final'!$B$1:$B$2000"),$A74)),"Source error"))</x:f>
      </x:c>
      <x:c r="D74" s="76" t="str">
        <x:f>IF($A74="","",IFERROR(IF(INDEX(INDIRECT("'WCM Calibration Final'!$C$1:$C$2000"),$A74)="","",INDEX(INDIRECT("'WCM Calibration Final'!$C$1:$C$2000"),$A74)),"Source error"))</x:f>
      </x:c>
      <x:c r="E74" s="76" t="str">
        <x:f>IF($A74="","",IFERROR(IF(INDEX(INDIRECT("'WCM Calibration Final'!$D$1:$D$2000"),$A74)="","",INDEX(INDIRECT("'WCM Calibration Final'!$D$1:$D$2000"),$A74)),"Source error"))</x:f>
      </x:c>
      <x:c r="F74" s="76" t="str">
        <x:f>IF($A74="","",IFERROR(IF(INDEX(INDIRECT("'WCM Calibration Final'!$E$1:$E$2000"),$A74)="","",INDEX(INDIRECT("'WCM Calibration Final'!$E$1:$E$2000"),$A74)),"Source error"))</x:f>
      </x:c>
      <x:c r="G74" s="76" t="str">
        <x:f>IF($A74="","",IFERROR(IF(INDEX(INDIRECT("'WCM Calibration Final'!$F$1:$F$2000"),$A74)="","",INDEX(INDIRECT("'WCM Calibration Final'!$F$1:$F$2000"),$A74)),"Source error"))</x:f>
      </x:c>
      <x:c r="H74" s="76" t="str">
        <x:f>IF($A74="","",IFERROR(IF(INDEX(INDIRECT("'WCM Calibration Final'!$K$1:$K$2000"),$A74)="","",INDEX(INDIRECT("'WCM Calibration Final'!$K$1:$K$2000"),$A74)),"Source error"))</x:f>
      </x:c>
      <x:c r="I74" s="76" t="str">
        <x:f>IF($A74="","",IFERROR(IF(INDEX(INDIRECT("'WCM Calibration Final'!$L$1:$L$2000"),$A74)="","",INDEX(INDIRECT("'WCM Calibration Final'!$L$1:$L$2000"),$A74)),"Source error"))</x:f>
      </x:c>
      <x:c r="J74" s="76" t="str">
        <x:f>IF(A74="","",IF(B74="","Missing GEID; counted by name/SOEID",IF(COUNTIF($B$8:$B$507,B74)&gt;1,"Repeated GEID in counted rows","")))</x:f>
      </x:c>
      <x:c r="K74" s="82"/>
      <x:c r="L74" s="82" t="n">
        <x:f>IF(Calculations!BN79=1,COUNTIF(Calculations!$BN$13:BN79,1),0)</x:f>
        <x:v>0</x:v>
      </x:c>
    </x:row>
    <x:row r="75" ht="18" customHeight="1">
      <x:c r="A75" s="82" t="str">
        <x:f>IF(68&gt;Calculations!$AG$4,"",IFERROR(INDEX(Calculations!$EM$13:$EM$512,MATCH(68,$L$8:$L$507,0)),""))</x:f>
      </x:c>
      <x:c r="B75" s="82" t="str">
        <x:f>IF($A75="","",IFERROR(IF(INDEX(INDIRECT("'WCM Calibration Final'!$A$1:$A$2000"),$A75)="","",INDEX(INDIRECT("'WCM Calibration Final'!$A$1:$A$2000"),$A75)),"Source error"))</x:f>
      </x:c>
      <x:c r="C75" s="82" t="str">
        <x:f>IF($A75="","",IFERROR(IF(INDEX(INDIRECT("'WCM Calibration Final'!$B$1:$B$2000"),$A75)="","",INDEX(INDIRECT("'WCM Calibration Final'!$B$1:$B$2000"),$A75)),"Source error"))</x:f>
      </x:c>
      <x:c r="D75" s="82" t="str">
        <x:f>IF($A75="","",IFERROR(IF(INDEX(INDIRECT("'WCM Calibration Final'!$C$1:$C$2000"),$A75)="","",INDEX(INDIRECT("'WCM Calibration Final'!$C$1:$C$2000"),$A75)),"Source error"))</x:f>
      </x:c>
      <x:c r="E75" s="82" t="str">
        <x:f>IF($A75="","",IFERROR(IF(INDEX(INDIRECT("'WCM Calibration Final'!$D$1:$D$2000"),$A75)="","",INDEX(INDIRECT("'WCM Calibration Final'!$D$1:$D$2000"),$A75)),"Source error"))</x:f>
      </x:c>
      <x:c r="F75" s="82" t="str">
        <x:f>IF($A75="","",IFERROR(IF(INDEX(INDIRECT("'WCM Calibration Final'!$E$1:$E$2000"),$A75)="","",INDEX(INDIRECT("'WCM Calibration Final'!$E$1:$E$2000"),$A75)),"Source error"))</x:f>
      </x:c>
      <x:c r="G75" s="82" t="str">
        <x:f>IF($A75="","",IFERROR(IF(INDEX(INDIRECT("'WCM Calibration Final'!$F$1:$F$2000"),$A75)="","",INDEX(INDIRECT("'WCM Calibration Final'!$F$1:$F$2000"),$A75)),"Source error"))</x:f>
      </x:c>
      <x:c r="H75" s="82" t="str">
        <x:f>IF($A75="","",IFERROR(IF(INDEX(INDIRECT("'WCM Calibration Final'!$K$1:$K$2000"),$A75)="","",INDEX(INDIRECT("'WCM Calibration Final'!$K$1:$K$2000"),$A75)),"Source error"))</x:f>
      </x:c>
      <x:c r="I75" s="82" t="str">
        <x:f>IF($A75="","",IFERROR(IF(INDEX(INDIRECT("'WCM Calibration Final'!$L$1:$L$2000"),$A75)="","",INDEX(INDIRECT("'WCM Calibration Final'!$L$1:$L$2000"),$A75)),"Source error"))</x:f>
      </x:c>
      <x:c r="J75" s="82" t="str">
        <x:f>IF(A75="","",IF(B75="","Missing GEID; counted by name/SOEID",IF(COUNTIF($B$8:$B$507,B75)&gt;1,"Repeated GEID in counted rows","")))</x:f>
      </x:c>
      <x:c r="K75" s="82"/>
      <x:c r="L75" s="82" t="n">
        <x:f>IF(Calculations!BN80=1,COUNTIF(Calculations!$BN$13:BN80,1),0)</x:f>
        <x:v>0</x:v>
      </x:c>
    </x:row>
    <x:row r="76" ht="18" customHeight="1">
      <x:c r="A76" s="76" t="str">
        <x:f>IF(69&gt;Calculations!$AG$4,"",IFERROR(INDEX(Calculations!$EM$13:$EM$512,MATCH(69,$L$8:$L$507,0)),""))</x:f>
      </x:c>
      <x:c r="B76" s="76" t="str">
        <x:f>IF($A76="","",IFERROR(IF(INDEX(INDIRECT("'WCM Calibration Final'!$A$1:$A$2000"),$A76)="","",INDEX(INDIRECT("'WCM Calibration Final'!$A$1:$A$2000"),$A76)),"Source error"))</x:f>
      </x:c>
      <x:c r="C76" s="76" t="str">
        <x:f>IF($A76="","",IFERROR(IF(INDEX(INDIRECT("'WCM Calibration Final'!$B$1:$B$2000"),$A76)="","",INDEX(INDIRECT("'WCM Calibration Final'!$B$1:$B$2000"),$A76)),"Source error"))</x:f>
      </x:c>
      <x:c r="D76" s="76" t="str">
        <x:f>IF($A76="","",IFERROR(IF(INDEX(INDIRECT("'WCM Calibration Final'!$C$1:$C$2000"),$A76)="","",INDEX(INDIRECT("'WCM Calibration Final'!$C$1:$C$2000"),$A76)),"Source error"))</x:f>
      </x:c>
      <x:c r="E76" s="76" t="str">
        <x:f>IF($A76="","",IFERROR(IF(INDEX(INDIRECT("'WCM Calibration Final'!$D$1:$D$2000"),$A76)="","",INDEX(INDIRECT("'WCM Calibration Final'!$D$1:$D$2000"),$A76)),"Source error"))</x:f>
      </x:c>
      <x:c r="F76" s="76" t="str">
        <x:f>IF($A76="","",IFERROR(IF(INDEX(INDIRECT("'WCM Calibration Final'!$E$1:$E$2000"),$A76)="","",INDEX(INDIRECT("'WCM Calibration Final'!$E$1:$E$2000"),$A76)),"Source error"))</x:f>
      </x:c>
      <x:c r="G76" s="76" t="str">
        <x:f>IF($A76="","",IFERROR(IF(INDEX(INDIRECT("'WCM Calibration Final'!$F$1:$F$2000"),$A76)="","",INDEX(INDIRECT("'WCM Calibration Final'!$F$1:$F$2000"),$A76)),"Source error"))</x:f>
      </x:c>
      <x:c r="H76" s="76" t="str">
        <x:f>IF($A76="","",IFERROR(IF(INDEX(INDIRECT("'WCM Calibration Final'!$K$1:$K$2000"),$A76)="","",INDEX(INDIRECT("'WCM Calibration Final'!$K$1:$K$2000"),$A76)),"Source error"))</x:f>
      </x:c>
      <x:c r="I76" s="76" t="str">
        <x:f>IF($A76="","",IFERROR(IF(INDEX(INDIRECT("'WCM Calibration Final'!$L$1:$L$2000"),$A76)="","",INDEX(INDIRECT("'WCM Calibration Final'!$L$1:$L$2000"),$A76)),"Source error"))</x:f>
      </x:c>
      <x:c r="J76" s="76" t="str">
        <x:f>IF(A76="","",IF(B76="","Missing GEID; counted by name/SOEID",IF(COUNTIF($B$8:$B$507,B76)&gt;1,"Repeated GEID in counted rows","")))</x:f>
      </x:c>
      <x:c r="K76" s="82"/>
      <x:c r="L76" s="82" t="n">
        <x:f>IF(Calculations!BN81=1,COUNTIF(Calculations!$BN$13:BN81,1),0)</x:f>
        <x:v>0</x:v>
      </x:c>
    </x:row>
    <x:row r="77" ht="18" customHeight="1">
      <x:c r="A77" s="82" t="str">
        <x:f>IF(70&gt;Calculations!$AG$4,"",IFERROR(INDEX(Calculations!$EM$13:$EM$512,MATCH(70,$L$8:$L$507,0)),""))</x:f>
      </x:c>
      <x:c r="B77" s="82" t="str">
        <x:f>IF($A77="","",IFERROR(IF(INDEX(INDIRECT("'WCM Calibration Final'!$A$1:$A$2000"),$A77)="","",INDEX(INDIRECT("'WCM Calibration Final'!$A$1:$A$2000"),$A77)),"Source error"))</x:f>
      </x:c>
      <x:c r="C77" s="82" t="str">
        <x:f>IF($A77="","",IFERROR(IF(INDEX(INDIRECT("'WCM Calibration Final'!$B$1:$B$2000"),$A77)="","",INDEX(INDIRECT("'WCM Calibration Final'!$B$1:$B$2000"),$A77)),"Source error"))</x:f>
      </x:c>
      <x:c r="D77" s="82" t="str">
        <x:f>IF($A77="","",IFERROR(IF(INDEX(INDIRECT("'WCM Calibration Final'!$C$1:$C$2000"),$A77)="","",INDEX(INDIRECT("'WCM Calibration Final'!$C$1:$C$2000"),$A77)),"Source error"))</x:f>
      </x:c>
      <x:c r="E77" s="82" t="str">
        <x:f>IF($A77="","",IFERROR(IF(INDEX(INDIRECT("'WCM Calibration Final'!$D$1:$D$2000"),$A77)="","",INDEX(INDIRECT("'WCM Calibration Final'!$D$1:$D$2000"),$A77)),"Source error"))</x:f>
      </x:c>
      <x:c r="F77" s="82" t="str">
        <x:f>IF($A77="","",IFERROR(IF(INDEX(INDIRECT("'WCM Calibration Final'!$E$1:$E$2000"),$A77)="","",INDEX(INDIRECT("'WCM Calibration Final'!$E$1:$E$2000"),$A77)),"Source error"))</x:f>
      </x:c>
      <x:c r="G77" s="82" t="str">
        <x:f>IF($A77="","",IFERROR(IF(INDEX(INDIRECT("'WCM Calibration Final'!$F$1:$F$2000"),$A77)="","",INDEX(INDIRECT("'WCM Calibration Final'!$F$1:$F$2000"),$A77)),"Source error"))</x:f>
      </x:c>
      <x:c r="H77" s="82" t="str">
        <x:f>IF($A77="","",IFERROR(IF(INDEX(INDIRECT("'WCM Calibration Final'!$K$1:$K$2000"),$A77)="","",INDEX(INDIRECT("'WCM Calibration Final'!$K$1:$K$2000"),$A77)),"Source error"))</x:f>
      </x:c>
      <x:c r="I77" s="82" t="str">
        <x:f>IF($A77="","",IFERROR(IF(INDEX(INDIRECT("'WCM Calibration Final'!$L$1:$L$2000"),$A77)="","",INDEX(INDIRECT("'WCM Calibration Final'!$L$1:$L$2000"),$A77)),"Source error"))</x:f>
      </x:c>
      <x:c r="J77" s="82" t="str">
        <x:f>IF(A77="","",IF(B77="","Missing GEID; counted by name/SOEID",IF(COUNTIF($B$8:$B$507,B77)&gt;1,"Repeated GEID in counted rows","")))</x:f>
      </x:c>
      <x:c r="K77" s="82"/>
      <x:c r="L77" s="82" t="n">
        <x:f>IF(Calculations!BN82=1,COUNTIF(Calculations!$BN$13:BN82,1),0)</x:f>
        <x:v>0</x:v>
      </x:c>
    </x:row>
    <x:row r="78" ht="18" customHeight="1">
      <x:c r="A78" s="76" t="str">
        <x:f>IF(71&gt;Calculations!$AG$4,"",IFERROR(INDEX(Calculations!$EM$13:$EM$512,MATCH(71,$L$8:$L$507,0)),""))</x:f>
      </x:c>
      <x:c r="B78" s="76" t="str">
        <x:f>IF($A78="","",IFERROR(IF(INDEX(INDIRECT("'WCM Calibration Final'!$A$1:$A$2000"),$A78)="","",INDEX(INDIRECT("'WCM Calibration Final'!$A$1:$A$2000"),$A78)),"Source error"))</x:f>
      </x:c>
      <x:c r="C78" s="76" t="str">
        <x:f>IF($A78="","",IFERROR(IF(INDEX(INDIRECT("'WCM Calibration Final'!$B$1:$B$2000"),$A78)="","",INDEX(INDIRECT("'WCM Calibration Final'!$B$1:$B$2000"),$A78)),"Source error"))</x:f>
      </x:c>
      <x:c r="D78" s="76" t="str">
        <x:f>IF($A78="","",IFERROR(IF(INDEX(INDIRECT("'WCM Calibration Final'!$C$1:$C$2000"),$A78)="","",INDEX(INDIRECT("'WCM Calibration Final'!$C$1:$C$2000"),$A78)),"Source error"))</x:f>
      </x:c>
      <x:c r="E78" s="76" t="str">
        <x:f>IF($A78="","",IFERROR(IF(INDEX(INDIRECT("'WCM Calibration Final'!$D$1:$D$2000"),$A78)="","",INDEX(INDIRECT("'WCM Calibration Final'!$D$1:$D$2000"),$A78)),"Source error"))</x:f>
      </x:c>
      <x:c r="F78" s="76" t="str">
        <x:f>IF($A78="","",IFERROR(IF(INDEX(INDIRECT("'WCM Calibration Final'!$E$1:$E$2000"),$A78)="","",INDEX(INDIRECT("'WCM Calibration Final'!$E$1:$E$2000"),$A78)),"Source error"))</x:f>
      </x:c>
      <x:c r="G78" s="76" t="str">
        <x:f>IF($A78="","",IFERROR(IF(INDEX(INDIRECT("'WCM Calibration Final'!$F$1:$F$2000"),$A78)="","",INDEX(INDIRECT("'WCM Calibration Final'!$F$1:$F$2000"),$A78)),"Source error"))</x:f>
      </x:c>
      <x:c r="H78" s="76" t="str">
        <x:f>IF($A78="","",IFERROR(IF(INDEX(INDIRECT("'WCM Calibration Final'!$K$1:$K$2000"),$A78)="","",INDEX(INDIRECT("'WCM Calibration Final'!$K$1:$K$2000"),$A78)),"Source error"))</x:f>
      </x:c>
      <x:c r="I78" s="76" t="str">
        <x:f>IF($A78="","",IFERROR(IF(INDEX(INDIRECT("'WCM Calibration Final'!$L$1:$L$2000"),$A78)="","",INDEX(INDIRECT("'WCM Calibration Final'!$L$1:$L$2000"),$A78)),"Source error"))</x:f>
      </x:c>
      <x:c r="J78" s="76" t="str">
        <x:f>IF(A78="","",IF(B78="","Missing GEID; counted by name/SOEID",IF(COUNTIF($B$8:$B$507,B78)&gt;1,"Repeated GEID in counted rows","")))</x:f>
      </x:c>
      <x:c r="K78" s="82"/>
      <x:c r="L78" s="82" t="n">
        <x:f>IF(Calculations!BN83=1,COUNTIF(Calculations!$BN$13:BN83,1),0)</x:f>
        <x:v>0</x:v>
      </x:c>
    </x:row>
    <x:row r="79" ht="18" customHeight="1">
      <x:c r="A79" s="82" t="str">
        <x:f>IF(72&gt;Calculations!$AG$4,"",IFERROR(INDEX(Calculations!$EM$13:$EM$512,MATCH(72,$L$8:$L$507,0)),""))</x:f>
      </x:c>
      <x:c r="B79" s="82" t="str">
        <x:f>IF($A79="","",IFERROR(IF(INDEX(INDIRECT("'WCM Calibration Final'!$A$1:$A$2000"),$A79)="","",INDEX(INDIRECT("'WCM Calibration Final'!$A$1:$A$2000"),$A79)),"Source error"))</x:f>
      </x:c>
      <x:c r="C79" s="82" t="str">
        <x:f>IF($A79="","",IFERROR(IF(INDEX(INDIRECT("'WCM Calibration Final'!$B$1:$B$2000"),$A79)="","",INDEX(INDIRECT("'WCM Calibration Final'!$B$1:$B$2000"),$A79)),"Source error"))</x:f>
      </x:c>
      <x:c r="D79" s="82" t="str">
        <x:f>IF($A79="","",IFERROR(IF(INDEX(INDIRECT("'WCM Calibration Final'!$C$1:$C$2000"),$A79)="","",INDEX(INDIRECT("'WCM Calibration Final'!$C$1:$C$2000"),$A79)),"Source error"))</x:f>
      </x:c>
      <x:c r="E79" s="82" t="str">
        <x:f>IF($A79="","",IFERROR(IF(INDEX(INDIRECT("'WCM Calibration Final'!$D$1:$D$2000"),$A79)="","",INDEX(INDIRECT("'WCM Calibration Final'!$D$1:$D$2000"),$A79)),"Source error"))</x:f>
      </x:c>
      <x:c r="F79" s="82" t="str">
        <x:f>IF($A79="","",IFERROR(IF(INDEX(INDIRECT("'WCM Calibration Final'!$E$1:$E$2000"),$A79)="","",INDEX(INDIRECT("'WCM Calibration Final'!$E$1:$E$2000"),$A79)),"Source error"))</x:f>
      </x:c>
      <x:c r="G79" s="82" t="str">
        <x:f>IF($A79="","",IFERROR(IF(INDEX(INDIRECT("'WCM Calibration Final'!$F$1:$F$2000"),$A79)="","",INDEX(INDIRECT("'WCM Calibration Final'!$F$1:$F$2000"),$A79)),"Source error"))</x:f>
      </x:c>
      <x:c r="H79" s="82" t="str">
        <x:f>IF($A79="","",IFERROR(IF(INDEX(INDIRECT("'WCM Calibration Final'!$K$1:$K$2000"),$A79)="","",INDEX(INDIRECT("'WCM Calibration Final'!$K$1:$K$2000"),$A79)),"Source error"))</x:f>
      </x:c>
      <x:c r="I79" s="82" t="str">
        <x:f>IF($A79="","",IFERROR(IF(INDEX(INDIRECT("'WCM Calibration Final'!$L$1:$L$2000"),$A79)="","",INDEX(INDIRECT("'WCM Calibration Final'!$L$1:$L$2000"),$A79)),"Source error"))</x:f>
      </x:c>
      <x:c r="J79" s="82" t="str">
        <x:f>IF(A79="","",IF(B79="","Missing GEID; counted by name/SOEID",IF(COUNTIF($B$8:$B$507,B79)&gt;1,"Repeated GEID in counted rows","")))</x:f>
      </x:c>
      <x:c r="K79" s="82"/>
      <x:c r="L79" s="82" t="n">
        <x:f>IF(Calculations!BN84=1,COUNTIF(Calculations!$BN$13:BN84,1),0)</x:f>
        <x:v>0</x:v>
      </x:c>
    </x:row>
    <x:row r="80" ht="18" customHeight="1">
      <x:c r="A80" s="76" t="str">
        <x:f>IF(73&gt;Calculations!$AG$4,"",IFERROR(INDEX(Calculations!$EM$13:$EM$512,MATCH(73,$L$8:$L$507,0)),""))</x:f>
      </x:c>
      <x:c r="B80" s="76" t="str">
        <x:f>IF($A80="","",IFERROR(IF(INDEX(INDIRECT("'WCM Calibration Final'!$A$1:$A$2000"),$A80)="","",INDEX(INDIRECT("'WCM Calibration Final'!$A$1:$A$2000"),$A80)),"Source error"))</x:f>
      </x:c>
      <x:c r="C80" s="76" t="str">
        <x:f>IF($A80="","",IFERROR(IF(INDEX(INDIRECT("'WCM Calibration Final'!$B$1:$B$2000"),$A80)="","",INDEX(INDIRECT("'WCM Calibration Final'!$B$1:$B$2000"),$A80)),"Source error"))</x:f>
      </x:c>
      <x:c r="D80" s="76" t="str">
        <x:f>IF($A80="","",IFERROR(IF(INDEX(INDIRECT("'WCM Calibration Final'!$C$1:$C$2000"),$A80)="","",INDEX(INDIRECT("'WCM Calibration Final'!$C$1:$C$2000"),$A80)),"Source error"))</x:f>
      </x:c>
      <x:c r="E80" s="76" t="str">
        <x:f>IF($A80="","",IFERROR(IF(INDEX(INDIRECT("'WCM Calibration Final'!$D$1:$D$2000"),$A80)="","",INDEX(INDIRECT("'WCM Calibration Final'!$D$1:$D$2000"),$A80)),"Source error"))</x:f>
      </x:c>
      <x:c r="F80" s="76" t="str">
        <x:f>IF($A80="","",IFERROR(IF(INDEX(INDIRECT("'WCM Calibration Final'!$E$1:$E$2000"),$A80)="","",INDEX(INDIRECT("'WCM Calibration Final'!$E$1:$E$2000"),$A80)),"Source error"))</x:f>
      </x:c>
      <x:c r="G80" s="76" t="str">
        <x:f>IF($A80="","",IFERROR(IF(INDEX(INDIRECT("'WCM Calibration Final'!$F$1:$F$2000"),$A80)="","",INDEX(INDIRECT("'WCM Calibration Final'!$F$1:$F$2000"),$A80)),"Source error"))</x:f>
      </x:c>
      <x:c r="H80" s="76" t="str">
        <x:f>IF($A80="","",IFERROR(IF(INDEX(INDIRECT("'WCM Calibration Final'!$K$1:$K$2000"),$A80)="","",INDEX(INDIRECT("'WCM Calibration Final'!$K$1:$K$2000"),$A80)),"Source error"))</x:f>
      </x:c>
      <x:c r="I80" s="76" t="str">
        <x:f>IF($A80="","",IFERROR(IF(INDEX(INDIRECT("'WCM Calibration Final'!$L$1:$L$2000"),$A80)="","",INDEX(INDIRECT("'WCM Calibration Final'!$L$1:$L$2000"),$A80)),"Source error"))</x:f>
      </x:c>
      <x:c r="J80" s="76" t="str">
        <x:f>IF(A80="","",IF(B80="","Missing GEID; counted by name/SOEID",IF(COUNTIF($B$8:$B$507,B80)&gt;1,"Repeated GEID in counted rows","")))</x:f>
      </x:c>
      <x:c r="K80" s="82"/>
      <x:c r="L80" s="82" t="n">
        <x:f>IF(Calculations!BN85=1,COUNTIF(Calculations!$BN$13:BN85,1),0)</x:f>
        <x:v>0</x:v>
      </x:c>
    </x:row>
    <x:row r="81" ht="18" customHeight="1">
      <x:c r="A81" s="82" t="str">
        <x:f>IF(74&gt;Calculations!$AG$4,"",IFERROR(INDEX(Calculations!$EM$13:$EM$512,MATCH(74,$L$8:$L$507,0)),""))</x:f>
      </x:c>
      <x:c r="B81" s="82" t="str">
        <x:f>IF($A81="","",IFERROR(IF(INDEX(INDIRECT("'WCM Calibration Final'!$A$1:$A$2000"),$A81)="","",INDEX(INDIRECT("'WCM Calibration Final'!$A$1:$A$2000"),$A81)),"Source error"))</x:f>
      </x:c>
      <x:c r="C81" s="82" t="str">
        <x:f>IF($A81="","",IFERROR(IF(INDEX(INDIRECT("'WCM Calibration Final'!$B$1:$B$2000"),$A81)="","",INDEX(INDIRECT("'WCM Calibration Final'!$B$1:$B$2000"),$A81)),"Source error"))</x:f>
      </x:c>
      <x:c r="D81" s="82" t="str">
        <x:f>IF($A81="","",IFERROR(IF(INDEX(INDIRECT("'WCM Calibration Final'!$C$1:$C$2000"),$A81)="","",INDEX(INDIRECT("'WCM Calibration Final'!$C$1:$C$2000"),$A81)),"Source error"))</x:f>
      </x:c>
      <x:c r="E81" s="82" t="str">
        <x:f>IF($A81="","",IFERROR(IF(INDEX(INDIRECT("'WCM Calibration Final'!$D$1:$D$2000"),$A81)="","",INDEX(INDIRECT("'WCM Calibration Final'!$D$1:$D$2000"),$A81)),"Source error"))</x:f>
      </x:c>
      <x:c r="F81" s="82" t="str">
        <x:f>IF($A81="","",IFERROR(IF(INDEX(INDIRECT("'WCM Calibration Final'!$E$1:$E$2000"),$A81)="","",INDEX(INDIRECT("'WCM Calibration Final'!$E$1:$E$2000"),$A81)),"Source error"))</x:f>
      </x:c>
      <x:c r="G81" s="82" t="str">
        <x:f>IF($A81="","",IFERROR(IF(INDEX(INDIRECT("'WCM Calibration Final'!$F$1:$F$2000"),$A81)="","",INDEX(INDIRECT("'WCM Calibration Final'!$F$1:$F$2000"),$A81)),"Source error"))</x:f>
      </x:c>
      <x:c r="H81" s="82" t="str">
        <x:f>IF($A81="","",IFERROR(IF(INDEX(INDIRECT("'WCM Calibration Final'!$K$1:$K$2000"),$A81)="","",INDEX(INDIRECT("'WCM Calibration Final'!$K$1:$K$2000"),$A81)),"Source error"))</x:f>
      </x:c>
      <x:c r="I81" s="82" t="str">
        <x:f>IF($A81="","",IFERROR(IF(INDEX(INDIRECT("'WCM Calibration Final'!$L$1:$L$2000"),$A81)="","",INDEX(INDIRECT("'WCM Calibration Final'!$L$1:$L$2000"),$A81)),"Source error"))</x:f>
      </x:c>
      <x:c r="J81" s="82" t="str">
        <x:f>IF(A81="","",IF(B81="","Missing GEID; counted by name/SOEID",IF(COUNTIF($B$8:$B$507,B81)&gt;1,"Repeated GEID in counted rows","")))</x:f>
      </x:c>
      <x:c r="K81" s="82"/>
      <x:c r="L81" s="82" t="n">
        <x:f>IF(Calculations!BN86=1,COUNTIF(Calculations!$BN$13:BN86,1),0)</x:f>
        <x:v>0</x:v>
      </x:c>
    </x:row>
    <x:row r="82" ht="18" customHeight="1">
      <x:c r="A82" s="76" t="str">
        <x:f>IF(75&gt;Calculations!$AG$4,"",IFERROR(INDEX(Calculations!$EM$13:$EM$512,MATCH(75,$L$8:$L$507,0)),""))</x:f>
      </x:c>
      <x:c r="B82" s="76" t="str">
        <x:f>IF($A82="","",IFERROR(IF(INDEX(INDIRECT("'WCM Calibration Final'!$A$1:$A$2000"),$A82)="","",INDEX(INDIRECT("'WCM Calibration Final'!$A$1:$A$2000"),$A82)),"Source error"))</x:f>
      </x:c>
      <x:c r="C82" s="76" t="str">
        <x:f>IF($A82="","",IFERROR(IF(INDEX(INDIRECT("'WCM Calibration Final'!$B$1:$B$2000"),$A82)="","",INDEX(INDIRECT("'WCM Calibration Final'!$B$1:$B$2000"),$A82)),"Source error"))</x:f>
      </x:c>
      <x:c r="D82" s="76" t="str">
        <x:f>IF($A82="","",IFERROR(IF(INDEX(INDIRECT("'WCM Calibration Final'!$C$1:$C$2000"),$A82)="","",INDEX(INDIRECT("'WCM Calibration Final'!$C$1:$C$2000"),$A82)),"Source error"))</x:f>
      </x:c>
      <x:c r="E82" s="76" t="str">
        <x:f>IF($A82="","",IFERROR(IF(INDEX(INDIRECT("'WCM Calibration Final'!$D$1:$D$2000"),$A82)="","",INDEX(INDIRECT("'WCM Calibration Final'!$D$1:$D$2000"),$A82)),"Source error"))</x:f>
      </x:c>
      <x:c r="F82" s="76" t="str">
        <x:f>IF($A82="","",IFERROR(IF(INDEX(INDIRECT("'WCM Calibration Final'!$E$1:$E$2000"),$A82)="","",INDEX(INDIRECT("'WCM Calibration Final'!$E$1:$E$2000"),$A82)),"Source error"))</x:f>
      </x:c>
      <x:c r="G82" s="76" t="str">
        <x:f>IF($A82="","",IFERROR(IF(INDEX(INDIRECT("'WCM Calibration Final'!$F$1:$F$2000"),$A82)="","",INDEX(INDIRECT("'WCM Calibration Final'!$F$1:$F$2000"),$A82)),"Source error"))</x:f>
      </x:c>
      <x:c r="H82" s="76" t="str">
        <x:f>IF($A82="","",IFERROR(IF(INDEX(INDIRECT("'WCM Calibration Final'!$K$1:$K$2000"),$A82)="","",INDEX(INDIRECT("'WCM Calibration Final'!$K$1:$K$2000"),$A82)),"Source error"))</x:f>
      </x:c>
      <x:c r="I82" s="76" t="str">
        <x:f>IF($A82="","",IFERROR(IF(INDEX(INDIRECT("'WCM Calibration Final'!$L$1:$L$2000"),$A82)="","",INDEX(INDIRECT("'WCM Calibration Final'!$L$1:$L$2000"),$A82)),"Source error"))</x:f>
      </x:c>
      <x:c r="J82" s="76" t="str">
        <x:f>IF(A82="","",IF(B82="","Missing GEID; counted by name/SOEID",IF(COUNTIF($B$8:$B$507,B82)&gt;1,"Repeated GEID in counted rows","")))</x:f>
      </x:c>
      <x:c r="K82" s="82"/>
      <x:c r="L82" s="82" t="n">
        <x:f>IF(Calculations!BN87=1,COUNTIF(Calculations!$BN$13:BN87,1),0)</x:f>
        <x:v>0</x:v>
      </x:c>
    </x:row>
    <x:row r="83" ht="18" customHeight="1">
      <x:c r="A83" s="82" t="str">
        <x:f>IF(76&gt;Calculations!$AG$4,"",IFERROR(INDEX(Calculations!$EM$13:$EM$512,MATCH(76,$L$8:$L$507,0)),""))</x:f>
      </x:c>
      <x:c r="B83" s="82" t="str">
        <x:f>IF($A83="","",IFERROR(IF(INDEX(INDIRECT("'WCM Calibration Final'!$A$1:$A$2000"),$A83)="","",INDEX(INDIRECT("'WCM Calibration Final'!$A$1:$A$2000"),$A83)),"Source error"))</x:f>
      </x:c>
      <x:c r="C83" s="82" t="str">
        <x:f>IF($A83="","",IFERROR(IF(INDEX(INDIRECT("'WCM Calibration Final'!$B$1:$B$2000"),$A83)="","",INDEX(INDIRECT("'WCM Calibration Final'!$B$1:$B$2000"),$A83)),"Source error"))</x:f>
      </x:c>
      <x:c r="D83" s="82" t="str">
        <x:f>IF($A83="","",IFERROR(IF(INDEX(INDIRECT("'WCM Calibration Final'!$C$1:$C$2000"),$A83)="","",INDEX(INDIRECT("'WCM Calibration Final'!$C$1:$C$2000"),$A83)),"Source error"))</x:f>
      </x:c>
      <x:c r="E83" s="82" t="str">
        <x:f>IF($A83="","",IFERROR(IF(INDEX(INDIRECT("'WCM Calibration Final'!$D$1:$D$2000"),$A83)="","",INDEX(INDIRECT("'WCM Calibration Final'!$D$1:$D$2000"),$A83)),"Source error"))</x:f>
      </x:c>
      <x:c r="F83" s="82" t="str">
        <x:f>IF($A83="","",IFERROR(IF(INDEX(INDIRECT("'WCM Calibration Final'!$E$1:$E$2000"),$A83)="","",INDEX(INDIRECT("'WCM Calibration Final'!$E$1:$E$2000"),$A83)),"Source error"))</x:f>
      </x:c>
      <x:c r="G83" s="82" t="str">
        <x:f>IF($A83="","",IFERROR(IF(INDEX(INDIRECT("'WCM Calibration Final'!$F$1:$F$2000"),$A83)="","",INDEX(INDIRECT("'WCM Calibration Final'!$F$1:$F$2000"),$A83)),"Source error"))</x:f>
      </x:c>
      <x:c r="H83" s="82" t="str">
        <x:f>IF($A83="","",IFERROR(IF(INDEX(INDIRECT("'WCM Calibration Final'!$K$1:$K$2000"),$A83)="","",INDEX(INDIRECT("'WCM Calibration Final'!$K$1:$K$2000"),$A83)),"Source error"))</x:f>
      </x:c>
      <x:c r="I83" s="82" t="str">
        <x:f>IF($A83="","",IFERROR(IF(INDEX(INDIRECT("'WCM Calibration Final'!$L$1:$L$2000"),$A83)="","",INDEX(INDIRECT("'WCM Calibration Final'!$L$1:$L$2000"),$A83)),"Source error"))</x:f>
      </x:c>
      <x:c r="J83" s="82" t="str">
        <x:f>IF(A83="","",IF(B83="","Missing GEID; counted by name/SOEID",IF(COUNTIF($B$8:$B$507,B83)&gt;1,"Repeated GEID in counted rows","")))</x:f>
      </x:c>
      <x:c r="K83" s="82"/>
      <x:c r="L83" s="82" t="n">
        <x:f>IF(Calculations!BN88=1,COUNTIF(Calculations!$BN$13:BN88,1),0)</x:f>
        <x:v>0</x:v>
      </x:c>
    </x:row>
    <x:row r="84" ht="18" customHeight="1">
      <x:c r="A84" s="76" t="str">
        <x:f>IF(77&gt;Calculations!$AG$4,"",IFERROR(INDEX(Calculations!$EM$13:$EM$512,MATCH(77,$L$8:$L$507,0)),""))</x:f>
      </x:c>
      <x:c r="B84" s="76" t="str">
        <x:f>IF($A84="","",IFERROR(IF(INDEX(INDIRECT("'WCM Calibration Final'!$A$1:$A$2000"),$A84)="","",INDEX(INDIRECT("'WCM Calibration Final'!$A$1:$A$2000"),$A84)),"Source error"))</x:f>
      </x:c>
      <x:c r="C84" s="76" t="str">
        <x:f>IF($A84="","",IFERROR(IF(INDEX(INDIRECT("'WCM Calibration Final'!$B$1:$B$2000"),$A84)="","",INDEX(INDIRECT("'WCM Calibration Final'!$B$1:$B$2000"),$A84)),"Source error"))</x:f>
      </x:c>
      <x:c r="D84" s="76" t="str">
        <x:f>IF($A84="","",IFERROR(IF(INDEX(INDIRECT("'WCM Calibration Final'!$C$1:$C$2000"),$A84)="","",INDEX(INDIRECT("'WCM Calibration Final'!$C$1:$C$2000"),$A84)),"Source error"))</x:f>
      </x:c>
      <x:c r="E84" s="76" t="str">
        <x:f>IF($A84="","",IFERROR(IF(INDEX(INDIRECT("'WCM Calibration Final'!$D$1:$D$2000"),$A84)="","",INDEX(INDIRECT("'WCM Calibration Final'!$D$1:$D$2000"),$A84)),"Source error"))</x:f>
      </x:c>
      <x:c r="F84" s="76" t="str">
        <x:f>IF($A84="","",IFERROR(IF(INDEX(INDIRECT("'WCM Calibration Final'!$E$1:$E$2000"),$A84)="","",INDEX(INDIRECT("'WCM Calibration Final'!$E$1:$E$2000"),$A84)),"Source error"))</x:f>
      </x:c>
      <x:c r="G84" s="76" t="str">
        <x:f>IF($A84="","",IFERROR(IF(INDEX(INDIRECT("'WCM Calibration Final'!$F$1:$F$2000"),$A84)="","",INDEX(INDIRECT("'WCM Calibration Final'!$F$1:$F$2000"),$A84)),"Source error"))</x:f>
      </x:c>
      <x:c r="H84" s="76" t="str">
        <x:f>IF($A84="","",IFERROR(IF(INDEX(INDIRECT("'WCM Calibration Final'!$K$1:$K$2000"),$A84)="","",INDEX(INDIRECT("'WCM Calibration Final'!$K$1:$K$2000"),$A84)),"Source error"))</x:f>
      </x:c>
      <x:c r="I84" s="76" t="str">
        <x:f>IF($A84="","",IFERROR(IF(INDEX(INDIRECT("'WCM Calibration Final'!$L$1:$L$2000"),$A84)="","",INDEX(INDIRECT("'WCM Calibration Final'!$L$1:$L$2000"),$A84)),"Source error"))</x:f>
      </x:c>
      <x:c r="J84" s="76" t="str">
        <x:f>IF(A84="","",IF(B84="","Missing GEID; counted by name/SOEID",IF(COUNTIF($B$8:$B$507,B84)&gt;1,"Repeated GEID in counted rows","")))</x:f>
      </x:c>
      <x:c r="K84" s="82"/>
      <x:c r="L84" s="82" t="n">
        <x:f>IF(Calculations!BN89=1,COUNTIF(Calculations!$BN$13:BN89,1),0)</x:f>
        <x:v>0</x:v>
      </x:c>
    </x:row>
    <x:row r="85" ht="18" customHeight="1">
      <x:c r="A85" s="82" t="str">
        <x:f>IF(78&gt;Calculations!$AG$4,"",IFERROR(INDEX(Calculations!$EM$13:$EM$512,MATCH(78,$L$8:$L$507,0)),""))</x:f>
      </x:c>
      <x:c r="B85" s="82" t="str">
        <x:f>IF($A85="","",IFERROR(IF(INDEX(INDIRECT("'WCM Calibration Final'!$A$1:$A$2000"),$A85)="","",INDEX(INDIRECT("'WCM Calibration Final'!$A$1:$A$2000"),$A85)),"Source error"))</x:f>
      </x:c>
      <x:c r="C85" s="82" t="str">
        <x:f>IF($A85="","",IFERROR(IF(INDEX(INDIRECT("'WCM Calibration Final'!$B$1:$B$2000"),$A85)="","",INDEX(INDIRECT("'WCM Calibration Final'!$B$1:$B$2000"),$A85)),"Source error"))</x:f>
      </x:c>
      <x:c r="D85" s="82" t="str">
        <x:f>IF($A85="","",IFERROR(IF(INDEX(INDIRECT("'WCM Calibration Final'!$C$1:$C$2000"),$A85)="","",INDEX(INDIRECT("'WCM Calibration Final'!$C$1:$C$2000"),$A85)),"Source error"))</x:f>
      </x:c>
      <x:c r="E85" s="82" t="str">
        <x:f>IF($A85="","",IFERROR(IF(INDEX(INDIRECT("'WCM Calibration Final'!$D$1:$D$2000"),$A85)="","",INDEX(INDIRECT("'WCM Calibration Final'!$D$1:$D$2000"),$A85)),"Source error"))</x:f>
      </x:c>
      <x:c r="F85" s="82" t="str">
        <x:f>IF($A85="","",IFERROR(IF(INDEX(INDIRECT("'WCM Calibration Final'!$E$1:$E$2000"),$A85)="","",INDEX(INDIRECT("'WCM Calibration Final'!$E$1:$E$2000"),$A85)),"Source error"))</x:f>
      </x:c>
      <x:c r="G85" s="82" t="str">
        <x:f>IF($A85="","",IFERROR(IF(INDEX(INDIRECT("'WCM Calibration Final'!$F$1:$F$2000"),$A85)="","",INDEX(INDIRECT("'WCM Calibration Final'!$F$1:$F$2000"),$A85)),"Source error"))</x:f>
      </x:c>
      <x:c r="H85" s="82" t="str">
        <x:f>IF($A85="","",IFERROR(IF(INDEX(INDIRECT("'WCM Calibration Final'!$K$1:$K$2000"),$A85)="","",INDEX(INDIRECT("'WCM Calibration Final'!$K$1:$K$2000"),$A85)),"Source error"))</x:f>
      </x:c>
      <x:c r="I85" s="82" t="str">
        <x:f>IF($A85="","",IFERROR(IF(INDEX(INDIRECT("'WCM Calibration Final'!$L$1:$L$2000"),$A85)="","",INDEX(INDIRECT("'WCM Calibration Final'!$L$1:$L$2000"),$A85)),"Source error"))</x:f>
      </x:c>
      <x:c r="J85" s="82" t="str">
        <x:f>IF(A85="","",IF(B85="","Missing GEID; counted by name/SOEID",IF(COUNTIF($B$8:$B$507,B85)&gt;1,"Repeated GEID in counted rows","")))</x:f>
      </x:c>
      <x:c r="K85" s="82"/>
      <x:c r="L85" s="82" t="n">
        <x:f>IF(Calculations!BN90=1,COUNTIF(Calculations!$BN$13:BN90,1),0)</x:f>
        <x:v>0</x:v>
      </x:c>
    </x:row>
    <x:row r="86" ht="18" customHeight="1">
      <x:c r="A86" s="76" t="str">
        <x:f>IF(79&gt;Calculations!$AG$4,"",IFERROR(INDEX(Calculations!$EM$13:$EM$512,MATCH(79,$L$8:$L$507,0)),""))</x:f>
      </x:c>
      <x:c r="B86" s="76" t="str">
        <x:f>IF($A86="","",IFERROR(IF(INDEX(INDIRECT("'WCM Calibration Final'!$A$1:$A$2000"),$A86)="","",INDEX(INDIRECT("'WCM Calibration Final'!$A$1:$A$2000"),$A86)),"Source error"))</x:f>
      </x:c>
      <x:c r="C86" s="76" t="str">
        <x:f>IF($A86="","",IFERROR(IF(INDEX(INDIRECT("'WCM Calibration Final'!$B$1:$B$2000"),$A86)="","",INDEX(INDIRECT("'WCM Calibration Final'!$B$1:$B$2000"),$A86)),"Source error"))</x:f>
      </x:c>
      <x:c r="D86" s="76" t="str">
        <x:f>IF($A86="","",IFERROR(IF(INDEX(INDIRECT("'WCM Calibration Final'!$C$1:$C$2000"),$A86)="","",INDEX(INDIRECT("'WCM Calibration Final'!$C$1:$C$2000"),$A86)),"Source error"))</x:f>
      </x:c>
      <x:c r="E86" s="76" t="str">
        <x:f>IF($A86="","",IFERROR(IF(INDEX(INDIRECT("'WCM Calibration Final'!$D$1:$D$2000"),$A86)="","",INDEX(INDIRECT("'WCM Calibration Final'!$D$1:$D$2000"),$A86)),"Source error"))</x:f>
      </x:c>
      <x:c r="F86" s="76" t="str">
        <x:f>IF($A86="","",IFERROR(IF(INDEX(INDIRECT("'WCM Calibration Final'!$E$1:$E$2000"),$A86)="","",INDEX(INDIRECT("'WCM Calibration Final'!$E$1:$E$2000"),$A86)),"Source error"))</x:f>
      </x:c>
      <x:c r="G86" s="76" t="str">
        <x:f>IF($A86="","",IFERROR(IF(INDEX(INDIRECT("'WCM Calibration Final'!$F$1:$F$2000"),$A86)="","",INDEX(INDIRECT("'WCM Calibration Final'!$F$1:$F$2000"),$A86)),"Source error"))</x:f>
      </x:c>
      <x:c r="H86" s="76" t="str">
        <x:f>IF($A86="","",IFERROR(IF(INDEX(INDIRECT("'WCM Calibration Final'!$K$1:$K$2000"),$A86)="","",INDEX(INDIRECT("'WCM Calibration Final'!$K$1:$K$2000"),$A86)),"Source error"))</x:f>
      </x:c>
      <x:c r="I86" s="76" t="str">
        <x:f>IF($A86="","",IFERROR(IF(INDEX(INDIRECT("'WCM Calibration Final'!$L$1:$L$2000"),$A86)="","",INDEX(INDIRECT("'WCM Calibration Final'!$L$1:$L$2000"),$A86)),"Source error"))</x:f>
      </x:c>
      <x:c r="J86" s="76" t="str">
        <x:f>IF(A86="","",IF(B86="","Missing GEID; counted by name/SOEID",IF(COUNTIF($B$8:$B$507,B86)&gt;1,"Repeated GEID in counted rows","")))</x:f>
      </x:c>
      <x:c r="K86" s="82"/>
      <x:c r="L86" s="82" t="n">
        <x:f>IF(Calculations!BN91=1,COUNTIF(Calculations!$BN$13:BN91,1),0)</x:f>
        <x:v>0</x:v>
      </x:c>
    </x:row>
    <x:row r="87" ht="18" customHeight="1">
      <x:c r="A87" s="82" t="str">
        <x:f>IF(80&gt;Calculations!$AG$4,"",IFERROR(INDEX(Calculations!$EM$13:$EM$512,MATCH(80,$L$8:$L$507,0)),""))</x:f>
      </x:c>
      <x:c r="B87" s="82" t="str">
        <x:f>IF($A87="","",IFERROR(IF(INDEX(INDIRECT("'WCM Calibration Final'!$A$1:$A$2000"),$A87)="","",INDEX(INDIRECT("'WCM Calibration Final'!$A$1:$A$2000"),$A87)),"Source error"))</x:f>
      </x:c>
      <x:c r="C87" s="82" t="str">
        <x:f>IF($A87="","",IFERROR(IF(INDEX(INDIRECT("'WCM Calibration Final'!$B$1:$B$2000"),$A87)="","",INDEX(INDIRECT("'WCM Calibration Final'!$B$1:$B$2000"),$A87)),"Source error"))</x:f>
      </x:c>
      <x:c r="D87" s="82" t="str">
        <x:f>IF($A87="","",IFERROR(IF(INDEX(INDIRECT("'WCM Calibration Final'!$C$1:$C$2000"),$A87)="","",INDEX(INDIRECT("'WCM Calibration Final'!$C$1:$C$2000"),$A87)),"Source error"))</x:f>
      </x:c>
      <x:c r="E87" s="82" t="str">
        <x:f>IF($A87="","",IFERROR(IF(INDEX(INDIRECT("'WCM Calibration Final'!$D$1:$D$2000"),$A87)="","",INDEX(INDIRECT("'WCM Calibration Final'!$D$1:$D$2000"),$A87)),"Source error"))</x:f>
      </x:c>
      <x:c r="F87" s="82" t="str">
        <x:f>IF($A87="","",IFERROR(IF(INDEX(INDIRECT("'WCM Calibration Final'!$E$1:$E$2000"),$A87)="","",INDEX(INDIRECT("'WCM Calibration Final'!$E$1:$E$2000"),$A87)),"Source error"))</x:f>
      </x:c>
      <x:c r="G87" s="82" t="str">
        <x:f>IF($A87="","",IFERROR(IF(INDEX(INDIRECT("'WCM Calibration Final'!$F$1:$F$2000"),$A87)="","",INDEX(INDIRECT("'WCM Calibration Final'!$F$1:$F$2000"),$A87)),"Source error"))</x:f>
      </x:c>
      <x:c r="H87" s="82" t="str">
        <x:f>IF($A87="","",IFERROR(IF(INDEX(INDIRECT("'WCM Calibration Final'!$K$1:$K$2000"),$A87)="","",INDEX(INDIRECT("'WCM Calibration Final'!$K$1:$K$2000"),$A87)),"Source error"))</x:f>
      </x:c>
      <x:c r="I87" s="82" t="str">
        <x:f>IF($A87="","",IFERROR(IF(INDEX(INDIRECT("'WCM Calibration Final'!$L$1:$L$2000"),$A87)="","",INDEX(INDIRECT("'WCM Calibration Final'!$L$1:$L$2000"),$A87)),"Source error"))</x:f>
      </x:c>
      <x:c r="J87" s="82" t="str">
        <x:f>IF(A87="","",IF(B87="","Missing GEID; counted by name/SOEID",IF(COUNTIF($B$8:$B$507,B87)&gt;1,"Repeated GEID in counted rows","")))</x:f>
      </x:c>
      <x:c r="K87" s="82"/>
      <x:c r="L87" s="82" t="n">
        <x:f>IF(Calculations!BN92=1,COUNTIF(Calculations!$BN$13:BN92,1),0)</x:f>
        <x:v>0</x:v>
      </x:c>
    </x:row>
    <x:row r="88" ht="18" customHeight="1">
      <x:c r="A88" s="76" t="str">
        <x:f>IF(81&gt;Calculations!$AG$4,"",IFERROR(INDEX(Calculations!$EM$13:$EM$512,MATCH(81,$L$8:$L$507,0)),""))</x:f>
      </x:c>
      <x:c r="B88" s="76" t="str">
        <x:f>IF($A88="","",IFERROR(IF(INDEX(INDIRECT("'WCM Calibration Final'!$A$1:$A$2000"),$A88)="","",INDEX(INDIRECT("'WCM Calibration Final'!$A$1:$A$2000"),$A88)),"Source error"))</x:f>
      </x:c>
      <x:c r="C88" s="76" t="str">
        <x:f>IF($A88="","",IFERROR(IF(INDEX(INDIRECT("'WCM Calibration Final'!$B$1:$B$2000"),$A88)="","",INDEX(INDIRECT("'WCM Calibration Final'!$B$1:$B$2000"),$A88)),"Source error"))</x:f>
      </x:c>
      <x:c r="D88" s="76" t="str">
        <x:f>IF($A88="","",IFERROR(IF(INDEX(INDIRECT("'WCM Calibration Final'!$C$1:$C$2000"),$A88)="","",INDEX(INDIRECT("'WCM Calibration Final'!$C$1:$C$2000"),$A88)),"Source error"))</x:f>
      </x:c>
      <x:c r="E88" s="76" t="str">
        <x:f>IF($A88="","",IFERROR(IF(INDEX(INDIRECT("'WCM Calibration Final'!$D$1:$D$2000"),$A88)="","",INDEX(INDIRECT("'WCM Calibration Final'!$D$1:$D$2000"),$A88)),"Source error"))</x:f>
      </x:c>
      <x:c r="F88" s="76" t="str">
        <x:f>IF($A88="","",IFERROR(IF(INDEX(INDIRECT("'WCM Calibration Final'!$E$1:$E$2000"),$A88)="","",INDEX(INDIRECT("'WCM Calibration Final'!$E$1:$E$2000"),$A88)),"Source error"))</x:f>
      </x:c>
      <x:c r="G88" s="76" t="str">
        <x:f>IF($A88="","",IFERROR(IF(INDEX(INDIRECT("'WCM Calibration Final'!$F$1:$F$2000"),$A88)="","",INDEX(INDIRECT("'WCM Calibration Final'!$F$1:$F$2000"),$A88)),"Source error"))</x:f>
      </x:c>
      <x:c r="H88" s="76" t="str">
        <x:f>IF($A88="","",IFERROR(IF(INDEX(INDIRECT("'WCM Calibration Final'!$K$1:$K$2000"),$A88)="","",INDEX(INDIRECT("'WCM Calibration Final'!$K$1:$K$2000"),$A88)),"Source error"))</x:f>
      </x:c>
      <x:c r="I88" s="76" t="str">
        <x:f>IF($A88="","",IFERROR(IF(INDEX(INDIRECT("'WCM Calibration Final'!$L$1:$L$2000"),$A88)="","",INDEX(INDIRECT("'WCM Calibration Final'!$L$1:$L$2000"),$A88)),"Source error"))</x:f>
      </x:c>
      <x:c r="J88" s="76" t="str">
        <x:f>IF(A88="","",IF(B88="","Missing GEID; counted by name/SOEID",IF(COUNTIF($B$8:$B$507,B88)&gt;1,"Repeated GEID in counted rows","")))</x:f>
      </x:c>
      <x:c r="K88" s="82"/>
      <x:c r="L88" s="82" t="n">
        <x:f>IF(Calculations!BN93=1,COUNTIF(Calculations!$BN$13:BN93,1),0)</x:f>
        <x:v>0</x:v>
      </x:c>
    </x:row>
    <x:row r="89" ht="18" customHeight="1">
      <x:c r="A89" s="82" t="str">
        <x:f>IF(82&gt;Calculations!$AG$4,"",IFERROR(INDEX(Calculations!$EM$13:$EM$512,MATCH(82,$L$8:$L$507,0)),""))</x:f>
      </x:c>
      <x:c r="B89" s="82" t="str">
        <x:f>IF($A89="","",IFERROR(IF(INDEX(INDIRECT("'WCM Calibration Final'!$A$1:$A$2000"),$A89)="","",INDEX(INDIRECT("'WCM Calibration Final'!$A$1:$A$2000"),$A89)),"Source error"))</x:f>
      </x:c>
      <x:c r="C89" s="82" t="str">
        <x:f>IF($A89="","",IFERROR(IF(INDEX(INDIRECT("'WCM Calibration Final'!$B$1:$B$2000"),$A89)="","",INDEX(INDIRECT("'WCM Calibration Final'!$B$1:$B$2000"),$A89)),"Source error"))</x:f>
      </x:c>
      <x:c r="D89" s="82" t="str">
        <x:f>IF($A89="","",IFERROR(IF(INDEX(INDIRECT("'WCM Calibration Final'!$C$1:$C$2000"),$A89)="","",INDEX(INDIRECT("'WCM Calibration Final'!$C$1:$C$2000"),$A89)),"Source error"))</x:f>
      </x:c>
      <x:c r="E89" s="82" t="str">
        <x:f>IF($A89="","",IFERROR(IF(INDEX(INDIRECT("'WCM Calibration Final'!$D$1:$D$2000"),$A89)="","",INDEX(INDIRECT("'WCM Calibration Final'!$D$1:$D$2000"),$A89)),"Source error"))</x:f>
      </x:c>
      <x:c r="F89" s="82" t="str">
        <x:f>IF($A89="","",IFERROR(IF(INDEX(INDIRECT("'WCM Calibration Final'!$E$1:$E$2000"),$A89)="","",INDEX(INDIRECT("'WCM Calibration Final'!$E$1:$E$2000"),$A89)),"Source error"))</x:f>
      </x:c>
      <x:c r="G89" s="82" t="str">
        <x:f>IF($A89="","",IFERROR(IF(INDEX(INDIRECT("'WCM Calibration Final'!$F$1:$F$2000"),$A89)="","",INDEX(INDIRECT("'WCM Calibration Final'!$F$1:$F$2000"),$A89)),"Source error"))</x:f>
      </x:c>
      <x:c r="H89" s="82" t="str">
        <x:f>IF($A89="","",IFERROR(IF(INDEX(INDIRECT("'WCM Calibration Final'!$K$1:$K$2000"),$A89)="","",INDEX(INDIRECT("'WCM Calibration Final'!$K$1:$K$2000"),$A89)),"Source error"))</x:f>
      </x:c>
      <x:c r="I89" s="82" t="str">
        <x:f>IF($A89="","",IFERROR(IF(INDEX(INDIRECT("'WCM Calibration Final'!$L$1:$L$2000"),$A89)="","",INDEX(INDIRECT("'WCM Calibration Final'!$L$1:$L$2000"),$A89)),"Source error"))</x:f>
      </x:c>
      <x:c r="J89" s="82" t="str">
        <x:f>IF(A89="","",IF(B89="","Missing GEID; counted by name/SOEID",IF(COUNTIF($B$8:$B$507,B89)&gt;1,"Repeated GEID in counted rows","")))</x:f>
      </x:c>
      <x:c r="K89" s="82"/>
      <x:c r="L89" s="82" t="n">
        <x:f>IF(Calculations!BN94=1,COUNTIF(Calculations!$BN$13:BN94,1),0)</x:f>
        <x:v>0</x:v>
      </x:c>
    </x:row>
    <x:row r="90" ht="18" customHeight="1">
      <x:c r="A90" s="76" t="str">
        <x:f>IF(83&gt;Calculations!$AG$4,"",IFERROR(INDEX(Calculations!$EM$13:$EM$512,MATCH(83,$L$8:$L$507,0)),""))</x:f>
      </x:c>
      <x:c r="B90" s="76" t="str">
        <x:f>IF($A90="","",IFERROR(IF(INDEX(INDIRECT("'WCM Calibration Final'!$A$1:$A$2000"),$A90)="","",INDEX(INDIRECT("'WCM Calibration Final'!$A$1:$A$2000"),$A90)),"Source error"))</x:f>
      </x:c>
      <x:c r="C90" s="76" t="str">
        <x:f>IF($A90="","",IFERROR(IF(INDEX(INDIRECT("'WCM Calibration Final'!$B$1:$B$2000"),$A90)="","",INDEX(INDIRECT("'WCM Calibration Final'!$B$1:$B$2000"),$A90)),"Source error"))</x:f>
      </x:c>
      <x:c r="D90" s="76" t="str">
        <x:f>IF($A90="","",IFERROR(IF(INDEX(INDIRECT("'WCM Calibration Final'!$C$1:$C$2000"),$A90)="","",INDEX(INDIRECT("'WCM Calibration Final'!$C$1:$C$2000"),$A90)),"Source error"))</x:f>
      </x:c>
      <x:c r="E90" s="76" t="str">
        <x:f>IF($A90="","",IFERROR(IF(INDEX(INDIRECT("'WCM Calibration Final'!$D$1:$D$2000"),$A90)="","",INDEX(INDIRECT("'WCM Calibration Final'!$D$1:$D$2000"),$A90)),"Source error"))</x:f>
      </x:c>
      <x:c r="F90" s="76" t="str">
        <x:f>IF($A90="","",IFERROR(IF(INDEX(INDIRECT("'WCM Calibration Final'!$E$1:$E$2000"),$A90)="","",INDEX(INDIRECT("'WCM Calibration Final'!$E$1:$E$2000"),$A90)),"Source error"))</x:f>
      </x:c>
      <x:c r="G90" s="76" t="str">
        <x:f>IF($A90="","",IFERROR(IF(INDEX(INDIRECT("'WCM Calibration Final'!$F$1:$F$2000"),$A90)="","",INDEX(INDIRECT("'WCM Calibration Final'!$F$1:$F$2000"),$A90)),"Source error"))</x:f>
      </x:c>
      <x:c r="H90" s="76" t="str">
        <x:f>IF($A90="","",IFERROR(IF(INDEX(INDIRECT("'WCM Calibration Final'!$K$1:$K$2000"),$A90)="","",INDEX(INDIRECT("'WCM Calibration Final'!$K$1:$K$2000"),$A90)),"Source error"))</x:f>
      </x:c>
      <x:c r="I90" s="76" t="str">
        <x:f>IF($A90="","",IFERROR(IF(INDEX(INDIRECT("'WCM Calibration Final'!$L$1:$L$2000"),$A90)="","",INDEX(INDIRECT("'WCM Calibration Final'!$L$1:$L$2000"),$A90)),"Source error"))</x:f>
      </x:c>
      <x:c r="J90" s="76" t="str">
        <x:f>IF(A90="","",IF(B90="","Missing GEID; counted by name/SOEID",IF(COUNTIF($B$8:$B$507,B90)&gt;1,"Repeated GEID in counted rows","")))</x:f>
      </x:c>
      <x:c r="K90" s="82"/>
      <x:c r="L90" s="82" t="n">
        <x:f>IF(Calculations!BN95=1,COUNTIF(Calculations!$BN$13:BN95,1),0)</x:f>
        <x:v>0</x:v>
      </x:c>
    </x:row>
    <x:row r="91" ht="18" customHeight="1">
      <x:c r="A91" s="82" t="str">
        <x:f>IF(84&gt;Calculations!$AG$4,"",IFERROR(INDEX(Calculations!$EM$13:$EM$512,MATCH(84,$L$8:$L$507,0)),""))</x:f>
      </x:c>
      <x:c r="B91" s="82" t="str">
        <x:f>IF($A91="","",IFERROR(IF(INDEX(INDIRECT("'WCM Calibration Final'!$A$1:$A$2000"),$A91)="","",INDEX(INDIRECT("'WCM Calibration Final'!$A$1:$A$2000"),$A91)),"Source error"))</x:f>
      </x:c>
      <x:c r="C91" s="82" t="str">
        <x:f>IF($A91="","",IFERROR(IF(INDEX(INDIRECT("'WCM Calibration Final'!$B$1:$B$2000"),$A91)="","",INDEX(INDIRECT("'WCM Calibration Final'!$B$1:$B$2000"),$A91)),"Source error"))</x:f>
      </x:c>
      <x:c r="D91" s="82" t="str">
        <x:f>IF($A91="","",IFERROR(IF(INDEX(INDIRECT("'WCM Calibration Final'!$C$1:$C$2000"),$A91)="","",INDEX(INDIRECT("'WCM Calibration Final'!$C$1:$C$2000"),$A91)),"Source error"))</x:f>
      </x:c>
      <x:c r="E91" s="82" t="str">
        <x:f>IF($A91="","",IFERROR(IF(INDEX(INDIRECT("'WCM Calibration Final'!$D$1:$D$2000"),$A91)="","",INDEX(INDIRECT("'WCM Calibration Final'!$D$1:$D$2000"),$A91)),"Source error"))</x:f>
      </x:c>
      <x:c r="F91" s="82" t="str">
        <x:f>IF($A91="","",IFERROR(IF(INDEX(INDIRECT("'WCM Calibration Final'!$E$1:$E$2000"),$A91)="","",INDEX(INDIRECT("'WCM Calibration Final'!$E$1:$E$2000"),$A91)),"Source error"))</x:f>
      </x:c>
      <x:c r="G91" s="82" t="str">
        <x:f>IF($A91="","",IFERROR(IF(INDEX(INDIRECT("'WCM Calibration Final'!$F$1:$F$2000"),$A91)="","",INDEX(INDIRECT("'WCM Calibration Final'!$F$1:$F$2000"),$A91)),"Source error"))</x:f>
      </x:c>
      <x:c r="H91" s="82" t="str">
        <x:f>IF($A91="","",IFERROR(IF(INDEX(INDIRECT("'WCM Calibration Final'!$K$1:$K$2000"),$A91)="","",INDEX(INDIRECT("'WCM Calibration Final'!$K$1:$K$2000"),$A91)),"Source error"))</x:f>
      </x:c>
      <x:c r="I91" s="82" t="str">
        <x:f>IF($A91="","",IFERROR(IF(INDEX(INDIRECT("'WCM Calibration Final'!$L$1:$L$2000"),$A91)="","",INDEX(INDIRECT("'WCM Calibration Final'!$L$1:$L$2000"),$A91)),"Source error"))</x:f>
      </x:c>
      <x:c r="J91" s="82" t="str">
        <x:f>IF(A91="","",IF(B91="","Missing GEID; counted by name/SOEID",IF(COUNTIF($B$8:$B$507,B91)&gt;1,"Repeated GEID in counted rows","")))</x:f>
      </x:c>
      <x:c r="K91" s="82"/>
      <x:c r="L91" s="82" t="n">
        <x:f>IF(Calculations!BN96=1,COUNTIF(Calculations!$BN$13:BN96,1),0)</x:f>
        <x:v>0</x:v>
      </x:c>
    </x:row>
    <x:row r="92" ht="18" customHeight="1">
      <x:c r="A92" s="76" t="str">
        <x:f>IF(85&gt;Calculations!$AG$4,"",IFERROR(INDEX(Calculations!$EM$13:$EM$512,MATCH(85,$L$8:$L$507,0)),""))</x:f>
      </x:c>
      <x:c r="B92" s="76" t="str">
        <x:f>IF($A92="","",IFERROR(IF(INDEX(INDIRECT("'WCM Calibration Final'!$A$1:$A$2000"),$A92)="","",INDEX(INDIRECT("'WCM Calibration Final'!$A$1:$A$2000"),$A92)),"Source error"))</x:f>
      </x:c>
      <x:c r="C92" s="76" t="str">
        <x:f>IF($A92="","",IFERROR(IF(INDEX(INDIRECT("'WCM Calibration Final'!$B$1:$B$2000"),$A92)="","",INDEX(INDIRECT("'WCM Calibration Final'!$B$1:$B$2000"),$A92)),"Source error"))</x:f>
      </x:c>
      <x:c r="D92" s="76" t="str">
        <x:f>IF($A92="","",IFERROR(IF(INDEX(INDIRECT("'WCM Calibration Final'!$C$1:$C$2000"),$A92)="","",INDEX(INDIRECT("'WCM Calibration Final'!$C$1:$C$2000"),$A92)),"Source error"))</x:f>
      </x:c>
      <x:c r="E92" s="76" t="str">
        <x:f>IF($A92="","",IFERROR(IF(INDEX(INDIRECT("'WCM Calibration Final'!$D$1:$D$2000"),$A92)="","",INDEX(INDIRECT("'WCM Calibration Final'!$D$1:$D$2000"),$A92)),"Source error"))</x:f>
      </x:c>
      <x:c r="F92" s="76" t="str">
        <x:f>IF($A92="","",IFERROR(IF(INDEX(INDIRECT("'WCM Calibration Final'!$E$1:$E$2000"),$A92)="","",INDEX(INDIRECT("'WCM Calibration Final'!$E$1:$E$2000"),$A92)),"Source error"))</x:f>
      </x:c>
      <x:c r="G92" s="76" t="str">
        <x:f>IF($A92="","",IFERROR(IF(INDEX(INDIRECT("'WCM Calibration Final'!$F$1:$F$2000"),$A92)="","",INDEX(INDIRECT("'WCM Calibration Final'!$F$1:$F$2000"),$A92)),"Source error"))</x:f>
      </x:c>
      <x:c r="H92" s="76" t="str">
        <x:f>IF($A92="","",IFERROR(IF(INDEX(INDIRECT("'WCM Calibration Final'!$K$1:$K$2000"),$A92)="","",INDEX(INDIRECT("'WCM Calibration Final'!$K$1:$K$2000"),$A92)),"Source error"))</x:f>
      </x:c>
      <x:c r="I92" s="76" t="str">
        <x:f>IF($A92="","",IFERROR(IF(INDEX(INDIRECT("'WCM Calibration Final'!$L$1:$L$2000"),$A92)="","",INDEX(INDIRECT("'WCM Calibration Final'!$L$1:$L$2000"),$A92)),"Source error"))</x:f>
      </x:c>
      <x:c r="J92" s="76" t="str">
        <x:f>IF(A92="","",IF(B92="","Missing GEID; counted by name/SOEID",IF(COUNTIF($B$8:$B$507,B92)&gt;1,"Repeated GEID in counted rows","")))</x:f>
      </x:c>
      <x:c r="K92" s="82"/>
      <x:c r="L92" s="82" t="n">
        <x:f>IF(Calculations!BN97=1,COUNTIF(Calculations!$BN$13:BN97,1),0)</x:f>
        <x:v>0</x:v>
      </x:c>
    </x:row>
    <x:row r="93" ht="18" customHeight="1">
      <x:c r="A93" s="82" t="str">
        <x:f>IF(86&gt;Calculations!$AG$4,"",IFERROR(INDEX(Calculations!$EM$13:$EM$512,MATCH(86,$L$8:$L$507,0)),""))</x:f>
      </x:c>
      <x:c r="B93" s="82" t="str">
        <x:f>IF($A93="","",IFERROR(IF(INDEX(INDIRECT("'WCM Calibration Final'!$A$1:$A$2000"),$A93)="","",INDEX(INDIRECT("'WCM Calibration Final'!$A$1:$A$2000"),$A93)),"Source error"))</x:f>
      </x:c>
      <x:c r="C93" s="82" t="str">
        <x:f>IF($A93="","",IFERROR(IF(INDEX(INDIRECT("'WCM Calibration Final'!$B$1:$B$2000"),$A93)="","",INDEX(INDIRECT("'WCM Calibration Final'!$B$1:$B$2000"),$A93)),"Source error"))</x:f>
      </x:c>
      <x:c r="D93" s="82" t="str">
        <x:f>IF($A93="","",IFERROR(IF(INDEX(INDIRECT("'WCM Calibration Final'!$C$1:$C$2000"),$A93)="","",INDEX(INDIRECT("'WCM Calibration Final'!$C$1:$C$2000"),$A93)),"Source error"))</x:f>
      </x:c>
      <x:c r="E93" s="82" t="str">
        <x:f>IF($A93="","",IFERROR(IF(INDEX(INDIRECT("'WCM Calibration Final'!$D$1:$D$2000"),$A93)="","",INDEX(INDIRECT("'WCM Calibration Final'!$D$1:$D$2000"),$A93)),"Source error"))</x:f>
      </x:c>
      <x:c r="F93" s="82" t="str">
        <x:f>IF($A93="","",IFERROR(IF(INDEX(INDIRECT("'WCM Calibration Final'!$E$1:$E$2000"),$A93)="","",INDEX(INDIRECT("'WCM Calibration Final'!$E$1:$E$2000"),$A93)),"Source error"))</x:f>
      </x:c>
      <x:c r="G93" s="82" t="str">
        <x:f>IF($A93="","",IFERROR(IF(INDEX(INDIRECT("'WCM Calibration Final'!$F$1:$F$2000"),$A93)="","",INDEX(INDIRECT("'WCM Calibration Final'!$F$1:$F$2000"),$A93)),"Source error"))</x:f>
      </x:c>
      <x:c r="H93" s="82" t="str">
        <x:f>IF($A93="","",IFERROR(IF(INDEX(INDIRECT("'WCM Calibration Final'!$K$1:$K$2000"),$A93)="","",INDEX(INDIRECT("'WCM Calibration Final'!$K$1:$K$2000"),$A93)),"Source error"))</x:f>
      </x:c>
      <x:c r="I93" s="82" t="str">
        <x:f>IF($A93="","",IFERROR(IF(INDEX(INDIRECT("'WCM Calibration Final'!$L$1:$L$2000"),$A93)="","",INDEX(INDIRECT("'WCM Calibration Final'!$L$1:$L$2000"),$A93)),"Source error"))</x:f>
      </x:c>
      <x:c r="J93" s="82" t="str">
        <x:f>IF(A93="","",IF(B93="","Missing GEID; counted by name/SOEID",IF(COUNTIF($B$8:$B$507,B93)&gt;1,"Repeated GEID in counted rows","")))</x:f>
      </x:c>
      <x:c r="K93" s="82"/>
      <x:c r="L93" s="82" t="n">
        <x:f>IF(Calculations!BN98=1,COUNTIF(Calculations!$BN$13:BN98,1),0)</x:f>
        <x:v>0</x:v>
      </x:c>
    </x:row>
    <x:row r="94" ht="18" customHeight="1">
      <x:c r="A94" s="76" t="str">
        <x:f>IF(87&gt;Calculations!$AG$4,"",IFERROR(INDEX(Calculations!$EM$13:$EM$512,MATCH(87,$L$8:$L$507,0)),""))</x:f>
      </x:c>
      <x:c r="B94" s="76" t="str">
        <x:f>IF($A94="","",IFERROR(IF(INDEX(INDIRECT("'WCM Calibration Final'!$A$1:$A$2000"),$A94)="","",INDEX(INDIRECT("'WCM Calibration Final'!$A$1:$A$2000"),$A94)),"Source error"))</x:f>
      </x:c>
      <x:c r="C94" s="76" t="str">
        <x:f>IF($A94="","",IFERROR(IF(INDEX(INDIRECT("'WCM Calibration Final'!$B$1:$B$2000"),$A94)="","",INDEX(INDIRECT("'WCM Calibration Final'!$B$1:$B$2000"),$A94)),"Source error"))</x:f>
      </x:c>
      <x:c r="D94" s="76" t="str">
        <x:f>IF($A94="","",IFERROR(IF(INDEX(INDIRECT("'WCM Calibration Final'!$C$1:$C$2000"),$A94)="","",INDEX(INDIRECT("'WCM Calibration Final'!$C$1:$C$2000"),$A94)),"Source error"))</x:f>
      </x:c>
      <x:c r="E94" s="76" t="str">
        <x:f>IF($A94="","",IFERROR(IF(INDEX(INDIRECT("'WCM Calibration Final'!$D$1:$D$2000"),$A94)="","",INDEX(INDIRECT("'WCM Calibration Final'!$D$1:$D$2000"),$A94)),"Source error"))</x:f>
      </x:c>
      <x:c r="F94" s="76" t="str">
        <x:f>IF($A94="","",IFERROR(IF(INDEX(INDIRECT("'WCM Calibration Final'!$E$1:$E$2000"),$A94)="","",INDEX(INDIRECT("'WCM Calibration Final'!$E$1:$E$2000"),$A94)),"Source error"))</x:f>
      </x:c>
      <x:c r="G94" s="76" t="str">
        <x:f>IF($A94="","",IFERROR(IF(INDEX(INDIRECT("'WCM Calibration Final'!$F$1:$F$2000"),$A94)="","",INDEX(INDIRECT("'WCM Calibration Final'!$F$1:$F$2000"),$A94)),"Source error"))</x:f>
      </x:c>
      <x:c r="H94" s="76" t="str">
        <x:f>IF($A94="","",IFERROR(IF(INDEX(INDIRECT("'WCM Calibration Final'!$K$1:$K$2000"),$A94)="","",INDEX(INDIRECT("'WCM Calibration Final'!$K$1:$K$2000"),$A94)),"Source error"))</x:f>
      </x:c>
      <x:c r="I94" s="76" t="str">
        <x:f>IF($A94="","",IFERROR(IF(INDEX(INDIRECT("'WCM Calibration Final'!$L$1:$L$2000"),$A94)="","",INDEX(INDIRECT("'WCM Calibration Final'!$L$1:$L$2000"),$A94)),"Source error"))</x:f>
      </x:c>
      <x:c r="J94" s="76" t="str">
        <x:f>IF(A94="","",IF(B94="","Missing GEID; counted by name/SOEID",IF(COUNTIF($B$8:$B$507,B94)&gt;1,"Repeated GEID in counted rows","")))</x:f>
      </x:c>
      <x:c r="K94" s="82"/>
      <x:c r="L94" s="82" t="n">
        <x:f>IF(Calculations!BN99=1,COUNTIF(Calculations!$BN$13:BN99,1),0)</x:f>
        <x:v>0</x:v>
      </x:c>
    </x:row>
    <x:row r="95" ht="18" customHeight="1">
      <x:c r="A95" s="82" t="str">
        <x:f>IF(88&gt;Calculations!$AG$4,"",IFERROR(INDEX(Calculations!$EM$13:$EM$512,MATCH(88,$L$8:$L$507,0)),""))</x:f>
      </x:c>
      <x:c r="B95" s="82" t="str">
        <x:f>IF($A95="","",IFERROR(IF(INDEX(INDIRECT("'WCM Calibration Final'!$A$1:$A$2000"),$A95)="","",INDEX(INDIRECT("'WCM Calibration Final'!$A$1:$A$2000"),$A95)),"Source error"))</x:f>
      </x:c>
      <x:c r="C95" s="82" t="str">
        <x:f>IF($A95="","",IFERROR(IF(INDEX(INDIRECT("'WCM Calibration Final'!$B$1:$B$2000"),$A95)="","",INDEX(INDIRECT("'WCM Calibration Final'!$B$1:$B$2000"),$A95)),"Source error"))</x:f>
      </x:c>
      <x:c r="D95" s="82" t="str">
        <x:f>IF($A95="","",IFERROR(IF(INDEX(INDIRECT("'WCM Calibration Final'!$C$1:$C$2000"),$A95)="","",INDEX(INDIRECT("'WCM Calibration Final'!$C$1:$C$2000"),$A95)),"Source error"))</x:f>
      </x:c>
      <x:c r="E95" s="82" t="str">
        <x:f>IF($A95="","",IFERROR(IF(INDEX(INDIRECT("'WCM Calibration Final'!$D$1:$D$2000"),$A95)="","",INDEX(INDIRECT("'WCM Calibration Final'!$D$1:$D$2000"),$A95)),"Source error"))</x:f>
      </x:c>
      <x:c r="F95" s="82" t="str">
        <x:f>IF($A95="","",IFERROR(IF(INDEX(INDIRECT("'WCM Calibration Final'!$E$1:$E$2000"),$A95)="","",INDEX(INDIRECT("'WCM Calibration Final'!$E$1:$E$2000"),$A95)),"Source error"))</x:f>
      </x:c>
      <x:c r="G95" s="82" t="str">
        <x:f>IF($A95="","",IFERROR(IF(INDEX(INDIRECT("'WCM Calibration Final'!$F$1:$F$2000"),$A95)="","",INDEX(INDIRECT("'WCM Calibration Final'!$F$1:$F$2000"),$A95)),"Source error"))</x:f>
      </x:c>
      <x:c r="H95" s="82" t="str">
        <x:f>IF($A95="","",IFERROR(IF(INDEX(INDIRECT("'WCM Calibration Final'!$K$1:$K$2000"),$A95)="","",INDEX(INDIRECT("'WCM Calibration Final'!$K$1:$K$2000"),$A95)),"Source error"))</x:f>
      </x:c>
      <x:c r="I95" s="82" t="str">
        <x:f>IF($A95="","",IFERROR(IF(INDEX(INDIRECT("'WCM Calibration Final'!$L$1:$L$2000"),$A95)="","",INDEX(INDIRECT("'WCM Calibration Final'!$L$1:$L$2000"),$A95)),"Source error"))</x:f>
      </x:c>
      <x:c r="J95" s="82" t="str">
        <x:f>IF(A95="","",IF(B95="","Missing GEID; counted by name/SOEID",IF(COUNTIF($B$8:$B$507,B95)&gt;1,"Repeated GEID in counted rows","")))</x:f>
      </x:c>
      <x:c r="K95" s="82"/>
      <x:c r="L95" s="82" t="n">
        <x:f>IF(Calculations!BN100=1,COUNTIF(Calculations!$BN$13:BN100,1),0)</x:f>
        <x:v>0</x:v>
      </x:c>
    </x:row>
    <x:row r="96" ht="18" customHeight="1">
      <x:c r="A96" s="76" t="str">
        <x:f>IF(89&gt;Calculations!$AG$4,"",IFERROR(INDEX(Calculations!$EM$13:$EM$512,MATCH(89,$L$8:$L$507,0)),""))</x:f>
      </x:c>
      <x:c r="B96" s="76" t="str">
        <x:f>IF($A96="","",IFERROR(IF(INDEX(INDIRECT("'WCM Calibration Final'!$A$1:$A$2000"),$A96)="","",INDEX(INDIRECT("'WCM Calibration Final'!$A$1:$A$2000"),$A96)),"Source error"))</x:f>
      </x:c>
      <x:c r="C96" s="76" t="str">
        <x:f>IF($A96="","",IFERROR(IF(INDEX(INDIRECT("'WCM Calibration Final'!$B$1:$B$2000"),$A96)="","",INDEX(INDIRECT("'WCM Calibration Final'!$B$1:$B$2000"),$A96)),"Source error"))</x:f>
      </x:c>
      <x:c r="D96" s="76" t="str">
        <x:f>IF($A96="","",IFERROR(IF(INDEX(INDIRECT("'WCM Calibration Final'!$C$1:$C$2000"),$A96)="","",INDEX(INDIRECT("'WCM Calibration Final'!$C$1:$C$2000"),$A96)),"Source error"))</x:f>
      </x:c>
      <x:c r="E96" s="76" t="str">
        <x:f>IF($A96="","",IFERROR(IF(INDEX(INDIRECT("'WCM Calibration Final'!$D$1:$D$2000"),$A96)="","",INDEX(INDIRECT("'WCM Calibration Final'!$D$1:$D$2000"),$A96)),"Source error"))</x:f>
      </x:c>
      <x:c r="F96" s="76" t="str">
        <x:f>IF($A96="","",IFERROR(IF(INDEX(INDIRECT("'WCM Calibration Final'!$E$1:$E$2000"),$A96)="","",INDEX(INDIRECT("'WCM Calibration Final'!$E$1:$E$2000"),$A96)),"Source error"))</x:f>
      </x:c>
      <x:c r="G96" s="76" t="str">
        <x:f>IF($A96="","",IFERROR(IF(INDEX(INDIRECT("'WCM Calibration Final'!$F$1:$F$2000"),$A96)="","",INDEX(INDIRECT("'WCM Calibration Final'!$F$1:$F$2000"),$A96)),"Source error"))</x:f>
      </x:c>
      <x:c r="H96" s="76" t="str">
        <x:f>IF($A96="","",IFERROR(IF(INDEX(INDIRECT("'WCM Calibration Final'!$K$1:$K$2000"),$A96)="","",INDEX(INDIRECT("'WCM Calibration Final'!$K$1:$K$2000"),$A96)),"Source error"))</x:f>
      </x:c>
      <x:c r="I96" s="76" t="str">
        <x:f>IF($A96="","",IFERROR(IF(INDEX(INDIRECT("'WCM Calibration Final'!$L$1:$L$2000"),$A96)="","",INDEX(INDIRECT("'WCM Calibration Final'!$L$1:$L$2000"),$A96)),"Source error"))</x:f>
      </x:c>
      <x:c r="J96" s="76" t="str">
        <x:f>IF(A96="","",IF(B96="","Missing GEID; counted by name/SOEID",IF(COUNTIF($B$8:$B$507,B96)&gt;1,"Repeated GEID in counted rows","")))</x:f>
      </x:c>
      <x:c r="K96" s="82"/>
      <x:c r="L96" s="82" t="n">
        <x:f>IF(Calculations!BN101=1,COUNTIF(Calculations!$BN$13:BN101,1),0)</x:f>
        <x:v>0</x:v>
      </x:c>
    </x:row>
    <x:row r="97" ht="18" customHeight="1">
      <x:c r="A97" s="82" t="str">
        <x:f>IF(90&gt;Calculations!$AG$4,"",IFERROR(INDEX(Calculations!$EM$13:$EM$512,MATCH(90,$L$8:$L$507,0)),""))</x:f>
      </x:c>
      <x:c r="B97" s="82" t="str">
        <x:f>IF($A97="","",IFERROR(IF(INDEX(INDIRECT("'WCM Calibration Final'!$A$1:$A$2000"),$A97)="","",INDEX(INDIRECT("'WCM Calibration Final'!$A$1:$A$2000"),$A97)),"Source error"))</x:f>
      </x:c>
      <x:c r="C97" s="82" t="str">
        <x:f>IF($A97="","",IFERROR(IF(INDEX(INDIRECT("'WCM Calibration Final'!$B$1:$B$2000"),$A97)="","",INDEX(INDIRECT("'WCM Calibration Final'!$B$1:$B$2000"),$A97)),"Source error"))</x:f>
      </x:c>
      <x:c r="D97" s="82" t="str">
        <x:f>IF($A97="","",IFERROR(IF(INDEX(INDIRECT("'WCM Calibration Final'!$C$1:$C$2000"),$A97)="","",INDEX(INDIRECT("'WCM Calibration Final'!$C$1:$C$2000"),$A97)),"Source error"))</x:f>
      </x:c>
      <x:c r="E97" s="82" t="str">
        <x:f>IF($A97="","",IFERROR(IF(INDEX(INDIRECT("'WCM Calibration Final'!$D$1:$D$2000"),$A97)="","",INDEX(INDIRECT("'WCM Calibration Final'!$D$1:$D$2000"),$A97)),"Source error"))</x:f>
      </x:c>
      <x:c r="F97" s="82" t="str">
        <x:f>IF($A97="","",IFERROR(IF(INDEX(INDIRECT("'WCM Calibration Final'!$E$1:$E$2000"),$A97)="","",INDEX(INDIRECT("'WCM Calibration Final'!$E$1:$E$2000"),$A97)),"Source error"))</x:f>
      </x:c>
      <x:c r="G97" s="82" t="str">
        <x:f>IF($A97="","",IFERROR(IF(INDEX(INDIRECT("'WCM Calibration Final'!$F$1:$F$2000"),$A97)="","",INDEX(INDIRECT("'WCM Calibration Final'!$F$1:$F$2000"),$A97)),"Source error"))</x:f>
      </x:c>
      <x:c r="H97" s="82" t="str">
        <x:f>IF($A97="","",IFERROR(IF(INDEX(INDIRECT("'WCM Calibration Final'!$K$1:$K$2000"),$A97)="","",INDEX(INDIRECT("'WCM Calibration Final'!$K$1:$K$2000"),$A97)),"Source error"))</x:f>
      </x:c>
      <x:c r="I97" s="82" t="str">
        <x:f>IF($A97="","",IFERROR(IF(INDEX(INDIRECT("'WCM Calibration Final'!$L$1:$L$2000"),$A97)="","",INDEX(INDIRECT("'WCM Calibration Final'!$L$1:$L$2000"),$A97)),"Source error"))</x:f>
      </x:c>
      <x:c r="J97" s="82" t="str">
        <x:f>IF(A97="","",IF(B97="","Missing GEID; counted by name/SOEID",IF(COUNTIF($B$8:$B$507,B97)&gt;1,"Repeated GEID in counted rows","")))</x:f>
      </x:c>
      <x:c r="K97" s="82"/>
      <x:c r="L97" s="82" t="n">
        <x:f>IF(Calculations!BN102=1,COUNTIF(Calculations!$BN$13:BN102,1),0)</x:f>
        <x:v>0</x:v>
      </x:c>
    </x:row>
    <x:row r="98" ht="18" customHeight="1">
      <x:c r="A98" s="76" t="str">
        <x:f>IF(91&gt;Calculations!$AG$4,"",IFERROR(INDEX(Calculations!$EM$13:$EM$512,MATCH(91,$L$8:$L$507,0)),""))</x:f>
      </x:c>
      <x:c r="B98" s="76" t="str">
        <x:f>IF($A98="","",IFERROR(IF(INDEX(INDIRECT("'WCM Calibration Final'!$A$1:$A$2000"),$A98)="","",INDEX(INDIRECT("'WCM Calibration Final'!$A$1:$A$2000"),$A98)),"Source error"))</x:f>
      </x:c>
      <x:c r="C98" s="76" t="str">
        <x:f>IF($A98="","",IFERROR(IF(INDEX(INDIRECT("'WCM Calibration Final'!$B$1:$B$2000"),$A98)="","",INDEX(INDIRECT("'WCM Calibration Final'!$B$1:$B$2000"),$A98)),"Source error"))</x:f>
      </x:c>
      <x:c r="D98" s="76" t="str">
        <x:f>IF($A98="","",IFERROR(IF(INDEX(INDIRECT("'WCM Calibration Final'!$C$1:$C$2000"),$A98)="","",INDEX(INDIRECT("'WCM Calibration Final'!$C$1:$C$2000"),$A98)),"Source error"))</x:f>
      </x:c>
      <x:c r="E98" s="76" t="str">
        <x:f>IF($A98="","",IFERROR(IF(INDEX(INDIRECT("'WCM Calibration Final'!$D$1:$D$2000"),$A98)="","",INDEX(INDIRECT("'WCM Calibration Final'!$D$1:$D$2000"),$A98)),"Source error"))</x:f>
      </x:c>
      <x:c r="F98" s="76" t="str">
        <x:f>IF($A98="","",IFERROR(IF(INDEX(INDIRECT("'WCM Calibration Final'!$E$1:$E$2000"),$A98)="","",INDEX(INDIRECT("'WCM Calibration Final'!$E$1:$E$2000"),$A98)),"Source error"))</x:f>
      </x:c>
      <x:c r="G98" s="76" t="str">
        <x:f>IF($A98="","",IFERROR(IF(INDEX(INDIRECT("'WCM Calibration Final'!$F$1:$F$2000"),$A98)="","",INDEX(INDIRECT("'WCM Calibration Final'!$F$1:$F$2000"),$A98)),"Source error"))</x:f>
      </x:c>
      <x:c r="H98" s="76" t="str">
        <x:f>IF($A98="","",IFERROR(IF(INDEX(INDIRECT("'WCM Calibration Final'!$K$1:$K$2000"),$A98)="","",INDEX(INDIRECT("'WCM Calibration Final'!$K$1:$K$2000"),$A98)),"Source error"))</x:f>
      </x:c>
      <x:c r="I98" s="76" t="str">
        <x:f>IF($A98="","",IFERROR(IF(INDEX(INDIRECT("'WCM Calibration Final'!$L$1:$L$2000"),$A98)="","",INDEX(INDIRECT("'WCM Calibration Final'!$L$1:$L$2000"),$A98)),"Source error"))</x:f>
      </x:c>
      <x:c r="J98" s="76" t="str">
        <x:f>IF(A98="","",IF(B98="","Missing GEID; counted by name/SOEID",IF(COUNTIF($B$8:$B$507,B98)&gt;1,"Repeated GEID in counted rows","")))</x:f>
      </x:c>
      <x:c r="K98" s="82"/>
      <x:c r="L98" s="82" t="n">
        <x:f>IF(Calculations!BN103=1,COUNTIF(Calculations!$BN$13:BN103,1),0)</x:f>
        <x:v>0</x:v>
      </x:c>
    </x:row>
    <x:row r="99" ht="18" customHeight="1">
      <x:c r="A99" s="82" t="str">
        <x:f>IF(92&gt;Calculations!$AG$4,"",IFERROR(INDEX(Calculations!$EM$13:$EM$512,MATCH(92,$L$8:$L$507,0)),""))</x:f>
      </x:c>
      <x:c r="B99" s="82" t="str">
        <x:f>IF($A99="","",IFERROR(IF(INDEX(INDIRECT("'WCM Calibration Final'!$A$1:$A$2000"),$A99)="","",INDEX(INDIRECT("'WCM Calibration Final'!$A$1:$A$2000"),$A99)),"Source error"))</x:f>
      </x:c>
      <x:c r="C99" s="82" t="str">
        <x:f>IF($A99="","",IFERROR(IF(INDEX(INDIRECT("'WCM Calibration Final'!$B$1:$B$2000"),$A99)="","",INDEX(INDIRECT("'WCM Calibration Final'!$B$1:$B$2000"),$A99)),"Source error"))</x:f>
      </x:c>
      <x:c r="D99" s="82" t="str">
        <x:f>IF($A99="","",IFERROR(IF(INDEX(INDIRECT("'WCM Calibration Final'!$C$1:$C$2000"),$A99)="","",INDEX(INDIRECT("'WCM Calibration Final'!$C$1:$C$2000"),$A99)),"Source error"))</x:f>
      </x:c>
      <x:c r="E99" s="82" t="str">
        <x:f>IF($A99="","",IFERROR(IF(INDEX(INDIRECT("'WCM Calibration Final'!$D$1:$D$2000"),$A99)="","",INDEX(INDIRECT("'WCM Calibration Final'!$D$1:$D$2000"),$A99)),"Source error"))</x:f>
      </x:c>
      <x:c r="F99" s="82" t="str">
        <x:f>IF($A99="","",IFERROR(IF(INDEX(INDIRECT("'WCM Calibration Final'!$E$1:$E$2000"),$A99)="","",INDEX(INDIRECT("'WCM Calibration Final'!$E$1:$E$2000"),$A99)),"Source error"))</x:f>
      </x:c>
      <x:c r="G99" s="82" t="str">
        <x:f>IF($A99="","",IFERROR(IF(INDEX(INDIRECT("'WCM Calibration Final'!$F$1:$F$2000"),$A99)="","",INDEX(INDIRECT("'WCM Calibration Final'!$F$1:$F$2000"),$A99)),"Source error"))</x:f>
      </x:c>
      <x:c r="H99" s="82" t="str">
        <x:f>IF($A99="","",IFERROR(IF(INDEX(INDIRECT("'WCM Calibration Final'!$K$1:$K$2000"),$A99)="","",INDEX(INDIRECT("'WCM Calibration Final'!$K$1:$K$2000"),$A99)),"Source error"))</x:f>
      </x:c>
      <x:c r="I99" s="82" t="str">
        <x:f>IF($A99="","",IFERROR(IF(INDEX(INDIRECT("'WCM Calibration Final'!$L$1:$L$2000"),$A99)="","",INDEX(INDIRECT("'WCM Calibration Final'!$L$1:$L$2000"),$A99)),"Source error"))</x:f>
      </x:c>
      <x:c r="J99" s="82" t="str">
        <x:f>IF(A99="","",IF(B99="","Missing GEID; counted by name/SOEID",IF(COUNTIF($B$8:$B$507,B99)&gt;1,"Repeated GEID in counted rows","")))</x:f>
      </x:c>
      <x:c r="K99" s="82"/>
      <x:c r="L99" s="82" t="n">
        <x:f>IF(Calculations!BN104=1,COUNTIF(Calculations!$BN$13:BN104,1),0)</x:f>
        <x:v>0</x:v>
      </x:c>
    </x:row>
    <x:row r="100" ht="18" customHeight="1">
      <x:c r="A100" s="76" t="str">
        <x:f>IF(93&gt;Calculations!$AG$4,"",IFERROR(INDEX(Calculations!$EM$13:$EM$512,MATCH(93,$L$8:$L$507,0)),""))</x:f>
      </x:c>
      <x:c r="B100" s="76" t="str">
        <x:f>IF($A100="","",IFERROR(IF(INDEX(INDIRECT("'WCM Calibration Final'!$A$1:$A$2000"),$A100)="","",INDEX(INDIRECT("'WCM Calibration Final'!$A$1:$A$2000"),$A100)),"Source error"))</x:f>
      </x:c>
      <x:c r="C100" s="76" t="str">
        <x:f>IF($A100="","",IFERROR(IF(INDEX(INDIRECT("'WCM Calibration Final'!$B$1:$B$2000"),$A100)="","",INDEX(INDIRECT("'WCM Calibration Final'!$B$1:$B$2000"),$A100)),"Source error"))</x:f>
      </x:c>
      <x:c r="D100" s="76" t="str">
        <x:f>IF($A100="","",IFERROR(IF(INDEX(INDIRECT("'WCM Calibration Final'!$C$1:$C$2000"),$A100)="","",INDEX(INDIRECT("'WCM Calibration Final'!$C$1:$C$2000"),$A100)),"Source error"))</x:f>
      </x:c>
      <x:c r="E100" s="76" t="str">
        <x:f>IF($A100="","",IFERROR(IF(INDEX(INDIRECT("'WCM Calibration Final'!$D$1:$D$2000"),$A100)="","",INDEX(INDIRECT("'WCM Calibration Final'!$D$1:$D$2000"),$A100)),"Source error"))</x:f>
      </x:c>
      <x:c r="F100" s="76" t="str">
        <x:f>IF($A100="","",IFERROR(IF(INDEX(INDIRECT("'WCM Calibration Final'!$E$1:$E$2000"),$A100)="","",INDEX(INDIRECT("'WCM Calibration Final'!$E$1:$E$2000"),$A100)),"Source error"))</x:f>
      </x:c>
      <x:c r="G100" s="76" t="str">
        <x:f>IF($A100="","",IFERROR(IF(INDEX(INDIRECT("'WCM Calibration Final'!$F$1:$F$2000"),$A100)="","",INDEX(INDIRECT("'WCM Calibration Final'!$F$1:$F$2000"),$A100)),"Source error"))</x:f>
      </x:c>
      <x:c r="H100" s="76" t="str">
        <x:f>IF($A100="","",IFERROR(IF(INDEX(INDIRECT("'WCM Calibration Final'!$K$1:$K$2000"),$A100)="","",INDEX(INDIRECT("'WCM Calibration Final'!$K$1:$K$2000"),$A100)),"Source error"))</x:f>
      </x:c>
      <x:c r="I100" s="76" t="str">
        <x:f>IF($A100="","",IFERROR(IF(INDEX(INDIRECT("'WCM Calibration Final'!$L$1:$L$2000"),$A100)="","",INDEX(INDIRECT("'WCM Calibration Final'!$L$1:$L$2000"),$A100)),"Source error"))</x:f>
      </x:c>
      <x:c r="J100" s="76" t="str">
        <x:f>IF(A100="","",IF(B100="","Missing GEID; counted by name/SOEID",IF(COUNTIF($B$8:$B$507,B100)&gt;1,"Repeated GEID in counted rows","")))</x:f>
      </x:c>
      <x:c r="K100" s="82"/>
      <x:c r="L100" s="82" t="n">
        <x:f>IF(Calculations!BN105=1,COUNTIF(Calculations!$BN$13:BN105,1),0)</x:f>
        <x:v>0</x:v>
      </x:c>
    </x:row>
    <x:row r="101" ht="18" customHeight="1">
      <x:c r="A101" s="82" t="str">
        <x:f>IF(94&gt;Calculations!$AG$4,"",IFERROR(INDEX(Calculations!$EM$13:$EM$512,MATCH(94,$L$8:$L$507,0)),""))</x:f>
      </x:c>
      <x:c r="B101" s="82" t="str">
        <x:f>IF($A101="","",IFERROR(IF(INDEX(INDIRECT("'WCM Calibration Final'!$A$1:$A$2000"),$A101)="","",INDEX(INDIRECT("'WCM Calibration Final'!$A$1:$A$2000"),$A101)),"Source error"))</x:f>
      </x:c>
      <x:c r="C101" s="82" t="str">
        <x:f>IF($A101="","",IFERROR(IF(INDEX(INDIRECT("'WCM Calibration Final'!$B$1:$B$2000"),$A101)="","",INDEX(INDIRECT("'WCM Calibration Final'!$B$1:$B$2000"),$A101)),"Source error"))</x:f>
      </x:c>
      <x:c r="D101" s="82" t="str">
        <x:f>IF($A101="","",IFERROR(IF(INDEX(INDIRECT("'WCM Calibration Final'!$C$1:$C$2000"),$A101)="","",INDEX(INDIRECT("'WCM Calibration Final'!$C$1:$C$2000"),$A101)),"Source error"))</x:f>
      </x:c>
      <x:c r="E101" s="82" t="str">
        <x:f>IF($A101="","",IFERROR(IF(INDEX(INDIRECT("'WCM Calibration Final'!$D$1:$D$2000"),$A101)="","",INDEX(INDIRECT("'WCM Calibration Final'!$D$1:$D$2000"),$A101)),"Source error"))</x:f>
      </x:c>
      <x:c r="F101" s="82" t="str">
        <x:f>IF($A101="","",IFERROR(IF(INDEX(INDIRECT("'WCM Calibration Final'!$E$1:$E$2000"),$A101)="","",INDEX(INDIRECT("'WCM Calibration Final'!$E$1:$E$2000"),$A101)),"Source error"))</x:f>
      </x:c>
      <x:c r="G101" s="82" t="str">
        <x:f>IF($A101="","",IFERROR(IF(INDEX(INDIRECT("'WCM Calibration Final'!$F$1:$F$2000"),$A101)="","",INDEX(INDIRECT("'WCM Calibration Final'!$F$1:$F$2000"),$A101)),"Source error"))</x:f>
      </x:c>
      <x:c r="H101" s="82" t="str">
        <x:f>IF($A101="","",IFERROR(IF(INDEX(INDIRECT("'WCM Calibration Final'!$K$1:$K$2000"),$A101)="","",INDEX(INDIRECT("'WCM Calibration Final'!$K$1:$K$2000"),$A101)),"Source error"))</x:f>
      </x:c>
      <x:c r="I101" s="82" t="str">
        <x:f>IF($A101="","",IFERROR(IF(INDEX(INDIRECT("'WCM Calibration Final'!$L$1:$L$2000"),$A101)="","",INDEX(INDIRECT("'WCM Calibration Final'!$L$1:$L$2000"),$A101)),"Source error"))</x:f>
      </x:c>
      <x:c r="J101" s="82" t="str">
        <x:f>IF(A101="","",IF(B101="","Missing GEID; counted by name/SOEID",IF(COUNTIF($B$8:$B$507,B101)&gt;1,"Repeated GEID in counted rows","")))</x:f>
      </x:c>
      <x:c r="K101" s="82"/>
      <x:c r="L101" s="82" t="n">
        <x:f>IF(Calculations!BN106=1,COUNTIF(Calculations!$BN$13:BN106,1),0)</x:f>
        <x:v>0</x:v>
      </x:c>
    </x:row>
    <x:row r="102" ht="18" customHeight="1">
      <x:c r="A102" s="76" t="str">
        <x:f>IF(95&gt;Calculations!$AG$4,"",IFERROR(INDEX(Calculations!$EM$13:$EM$512,MATCH(95,$L$8:$L$507,0)),""))</x:f>
      </x:c>
      <x:c r="B102" s="76" t="str">
        <x:f>IF($A102="","",IFERROR(IF(INDEX(INDIRECT("'WCM Calibration Final'!$A$1:$A$2000"),$A102)="","",INDEX(INDIRECT("'WCM Calibration Final'!$A$1:$A$2000"),$A102)),"Source error"))</x:f>
      </x:c>
      <x:c r="C102" s="76" t="str">
        <x:f>IF($A102="","",IFERROR(IF(INDEX(INDIRECT("'WCM Calibration Final'!$B$1:$B$2000"),$A102)="","",INDEX(INDIRECT("'WCM Calibration Final'!$B$1:$B$2000"),$A102)),"Source error"))</x:f>
      </x:c>
      <x:c r="D102" s="76" t="str">
        <x:f>IF($A102="","",IFERROR(IF(INDEX(INDIRECT("'WCM Calibration Final'!$C$1:$C$2000"),$A102)="","",INDEX(INDIRECT("'WCM Calibration Final'!$C$1:$C$2000"),$A102)),"Source error"))</x:f>
      </x:c>
      <x:c r="E102" s="76" t="str">
        <x:f>IF($A102="","",IFERROR(IF(INDEX(INDIRECT("'WCM Calibration Final'!$D$1:$D$2000"),$A102)="","",INDEX(INDIRECT("'WCM Calibration Final'!$D$1:$D$2000"),$A102)),"Source error"))</x:f>
      </x:c>
      <x:c r="F102" s="76" t="str">
        <x:f>IF($A102="","",IFERROR(IF(INDEX(INDIRECT("'WCM Calibration Final'!$E$1:$E$2000"),$A102)="","",INDEX(INDIRECT("'WCM Calibration Final'!$E$1:$E$2000"),$A102)),"Source error"))</x:f>
      </x:c>
      <x:c r="G102" s="76" t="str">
        <x:f>IF($A102="","",IFERROR(IF(INDEX(INDIRECT("'WCM Calibration Final'!$F$1:$F$2000"),$A102)="","",INDEX(INDIRECT("'WCM Calibration Final'!$F$1:$F$2000"),$A102)),"Source error"))</x:f>
      </x:c>
      <x:c r="H102" s="76" t="str">
        <x:f>IF($A102="","",IFERROR(IF(INDEX(INDIRECT("'WCM Calibration Final'!$K$1:$K$2000"),$A102)="","",INDEX(INDIRECT("'WCM Calibration Final'!$K$1:$K$2000"),$A102)),"Source error"))</x:f>
      </x:c>
      <x:c r="I102" s="76" t="str">
        <x:f>IF($A102="","",IFERROR(IF(INDEX(INDIRECT("'WCM Calibration Final'!$L$1:$L$2000"),$A102)="","",INDEX(INDIRECT("'WCM Calibration Final'!$L$1:$L$2000"),$A102)),"Source error"))</x:f>
      </x:c>
      <x:c r="J102" s="76" t="str">
        <x:f>IF(A102="","",IF(B102="","Missing GEID; counted by name/SOEID",IF(COUNTIF($B$8:$B$507,B102)&gt;1,"Repeated GEID in counted rows","")))</x:f>
      </x:c>
      <x:c r="K102" s="82"/>
      <x:c r="L102" s="82" t="n">
        <x:f>IF(Calculations!BN107=1,COUNTIF(Calculations!$BN$13:BN107,1),0)</x:f>
        <x:v>0</x:v>
      </x:c>
    </x:row>
    <x:row r="103" ht="18" customHeight="1">
      <x:c r="A103" s="82" t="str">
        <x:f>IF(96&gt;Calculations!$AG$4,"",IFERROR(INDEX(Calculations!$EM$13:$EM$512,MATCH(96,$L$8:$L$507,0)),""))</x:f>
      </x:c>
      <x:c r="B103" s="82" t="str">
        <x:f>IF($A103="","",IFERROR(IF(INDEX(INDIRECT("'WCM Calibration Final'!$A$1:$A$2000"),$A103)="","",INDEX(INDIRECT("'WCM Calibration Final'!$A$1:$A$2000"),$A103)),"Source error"))</x:f>
      </x:c>
      <x:c r="C103" s="82" t="str">
        <x:f>IF($A103="","",IFERROR(IF(INDEX(INDIRECT("'WCM Calibration Final'!$B$1:$B$2000"),$A103)="","",INDEX(INDIRECT("'WCM Calibration Final'!$B$1:$B$2000"),$A103)),"Source error"))</x:f>
      </x:c>
      <x:c r="D103" s="82" t="str">
        <x:f>IF($A103="","",IFERROR(IF(INDEX(INDIRECT("'WCM Calibration Final'!$C$1:$C$2000"),$A103)="","",INDEX(INDIRECT("'WCM Calibration Final'!$C$1:$C$2000"),$A103)),"Source error"))</x:f>
      </x:c>
      <x:c r="E103" s="82" t="str">
        <x:f>IF($A103="","",IFERROR(IF(INDEX(INDIRECT("'WCM Calibration Final'!$D$1:$D$2000"),$A103)="","",INDEX(INDIRECT("'WCM Calibration Final'!$D$1:$D$2000"),$A103)),"Source error"))</x:f>
      </x:c>
      <x:c r="F103" s="82" t="str">
        <x:f>IF($A103="","",IFERROR(IF(INDEX(INDIRECT("'WCM Calibration Final'!$E$1:$E$2000"),$A103)="","",INDEX(INDIRECT("'WCM Calibration Final'!$E$1:$E$2000"),$A103)),"Source error"))</x:f>
      </x:c>
      <x:c r="G103" s="82" t="str">
        <x:f>IF($A103="","",IFERROR(IF(INDEX(INDIRECT("'WCM Calibration Final'!$F$1:$F$2000"),$A103)="","",INDEX(INDIRECT("'WCM Calibration Final'!$F$1:$F$2000"),$A103)),"Source error"))</x:f>
      </x:c>
      <x:c r="H103" s="82" t="str">
        <x:f>IF($A103="","",IFERROR(IF(INDEX(INDIRECT("'WCM Calibration Final'!$K$1:$K$2000"),$A103)="","",INDEX(INDIRECT("'WCM Calibration Final'!$K$1:$K$2000"),$A103)),"Source error"))</x:f>
      </x:c>
      <x:c r="I103" s="82" t="str">
        <x:f>IF($A103="","",IFERROR(IF(INDEX(INDIRECT("'WCM Calibration Final'!$L$1:$L$2000"),$A103)="","",INDEX(INDIRECT("'WCM Calibration Final'!$L$1:$L$2000"),$A103)),"Source error"))</x:f>
      </x:c>
      <x:c r="J103" s="82" t="str">
        <x:f>IF(A103="","",IF(B103="","Missing GEID; counted by name/SOEID",IF(COUNTIF($B$8:$B$507,B103)&gt;1,"Repeated GEID in counted rows","")))</x:f>
      </x:c>
      <x:c r="K103" s="82"/>
      <x:c r="L103" s="82" t="n">
        <x:f>IF(Calculations!BN108=1,COUNTIF(Calculations!$BN$13:BN108,1),0)</x:f>
        <x:v>0</x:v>
      </x:c>
    </x:row>
    <x:row r="104" ht="18" customHeight="1">
      <x:c r="A104" s="76" t="str">
        <x:f>IF(97&gt;Calculations!$AG$4,"",IFERROR(INDEX(Calculations!$EM$13:$EM$512,MATCH(97,$L$8:$L$507,0)),""))</x:f>
      </x:c>
      <x:c r="B104" s="76" t="str">
        <x:f>IF($A104="","",IFERROR(IF(INDEX(INDIRECT("'WCM Calibration Final'!$A$1:$A$2000"),$A104)="","",INDEX(INDIRECT("'WCM Calibration Final'!$A$1:$A$2000"),$A104)),"Source error"))</x:f>
      </x:c>
      <x:c r="C104" s="76" t="str">
        <x:f>IF($A104="","",IFERROR(IF(INDEX(INDIRECT("'WCM Calibration Final'!$B$1:$B$2000"),$A104)="","",INDEX(INDIRECT("'WCM Calibration Final'!$B$1:$B$2000"),$A104)),"Source error"))</x:f>
      </x:c>
      <x:c r="D104" s="76" t="str">
        <x:f>IF($A104="","",IFERROR(IF(INDEX(INDIRECT("'WCM Calibration Final'!$C$1:$C$2000"),$A104)="","",INDEX(INDIRECT("'WCM Calibration Final'!$C$1:$C$2000"),$A104)),"Source error"))</x:f>
      </x:c>
      <x:c r="E104" s="76" t="str">
        <x:f>IF($A104="","",IFERROR(IF(INDEX(INDIRECT("'WCM Calibration Final'!$D$1:$D$2000"),$A104)="","",INDEX(INDIRECT("'WCM Calibration Final'!$D$1:$D$2000"),$A104)),"Source error"))</x:f>
      </x:c>
      <x:c r="F104" s="76" t="str">
        <x:f>IF($A104="","",IFERROR(IF(INDEX(INDIRECT("'WCM Calibration Final'!$E$1:$E$2000"),$A104)="","",INDEX(INDIRECT("'WCM Calibration Final'!$E$1:$E$2000"),$A104)),"Source error"))</x:f>
      </x:c>
      <x:c r="G104" s="76" t="str">
        <x:f>IF($A104="","",IFERROR(IF(INDEX(INDIRECT("'WCM Calibration Final'!$F$1:$F$2000"),$A104)="","",INDEX(INDIRECT("'WCM Calibration Final'!$F$1:$F$2000"),$A104)),"Source error"))</x:f>
      </x:c>
      <x:c r="H104" s="76" t="str">
        <x:f>IF($A104="","",IFERROR(IF(INDEX(INDIRECT("'WCM Calibration Final'!$K$1:$K$2000"),$A104)="","",INDEX(INDIRECT("'WCM Calibration Final'!$K$1:$K$2000"),$A104)),"Source error"))</x:f>
      </x:c>
      <x:c r="I104" s="76" t="str">
        <x:f>IF($A104="","",IFERROR(IF(INDEX(INDIRECT("'WCM Calibration Final'!$L$1:$L$2000"),$A104)="","",INDEX(INDIRECT("'WCM Calibration Final'!$L$1:$L$2000"),$A104)),"Source error"))</x:f>
      </x:c>
      <x:c r="J104" s="76" t="str">
        <x:f>IF(A104="","",IF(B104="","Missing GEID; counted by name/SOEID",IF(COUNTIF($B$8:$B$507,B104)&gt;1,"Repeated GEID in counted rows","")))</x:f>
      </x:c>
      <x:c r="K104" s="82"/>
      <x:c r="L104" s="82" t="n">
        <x:f>IF(Calculations!BN109=1,COUNTIF(Calculations!$BN$13:BN109,1),0)</x:f>
        <x:v>0</x:v>
      </x:c>
    </x:row>
    <x:row r="105" ht="18" customHeight="1">
      <x:c r="A105" s="82" t="str">
        <x:f>IF(98&gt;Calculations!$AG$4,"",IFERROR(INDEX(Calculations!$EM$13:$EM$512,MATCH(98,$L$8:$L$507,0)),""))</x:f>
      </x:c>
      <x:c r="B105" s="82" t="str">
        <x:f>IF($A105="","",IFERROR(IF(INDEX(INDIRECT("'WCM Calibration Final'!$A$1:$A$2000"),$A105)="","",INDEX(INDIRECT("'WCM Calibration Final'!$A$1:$A$2000"),$A105)),"Source error"))</x:f>
      </x:c>
      <x:c r="C105" s="82" t="str">
        <x:f>IF($A105="","",IFERROR(IF(INDEX(INDIRECT("'WCM Calibration Final'!$B$1:$B$2000"),$A105)="","",INDEX(INDIRECT("'WCM Calibration Final'!$B$1:$B$2000"),$A105)),"Source error"))</x:f>
      </x:c>
      <x:c r="D105" s="82" t="str">
        <x:f>IF($A105="","",IFERROR(IF(INDEX(INDIRECT("'WCM Calibration Final'!$C$1:$C$2000"),$A105)="","",INDEX(INDIRECT("'WCM Calibration Final'!$C$1:$C$2000"),$A105)),"Source error"))</x:f>
      </x:c>
      <x:c r="E105" s="82" t="str">
        <x:f>IF($A105="","",IFERROR(IF(INDEX(INDIRECT("'WCM Calibration Final'!$D$1:$D$2000"),$A105)="","",INDEX(INDIRECT("'WCM Calibration Final'!$D$1:$D$2000"),$A105)),"Source error"))</x:f>
      </x:c>
      <x:c r="F105" s="82" t="str">
        <x:f>IF($A105="","",IFERROR(IF(INDEX(INDIRECT("'WCM Calibration Final'!$E$1:$E$2000"),$A105)="","",INDEX(INDIRECT("'WCM Calibration Final'!$E$1:$E$2000"),$A105)),"Source error"))</x:f>
      </x:c>
      <x:c r="G105" s="82" t="str">
        <x:f>IF($A105="","",IFERROR(IF(INDEX(INDIRECT("'WCM Calibration Final'!$F$1:$F$2000"),$A105)="","",INDEX(INDIRECT("'WCM Calibration Final'!$F$1:$F$2000"),$A105)),"Source error"))</x:f>
      </x:c>
      <x:c r="H105" s="82" t="str">
        <x:f>IF($A105="","",IFERROR(IF(INDEX(INDIRECT("'WCM Calibration Final'!$K$1:$K$2000"),$A105)="","",INDEX(INDIRECT("'WCM Calibration Final'!$K$1:$K$2000"),$A105)),"Source error"))</x:f>
      </x:c>
      <x:c r="I105" s="82" t="str">
        <x:f>IF($A105="","",IFERROR(IF(INDEX(INDIRECT("'WCM Calibration Final'!$L$1:$L$2000"),$A105)="","",INDEX(INDIRECT("'WCM Calibration Final'!$L$1:$L$2000"),$A105)),"Source error"))</x:f>
      </x:c>
      <x:c r="J105" s="82" t="str">
        <x:f>IF(A105="","",IF(B105="","Missing GEID; counted by name/SOEID",IF(COUNTIF($B$8:$B$507,B105)&gt;1,"Repeated GEID in counted rows","")))</x:f>
      </x:c>
      <x:c r="K105" s="82"/>
      <x:c r="L105" s="82" t="n">
        <x:f>IF(Calculations!BN110=1,COUNTIF(Calculations!$BN$13:BN110,1),0)</x:f>
        <x:v>0</x:v>
      </x:c>
    </x:row>
    <x:row r="106" ht="18" customHeight="1">
      <x:c r="A106" s="76" t="str">
        <x:f>IF(99&gt;Calculations!$AG$4,"",IFERROR(INDEX(Calculations!$EM$13:$EM$512,MATCH(99,$L$8:$L$507,0)),""))</x:f>
      </x:c>
      <x:c r="B106" s="76" t="str">
        <x:f>IF($A106="","",IFERROR(IF(INDEX(INDIRECT("'WCM Calibration Final'!$A$1:$A$2000"),$A106)="","",INDEX(INDIRECT("'WCM Calibration Final'!$A$1:$A$2000"),$A106)),"Source error"))</x:f>
      </x:c>
      <x:c r="C106" s="76" t="str">
        <x:f>IF($A106="","",IFERROR(IF(INDEX(INDIRECT("'WCM Calibration Final'!$B$1:$B$2000"),$A106)="","",INDEX(INDIRECT("'WCM Calibration Final'!$B$1:$B$2000"),$A106)),"Source error"))</x:f>
      </x:c>
      <x:c r="D106" s="76" t="str">
        <x:f>IF($A106="","",IFERROR(IF(INDEX(INDIRECT("'WCM Calibration Final'!$C$1:$C$2000"),$A106)="","",INDEX(INDIRECT("'WCM Calibration Final'!$C$1:$C$2000"),$A106)),"Source error"))</x:f>
      </x:c>
      <x:c r="E106" s="76" t="str">
        <x:f>IF($A106="","",IFERROR(IF(INDEX(INDIRECT("'WCM Calibration Final'!$D$1:$D$2000"),$A106)="","",INDEX(INDIRECT("'WCM Calibration Final'!$D$1:$D$2000"),$A106)),"Source error"))</x:f>
      </x:c>
      <x:c r="F106" s="76" t="str">
        <x:f>IF($A106="","",IFERROR(IF(INDEX(INDIRECT("'WCM Calibration Final'!$E$1:$E$2000"),$A106)="","",INDEX(INDIRECT("'WCM Calibration Final'!$E$1:$E$2000"),$A106)),"Source error"))</x:f>
      </x:c>
      <x:c r="G106" s="76" t="str">
        <x:f>IF($A106="","",IFERROR(IF(INDEX(INDIRECT("'WCM Calibration Final'!$F$1:$F$2000"),$A106)="","",INDEX(INDIRECT("'WCM Calibration Final'!$F$1:$F$2000"),$A106)),"Source error"))</x:f>
      </x:c>
      <x:c r="H106" s="76" t="str">
        <x:f>IF($A106="","",IFERROR(IF(INDEX(INDIRECT("'WCM Calibration Final'!$K$1:$K$2000"),$A106)="","",INDEX(INDIRECT("'WCM Calibration Final'!$K$1:$K$2000"),$A106)),"Source error"))</x:f>
      </x:c>
      <x:c r="I106" s="76" t="str">
        <x:f>IF($A106="","",IFERROR(IF(INDEX(INDIRECT("'WCM Calibration Final'!$L$1:$L$2000"),$A106)="","",INDEX(INDIRECT("'WCM Calibration Final'!$L$1:$L$2000"),$A106)),"Source error"))</x:f>
      </x:c>
      <x:c r="J106" s="76" t="str">
        <x:f>IF(A106="","",IF(B106="","Missing GEID; counted by name/SOEID",IF(COUNTIF($B$8:$B$507,B106)&gt;1,"Repeated GEID in counted rows","")))</x:f>
      </x:c>
      <x:c r="K106" s="82"/>
      <x:c r="L106" s="82" t="n">
        <x:f>IF(Calculations!BN111=1,COUNTIF(Calculations!$BN$13:BN111,1),0)</x:f>
        <x:v>0</x:v>
      </x:c>
    </x:row>
    <x:row r="107" ht="18" customHeight="1">
      <x:c r="A107" s="82" t="str">
        <x:f>IF(100&gt;Calculations!$AG$4,"",IFERROR(INDEX(Calculations!$EM$13:$EM$512,MATCH(100,$L$8:$L$507,0)),""))</x:f>
      </x:c>
      <x:c r="B107" s="82" t="str">
        <x:f>IF($A107="","",IFERROR(IF(INDEX(INDIRECT("'WCM Calibration Final'!$A$1:$A$2000"),$A107)="","",INDEX(INDIRECT("'WCM Calibration Final'!$A$1:$A$2000"),$A107)),"Source error"))</x:f>
      </x:c>
      <x:c r="C107" s="82" t="str">
        <x:f>IF($A107="","",IFERROR(IF(INDEX(INDIRECT("'WCM Calibration Final'!$B$1:$B$2000"),$A107)="","",INDEX(INDIRECT("'WCM Calibration Final'!$B$1:$B$2000"),$A107)),"Source error"))</x:f>
      </x:c>
      <x:c r="D107" s="82" t="str">
        <x:f>IF($A107="","",IFERROR(IF(INDEX(INDIRECT("'WCM Calibration Final'!$C$1:$C$2000"),$A107)="","",INDEX(INDIRECT("'WCM Calibration Final'!$C$1:$C$2000"),$A107)),"Source error"))</x:f>
      </x:c>
      <x:c r="E107" s="82" t="str">
        <x:f>IF($A107="","",IFERROR(IF(INDEX(INDIRECT("'WCM Calibration Final'!$D$1:$D$2000"),$A107)="","",INDEX(INDIRECT("'WCM Calibration Final'!$D$1:$D$2000"),$A107)),"Source error"))</x:f>
      </x:c>
      <x:c r="F107" s="82" t="str">
        <x:f>IF($A107="","",IFERROR(IF(INDEX(INDIRECT("'WCM Calibration Final'!$E$1:$E$2000"),$A107)="","",INDEX(INDIRECT("'WCM Calibration Final'!$E$1:$E$2000"),$A107)),"Source error"))</x:f>
      </x:c>
      <x:c r="G107" s="82" t="str">
        <x:f>IF($A107="","",IFERROR(IF(INDEX(INDIRECT("'WCM Calibration Final'!$F$1:$F$2000"),$A107)="","",INDEX(INDIRECT("'WCM Calibration Final'!$F$1:$F$2000"),$A107)),"Source error"))</x:f>
      </x:c>
      <x:c r="H107" s="82" t="str">
        <x:f>IF($A107="","",IFERROR(IF(INDEX(INDIRECT("'WCM Calibration Final'!$K$1:$K$2000"),$A107)="","",INDEX(INDIRECT("'WCM Calibration Final'!$K$1:$K$2000"),$A107)),"Source error"))</x:f>
      </x:c>
      <x:c r="I107" s="82" t="str">
        <x:f>IF($A107="","",IFERROR(IF(INDEX(INDIRECT("'WCM Calibration Final'!$L$1:$L$2000"),$A107)="","",INDEX(INDIRECT("'WCM Calibration Final'!$L$1:$L$2000"),$A107)),"Source error"))</x:f>
      </x:c>
      <x:c r="J107" s="82" t="str">
        <x:f>IF(A107="","",IF(B107="","Missing GEID; counted by name/SOEID",IF(COUNTIF($B$8:$B$507,B107)&gt;1,"Repeated GEID in counted rows","")))</x:f>
      </x:c>
      <x:c r="K107" s="82"/>
      <x:c r="L107" s="82" t="n">
        <x:f>IF(Calculations!BN112=1,COUNTIF(Calculations!$BN$13:BN112,1),0)</x:f>
        <x:v>0</x:v>
      </x:c>
    </x:row>
    <x:row r="108" ht="18" customHeight="1">
      <x:c r="A108" s="76" t="str">
        <x:f>IF(101&gt;Calculations!$AG$4,"",IFERROR(INDEX(Calculations!$EM$13:$EM$512,MATCH(101,$L$8:$L$507,0)),""))</x:f>
      </x:c>
      <x:c r="B108" s="76" t="str">
        <x:f>IF($A108="","",IFERROR(IF(INDEX(INDIRECT("'WCM Calibration Final'!$A$1:$A$2000"),$A108)="","",INDEX(INDIRECT("'WCM Calibration Final'!$A$1:$A$2000"),$A108)),"Source error"))</x:f>
      </x:c>
      <x:c r="C108" s="76" t="str">
        <x:f>IF($A108="","",IFERROR(IF(INDEX(INDIRECT("'WCM Calibration Final'!$B$1:$B$2000"),$A108)="","",INDEX(INDIRECT("'WCM Calibration Final'!$B$1:$B$2000"),$A108)),"Source error"))</x:f>
      </x:c>
      <x:c r="D108" s="76" t="str">
        <x:f>IF($A108="","",IFERROR(IF(INDEX(INDIRECT("'WCM Calibration Final'!$C$1:$C$2000"),$A108)="","",INDEX(INDIRECT("'WCM Calibration Final'!$C$1:$C$2000"),$A108)),"Source error"))</x:f>
      </x:c>
      <x:c r="E108" s="76" t="str">
        <x:f>IF($A108="","",IFERROR(IF(INDEX(INDIRECT("'WCM Calibration Final'!$D$1:$D$2000"),$A108)="","",INDEX(INDIRECT("'WCM Calibration Final'!$D$1:$D$2000"),$A108)),"Source error"))</x:f>
      </x:c>
      <x:c r="F108" s="76" t="str">
        <x:f>IF($A108="","",IFERROR(IF(INDEX(INDIRECT("'WCM Calibration Final'!$E$1:$E$2000"),$A108)="","",INDEX(INDIRECT("'WCM Calibration Final'!$E$1:$E$2000"),$A108)),"Source error"))</x:f>
      </x:c>
      <x:c r="G108" s="76" t="str">
        <x:f>IF($A108="","",IFERROR(IF(INDEX(INDIRECT("'WCM Calibration Final'!$F$1:$F$2000"),$A108)="","",INDEX(INDIRECT("'WCM Calibration Final'!$F$1:$F$2000"),$A108)),"Source error"))</x:f>
      </x:c>
      <x:c r="H108" s="76" t="str">
        <x:f>IF($A108="","",IFERROR(IF(INDEX(INDIRECT("'WCM Calibration Final'!$K$1:$K$2000"),$A108)="","",INDEX(INDIRECT("'WCM Calibration Final'!$K$1:$K$2000"),$A108)),"Source error"))</x:f>
      </x:c>
      <x:c r="I108" s="76" t="str">
        <x:f>IF($A108="","",IFERROR(IF(INDEX(INDIRECT("'WCM Calibration Final'!$L$1:$L$2000"),$A108)="","",INDEX(INDIRECT("'WCM Calibration Final'!$L$1:$L$2000"),$A108)),"Source error"))</x:f>
      </x:c>
      <x:c r="J108" s="76" t="str">
        <x:f>IF(A108="","",IF(B108="","Missing GEID; counted by name/SOEID",IF(COUNTIF($B$8:$B$507,B108)&gt;1,"Repeated GEID in counted rows","")))</x:f>
      </x:c>
      <x:c r="K108" s="82"/>
      <x:c r="L108" s="82" t="n">
        <x:f>IF(Calculations!BN113=1,COUNTIF(Calculations!$BN$13:BN113,1),0)</x:f>
        <x:v>0</x:v>
      </x:c>
    </x:row>
    <x:row r="109" ht="18" customHeight="1">
      <x:c r="A109" s="82" t="str">
        <x:f>IF(102&gt;Calculations!$AG$4,"",IFERROR(INDEX(Calculations!$EM$13:$EM$512,MATCH(102,$L$8:$L$507,0)),""))</x:f>
      </x:c>
      <x:c r="B109" s="82" t="str">
        <x:f>IF($A109="","",IFERROR(IF(INDEX(INDIRECT("'WCM Calibration Final'!$A$1:$A$2000"),$A109)="","",INDEX(INDIRECT("'WCM Calibration Final'!$A$1:$A$2000"),$A109)),"Source error"))</x:f>
      </x:c>
      <x:c r="C109" s="82" t="str">
        <x:f>IF($A109="","",IFERROR(IF(INDEX(INDIRECT("'WCM Calibration Final'!$B$1:$B$2000"),$A109)="","",INDEX(INDIRECT("'WCM Calibration Final'!$B$1:$B$2000"),$A109)),"Source error"))</x:f>
      </x:c>
      <x:c r="D109" s="82" t="str">
        <x:f>IF($A109="","",IFERROR(IF(INDEX(INDIRECT("'WCM Calibration Final'!$C$1:$C$2000"),$A109)="","",INDEX(INDIRECT("'WCM Calibration Final'!$C$1:$C$2000"),$A109)),"Source error"))</x:f>
      </x:c>
      <x:c r="E109" s="82" t="str">
        <x:f>IF($A109="","",IFERROR(IF(INDEX(INDIRECT("'WCM Calibration Final'!$D$1:$D$2000"),$A109)="","",INDEX(INDIRECT("'WCM Calibration Final'!$D$1:$D$2000"),$A109)),"Source error"))</x:f>
      </x:c>
      <x:c r="F109" s="82" t="str">
        <x:f>IF($A109="","",IFERROR(IF(INDEX(INDIRECT("'WCM Calibration Final'!$E$1:$E$2000"),$A109)="","",INDEX(INDIRECT("'WCM Calibration Final'!$E$1:$E$2000"),$A109)),"Source error"))</x:f>
      </x:c>
      <x:c r="G109" s="82" t="str">
        <x:f>IF($A109="","",IFERROR(IF(INDEX(INDIRECT("'WCM Calibration Final'!$F$1:$F$2000"),$A109)="","",INDEX(INDIRECT("'WCM Calibration Final'!$F$1:$F$2000"),$A109)),"Source error"))</x:f>
      </x:c>
      <x:c r="H109" s="82" t="str">
        <x:f>IF($A109="","",IFERROR(IF(INDEX(INDIRECT("'WCM Calibration Final'!$K$1:$K$2000"),$A109)="","",INDEX(INDIRECT("'WCM Calibration Final'!$K$1:$K$2000"),$A109)),"Source error"))</x:f>
      </x:c>
      <x:c r="I109" s="82" t="str">
        <x:f>IF($A109="","",IFERROR(IF(INDEX(INDIRECT("'WCM Calibration Final'!$L$1:$L$2000"),$A109)="","",INDEX(INDIRECT("'WCM Calibration Final'!$L$1:$L$2000"),$A109)),"Source error"))</x:f>
      </x:c>
      <x:c r="J109" s="82" t="str">
        <x:f>IF(A109="","",IF(B109="","Missing GEID; counted by name/SOEID",IF(COUNTIF($B$8:$B$507,B109)&gt;1,"Repeated GEID in counted rows","")))</x:f>
      </x:c>
      <x:c r="K109" s="82"/>
      <x:c r="L109" s="82" t="n">
        <x:f>IF(Calculations!BN114=1,COUNTIF(Calculations!$BN$13:BN114,1),0)</x:f>
        <x:v>0</x:v>
      </x:c>
    </x:row>
    <x:row r="110" ht="18" customHeight="1">
      <x:c r="A110" s="76" t="str">
        <x:f>IF(103&gt;Calculations!$AG$4,"",IFERROR(INDEX(Calculations!$EM$13:$EM$512,MATCH(103,$L$8:$L$507,0)),""))</x:f>
      </x:c>
      <x:c r="B110" s="76" t="str">
        <x:f>IF($A110="","",IFERROR(IF(INDEX(INDIRECT("'WCM Calibration Final'!$A$1:$A$2000"),$A110)="","",INDEX(INDIRECT("'WCM Calibration Final'!$A$1:$A$2000"),$A110)),"Source error"))</x:f>
      </x:c>
      <x:c r="C110" s="76" t="str">
        <x:f>IF($A110="","",IFERROR(IF(INDEX(INDIRECT("'WCM Calibration Final'!$B$1:$B$2000"),$A110)="","",INDEX(INDIRECT("'WCM Calibration Final'!$B$1:$B$2000"),$A110)),"Source error"))</x:f>
      </x:c>
      <x:c r="D110" s="76" t="str">
        <x:f>IF($A110="","",IFERROR(IF(INDEX(INDIRECT("'WCM Calibration Final'!$C$1:$C$2000"),$A110)="","",INDEX(INDIRECT("'WCM Calibration Final'!$C$1:$C$2000"),$A110)),"Source error"))</x:f>
      </x:c>
      <x:c r="E110" s="76" t="str">
        <x:f>IF($A110="","",IFERROR(IF(INDEX(INDIRECT("'WCM Calibration Final'!$D$1:$D$2000"),$A110)="","",INDEX(INDIRECT("'WCM Calibration Final'!$D$1:$D$2000"),$A110)),"Source error"))</x:f>
      </x:c>
      <x:c r="F110" s="76" t="str">
        <x:f>IF($A110="","",IFERROR(IF(INDEX(INDIRECT("'WCM Calibration Final'!$E$1:$E$2000"),$A110)="","",INDEX(INDIRECT("'WCM Calibration Final'!$E$1:$E$2000"),$A110)),"Source error"))</x:f>
      </x:c>
      <x:c r="G110" s="76" t="str">
        <x:f>IF($A110="","",IFERROR(IF(INDEX(INDIRECT("'WCM Calibration Final'!$F$1:$F$2000"),$A110)="","",INDEX(INDIRECT("'WCM Calibration Final'!$F$1:$F$2000"),$A110)),"Source error"))</x:f>
      </x:c>
      <x:c r="H110" s="76" t="str">
        <x:f>IF($A110="","",IFERROR(IF(INDEX(INDIRECT("'WCM Calibration Final'!$K$1:$K$2000"),$A110)="","",INDEX(INDIRECT("'WCM Calibration Final'!$K$1:$K$2000"),$A110)),"Source error"))</x:f>
      </x:c>
      <x:c r="I110" s="76" t="str">
        <x:f>IF($A110="","",IFERROR(IF(INDEX(INDIRECT("'WCM Calibration Final'!$L$1:$L$2000"),$A110)="","",INDEX(INDIRECT("'WCM Calibration Final'!$L$1:$L$2000"),$A110)),"Source error"))</x:f>
      </x:c>
      <x:c r="J110" s="76" t="str">
        <x:f>IF(A110="","",IF(B110="","Missing GEID; counted by name/SOEID",IF(COUNTIF($B$8:$B$507,B110)&gt;1,"Repeated GEID in counted rows","")))</x:f>
      </x:c>
      <x:c r="K110" s="82"/>
      <x:c r="L110" s="82" t="n">
        <x:f>IF(Calculations!BN115=1,COUNTIF(Calculations!$BN$13:BN115,1),0)</x:f>
        <x:v>0</x:v>
      </x:c>
    </x:row>
    <x:row r="111" ht="18" customHeight="1">
      <x:c r="A111" s="82" t="str">
        <x:f>IF(104&gt;Calculations!$AG$4,"",IFERROR(INDEX(Calculations!$EM$13:$EM$512,MATCH(104,$L$8:$L$507,0)),""))</x:f>
      </x:c>
      <x:c r="B111" s="82" t="str">
        <x:f>IF($A111="","",IFERROR(IF(INDEX(INDIRECT("'WCM Calibration Final'!$A$1:$A$2000"),$A111)="","",INDEX(INDIRECT("'WCM Calibration Final'!$A$1:$A$2000"),$A111)),"Source error"))</x:f>
      </x:c>
      <x:c r="C111" s="82" t="str">
        <x:f>IF($A111="","",IFERROR(IF(INDEX(INDIRECT("'WCM Calibration Final'!$B$1:$B$2000"),$A111)="","",INDEX(INDIRECT("'WCM Calibration Final'!$B$1:$B$2000"),$A111)),"Source error"))</x:f>
      </x:c>
      <x:c r="D111" s="82" t="str">
        <x:f>IF($A111="","",IFERROR(IF(INDEX(INDIRECT("'WCM Calibration Final'!$C$1:$C$2000"),$A111)="","",INDEX(INDIRECT("'WCM Calibration Final'!$C$1:$C$2000"),$A111)),"Source error"))</x:f>
      </x:c>
      <x:c r="E111" s="82" t="str">
        <x:f>IF($A111="","",IFERROR(IF(INDEX(INDIRECT("'WCM Calibration Final'!$D$1:$D$2000"),$A111)="","",INDEX(INDIRECT("'WCM Calibration Final'!$D$1:$D$2000"),$A111)),"Source error"))</x:f>
      </x:c>
      <x:c r="F111" s="82" t="str">
        <x:f>IF($A111="","",IFERROR(IF(INDEX(INDIRECT("'WCM Calibration Final'!$E$1:$E$2000"),$A111)="","",INDEX(INDIRECT("'WCM Calibration Final'!$E$1:$E$2000"),$A111)),"Source error"))</x:f>
      </x:c>
      <x:c r="G111" s="82" t="str">
        <x:f>IF($A111="","",IFERROR(IF(INDEX(INDIRECT("'WCM Calibration Final'!$F$1:$F$2000"),$A111)="","",INDEX(INDIRECT("'WCM Calibration Final'!$F$1:$F$2000"),$A111)),"Source error"))</x:f>
      </x:c>
      <x:c r="H111" s="82" t="str">
        <x:f>IF($A111="","",IFERROR(IF(INDEX(INDIRECT("'WCM Calibration Final'!$K$1:$K$2000"),$A111)="","",INDEX(INDIRECT("'WCM Calibration Final'!$K$1:$K$2000"),$A111)),"Source error"))</x:f>
      </x:c>
      <x:c r="I111" s="82" t="str">
        <x:f>IF($A111="","",IFERROR(IF(INDEX(INDIRECT("'WCM Calibration Final'!$L$1:$L$2000"),$A111)="","",INDEX(INDIRECT("'WCM Calibration Final'!$L$1:$L$2000"),$A111)),"Source error"))</x:f>
      </x:c>
      <x:c r="J111" s="82" t="str">
        <x:f>IF(A111="","",IF(B111="","Missing GEID; counted by name/SOEID",IF(COUNTIF($B$8:$B$507,B111)&gt;1,"Repeated GEID in counted rows","")))</x:f>
      </x:c>
      <x:c r="K111" s="82"/>
      <x:c r="L111" s="82" t="n">
        <x:f>IF(Calculations!BN116=1,COUNTIF(Calculations!$BN$13:BN116,1),0)</x:f>
        <x:v>0</x:v>
      </x:c>
    </x:row>
    <x:row r="112" ht="18" customHeight="1">
      <x:c r="A112" s="76" t="str">
        <x:f>IF(105&gt;Calculations!$AG$4,"",IFERROR(INDEX(Calculations!$EM$13:$EM$512,MATCH(105,$L$8:$L$507,0)),""))</x:f>
      </x:c>
      <x:c r="B112" s="76" t="str">
        <x:f>IF($A112="","",IFERROR(IF(INDEX(INDIRECT("'WCM Calibration Final'!$A$1:$A$2000"),$A112)="","",INDEX(INDIRECT("'WCM Calibration Final'!$A$1:$A$2000"),$A112)),"Source error"))</x:f>
      </x:c>
      <x:c r="C112" s="76" t="str">
        <x:f>IF($A112="","",IFERROR(IF(INDEX(INDIRECT("'WCM Calibration Final'!$B$1:$B$2000"),$A112)="","",INDEX(INDIRECT("'WCM Calibration Final'!$B$1:$B$2000"),$A112)),"Source error"))</x:f>
      </x:c>
      <x:c r="D112" s="76" t="str">
        <x:f>IF($A112="","",IFERROR(IF(INDEX(INDIRECT("'WCM Calibration Final'!$C$1:$C$2000"),$A112)="","",INDEX(INDIRECT("'WCM Calibration Final'!$C$1:$C$2000"),$A112)),"Source error"))</x:f>
      </x:c>
      <x:c r="E112" s="76" t="str">
        <x:f>IF($A112="","",IFERROR(IF(INDEX(INDIRECT("'WCM Calibration Final'!$D$1:$D$2000"),$A112)="","",INDEX(INDIRECT("'WCM Calibration Final'!$D$1:$D$2000"),$A112)),"Source error"))</x:f>
      </x:c>
      <x:c r="F112" s="76" t="str">
        <x:f>IF($A112="","",IFERROR(IF(INDEX(INDIRECT("'WCM Calibration Final'!$E$1:$E$2000"),$A112)="","",INDEX(INDIRECT("'WCM Calibration Final'!$E$1:$E$2000"),$A112)),"Source error"))</x:f>
      </x:c>
      <x:c r="G112" s="76" t="str">
        <x:f>IF($A112="","",IFERROR(IF(INDEX(INDIRECT("'WCM Calibration Final'!$F$1:$F$2000"),$A112)="","",INDEX(INDIRECT("'WCM Calibration Final'!$F$1:$F$2000"),$A112)),"Source error"))</x:f>
      </x:c>
      <x:c r="H112" s="76" t="str">
        <x:f>IF($A112="","",IFERROR(IF(INDEX(INDIRECT("'WCM Calibration Final'!$K$1:$K$2000"),$A112)="","",INDEX(INDIRECT("'WCM Calibration Final'!$K$1:$K$2000"),$A112)),"Source error"))</x:f>
      </x:c>
      <x:c r="I112" s="76" t="str">
        <x:f>IF($A112="","",IFERROR(IF(INDEX(INDIRECT("'WCM Calibration Final'!$L$1:$L$2000"),$A112)="","",INDEX(INDIRECT("'WCM Calibration Final'!$L$1:$L$2000"),$A112)),"Source error"))</x:f>
      </x:c>
      <x:c r="J112" s="76" t="str">
        <x:f>IF(A112="","",IF(B112="","Missing GEID; counted by name/SOEID",IF(COUNTIF($B$8:$B$507,B112)&gt;1,"Repeated GEID in counted rows","")))</x:f>
      </x:c>
      <x:c r="K112" s="82"/>
      <x:c r="L112" s="82" t="n">
        <x:f>IF(Calculations!BN117=1,COUNTIF(Calculations!$BN$13:BN117,1),0)</x:f>
        <x:v>0</x:v>
      </x:c>
    </x:row>
    <x:row r="113" ht="18" customHeight="1">
      <x:c r="A113" s="82" t="str">
        <x:f>IF(106&gt;Calculations!$AG$4,"",IFERROR(INDEX(Calculations!$EM$13:$EM$512,MATCH(106,$L$8:$L$507,0)),""))</x:f>
      </x:c>
      <x:c r="B113" s="82" t="str">
        <x:f>IF($A113="","",IFERROR(IF(INDEX(INDIRECT("'WCM Calibration Final'!$A$1:$A$2000"),$A113)="","",INDEX(INDIRECT("'WCM Calibration Final'!$A$1:$A$2000"),$A113)),"Source error"))</x:f>
      </x:c>
      <x:c r="C113" s="82" t="str">
        <x:f>IF($A113="","",IFERROR(IF(INDEX(INDIRECT("'WCM Calibration Final'!$B$1:$B$2000"),$A113)="","",INDEX(INDIRECT("'WCM Calibration Final'!$B$1:$B$2000"),$A113)),"Source error"))</x:f>
      </x:c>
      <x:c r="D113" s="82" t="str">
        <x:f>IF($A113="","",IFERROR(IF(INDEX(INDIRECT("'WCM Calibration Final'!$C$1:$C$2000"),$A113)="","",INDEX(INDIRECT("'WCM Calibration Final'!$C$1:$C$2000"),$A113)),"Source error"))</x:f>
      </x:c>
      <x:c r="E113" s="82" t="str">
        <x:f>IF($A113="","",IFERROR(IF(INDEX(INDIRECT("'WCM Calibration Final'!$D$1:$D$2000"),$A113)="","",INDEX(INDIRECT("'WCM Calibration Final'!$D$1:$D$2000"),$A113)),"Source error"))</x:f>
      </x:c>
      <x:c r="F113" s="82" t="str">
        <x:f>IF($A113="","",IFERROR(IF(INDEX(INDIRECT("'WCM Calibration Final'!$E$1:$E$2000"),$A113)="","",INDEX(INDIRECT("'WCM Calibration Final'!$E$1:$E$2000"),$A113)),"Source error"))</x:f>
      </x:c>
      <x:c r="G113" s="82" t="str">
        <x:f>IF($A113="","",IFERROR(IF(INDEX(INDIRECT("'WCM Calibration Final'!$F$1:$F$2000"),$A113)="","",INDEX(INDIRECT("'WCM Calibration Final'!$F$1:$F$2000"),$A113)),"Source error"))</x:f>
      </x:c>
      <x:c r="H113" s="82" t="str">
        <x:f>IF($A113="","",IFERROR(IF(INDEX(INDIRECT("'WCM Calibration Final'!$K$1:$K$2000"),$A113)="","",INDEX(INDIRECT("'WCM Calibration Final'!$K$1:$K$2000"),$A113)),"Source error"))</x:f>
      </x:c>
      <x:c r="I113" s="82" t="str">
        <x:f>IF($A113="","",IFERROR(IF(INDEX(INDIRECT("'WCM Calibration Final'!$L$1:$L$2000"),$A113)="","",INDEX(INDIRECT("'WCM Calibration Final'!$L$1:$L$2000"),$A113)),"Source error"))</x:f>
      </x:c>
      <x:c r="J113" s="82" t="str">
        <x:f>IF(A113="","",IF(B113="","Missing GEID; counted by name/SOEID",IF(COUNTIF($B$8:$B$507,B113)&gt;1,"Repeated GEID in counted rows","")))</x:f>
      </x:c>
      <x:c r="K113" s="82"/>
      <x:c r="L113" s="82" t="n">
        <x:f>IF(Calculations!BN118=1,COUNTIF(Calculations!$BN$13:BN118,1),0)</x:f>
        <x:v>0</x:v>
      </x:c>
    </x:row>
    <x:row r="114" ht="18" customHeight="1">
      <x:c r="A114" s="76" t="str">
        <x:f>IF(107&gt;Calculations!$AG$4,"",IFERROR(INDEX(Calculations!$EM$13:$EM$512,MATCH(107,$L$8:$L$507,0)),""))</x:f>
      </x:c>
      <x:c r="B114" s="76" t="str">
        <x:f>IF($A114="","",IFERROR(IF(INDEX(INDIRECT("'WCM Calibration Final'!$A$1:$A$2000"),$A114)="","",INDEX(INDIRECT("'WCM Calibration Final'!$A$1:$A$2000"),$A114)),"Source error"))</x:f>
      </x:c>
      <x:c r="C114" s="76" t="str">
        <x:f>IF($A114="","",IFERROR(IF(INDEX(INDIRECT("'WCM Calibration Final'!$B$1:$B$2000"),$A114)="","",INDEX(INDIRECT("'WCM Calibration Final'!$B$1:$B$2000"),$A114)),"Source error"))</x:f>
      </x:c>
      <x:c r="D114" s="76" t="str">
        <x:f>IF($A114="","",IFERROR(IF(INDEX(INDIRECT("'WCM Calibration Final'!$C$1:$C$2000"),$A114)="","",INDEX(INDIRECT("'WCM Calibration Final'!$C$1:$C$2000"),$A114)),"Source error"))</x:f>
      </x:c>
      <x:c r="E114" s="76" t="str">
        <x:f>IF($A114="","",IFERROR(IF(INDEX(INDIRECT("'WCM Calibration Final'!$D$1:$D$2000"),$A114)="","",INDEX(INDIRECT("'WCM Calibration Final'!$D$1:$D$2000"),$A114)),"Source error"))</x:f>
      </x:c>
      <x:c r="F114" s="76" t="str">
        <x:f>IF($A114="","",IFERROR(IF(INDEX(INDIRECT("'WCM Calibration Final'!$E$1:$E$2000"),$A114)="","",INDEX(INDIRECT("'WCM Calibration Final'!$E$1:$E$2000"),$A114)),"Source error"))</x:f>
      </x:c>
      <x:c r="G114" s="76" t="str">
        <x:f>IF($A114="","",IFERROR(IF(INDEX(INDIRECT("'WCM Calibration Final'!$F$1:$F$2000"),$A114)="","",INDEX(INDIRECT("'WCM Calibration Final'!$F$1:$F$2000"),$A114)),"Source error"))</x:f>
      </x:c>
      <x:c r="H114" s="76" t="str">
        <x:f>IF($A114="","",IFERROR(IF(INDEX(INDIRECT("'WCM Calibration Final'!$K$1:$K$2000"),$A114)="","",INDEX(INDIRECT("'WCM Calibration Final'!$K$1:$K$2000"),$A114)),"Source error"))</x:f>
      </x:c>
      <x:c r="I114" s="76" t="str">
        <x:f>IF($A114="","",IFERROR(IF(INDEX(INDIRECT("'WCM Calibration Final'!$L$1:$L$2000"),$A114)="","",INDEX(INDIRECT("'WCM Calibration Final'!$L$1:$L$2000"),$A114)),"Source error"))</x:f>
      </x:c>
      <x:c r="J114" s="76" t="str">
        <x:f>IF(A114="","",IF(B114="","Missing GEID; counted by name/SOEID",IF(COUNTIF($B$8:$B$507,B114)&gt;1,"Repeated GEID in counted rows","")))</x:f>
      </x:c>
      <x:c r="K114" s="82"/>
      <x:c r="L114" s="82" t="n">
        <x:f>IF(Calculations!BN119=1,COUNTIF(Calculations!$BN$13:BN119,1),0)</x:f>
        <x:v>0</x:v>
      </x:c>
    </x:row>
    <x:row r="115" ht="18" customHeight="1">
      <x:c r="A115" s="82" t="str">
        <x:f>IF(108&gt;Calculations!$AG$4,"",IFERROR(INDEX(Calculations!$EM$13:$EM$512,MATCH(108,$L$8:$L$507,0)),""))</x:f>
      </x:c>
      <x:c r="B115" s="82" t="str">
        <x:f>IF($A115="","",IFERROR(IF(INDEX(INDIRECT("'WCM Calibration Final'!$A$1:$A$2000"),$A115)="","",INDEX(INDIRECT("'WCM Calibration Final'!$A$1:$A$2000"),$A115)),"Source error"))</x:f>
      </x:c>
      <x:c r="C115" s="82" t="str">
        <x:f>IF($A115="","",IFERROR(IF(INDEX(INDIRECT("'WCM Calibration Final'!$B$1:$B$2000"),$A115)="","",INDEX(INDIRECT("'WCM Calibration Final'!$B$1:$B$2000"),$A115)),"Source error"))</x:f>
      </x:c>
      <x:c r="D115" s="82" t="str">
        <x:f>IF($A115="","",IFERROR(IF(INDEX(INDIRECT("'WCM Calibration Final'!$C$1:$C$2000"),$A115)="","",INDEX(INDIRECT("'WCM Calibration Final'!$C$1:$C$2000"),$A115)),"Source error"))</x:f>
      </x:c>
      <x:c r="E115" s="82" t="str">
        <x:f>IF($A115="","",IFERROR(IF(INDEX(INDIRECT("'WCM Calibration Final'!$D$1:$D$2000"),$A115)="","",INDEX(INDIRECT("'WCM Calibration Final'!$D$1:$D$2000"),$A115)),"Source error"))</x:f>
      </x:c>
      <x:c r="F115" s="82" t="str">
        <x:f>IF($A115="","",IFERROR(IF(INDEX(INDIRECT("'WCM Calibration Final'!$E$1:$E$2000"),$A115)="","",INDEX(INDIRECT("'WCM Calibration Final'!$E$1:$E$2000"),$A115)),"Source error"))</x:f>
      </x:c>
      <x:c r="G115" s="82" t="str">
        <x:f>IF($A115="","",IFERROR(IF(INDEX(INDIRECT("'WCM Calibration Final'!$F$1:$F$2000"),$A115)="","",INDEX(INDIRECT("'WCM Calibration Final'!$F$1:$F$2000"),$A115)),"Source error"))</x:f>
      </x:c>
      <x:c r="H115" s="82" t="str">
        <x:f>IF($A115="","",IFERROR(IF(INDEX(INDIRECT("'WCM Calibration Final'!$K$1:$K$2000"),$A115)="","",INDEX(INDIRECT("'WCM Calibration Final'!$K$1:$K$2000"),$A115)),"Source error"))</x:f>
      </x:c>
      <x:c r="I115" s="82" t="str">
        <x:f>IF($A115="","",IFERROR(IF(INDEX(INDIRECT("'WCM Calibration Final'!$L$1:$L$2000"),$A115)="","",INDEX(INDIRECT("'WCM Calibration Final'!$L$1:$L$2000"),$A115)),"Source error"))</x:f>
      </x:c>
      <x:c r="J115" s="82" t="str">
        <x:f>IF(A115="","",IF(B115="","Missing GEID; counted by name/SOEID",IF(COUNTIF($B$8:$B$507,B115)&gt;1,"Repeated GEID in counted rows","")))</x:f>
      </x:c>
      <x:c r="K115" s="82"/>
      <x:c r="L115" s="82" t="n">
        <x:f>IF(Calculations!BN120=1,COUNTIF(Calculations!$BN$13:BN120,1),0)</x:f>
        <x:v>0</x:v>
      </x:c>
    </x:row>
    <x:row r="116" ht="18" customHeight="1">
      <x:c r="A116" s="76" t="str">
        <x:f>IF(109&gt;Calculations!$AG$4,"",IFERROR(INDEX(Calculations!$EM$13:$EM$512,MATCH(109,$L$8:$L$507,0)),""))</x:f>
      </x:c>
      <x:c r="B116" s="76" t="str">
        <x:f>IF($A116="","",IFERROR(IF(INDEX(INDIRECT("'WCM Calibration Final'!$A$1:$A$2000"),$A116)="","",INDEX(INDIRECT("'WCM Calibration Final'!$A$1:$A$2000"),$A116)),"Source error"))</x:f>
      </x:c>
      <x:c r="C116" s="76" t="str">
        <x:f>IF($A116="","",IFERROR(IF(INDEX(INDIRECT("'WCM Calibration Final'!$B$1:$B$2000"),$A116)="","",INDEX(INDIRECT("'WCM Calibration Final'!$B$1:$B$2000"),$A116)),"Source error"))</x:f>
      </x:c>
      <x:c r="D116" s="76" t="str">
        <x:f>IF($A116="","",IFERROR(IF(INDEX(INDIRECT("'WCM Calibration Final'!$C$1:$C$2000"),$A116)="","",INDEX(INDIRECT("'WCM Calibration Final'!$C$1:$C$2000"),$A116)),"Source error"))</x:f>
      </x:c>
      <x:c r="E116" s="76" t="str">
        <x:f>IF($A116="","",IFERROR(IF(INDEX(INDIRECT("'WCM Calibration Final'!$D$1:$D$2000"),$A116)="","",INDEX(INDIRECT("'WCM Calibration Final'!$D$1:$D$2000"),$A116)),"Source error"))</x:f>
      </x:c>
      <x:c r="F116" s="76" t="str">
        <x:f>IF($A116="","",IFERROR(IF(INDEX(INDIRECT("'WCM Calibration Final'!$E$1:$E$2000"),$A116)="","",INDEX(INDIRECT("'WCM Calibration Final'!$E$1:$E$2000"),$A116)),"Source error"))</x:f>
      </x:c>
      <x:c r="G116" s="76" t="str">
        <x:f>IF($A116="","",IFERROR(IF(INDEX(INDIRECT("'WCM Calibration Final'!$F$1:$F$2000"),$A116)="","",INDEX(INDIRECT("'WCM Calibration Final'!$F$1:$F$2000"),$A116)),"Source error"))</x:f>
      </x:c>
      <x:c r="H116" s="76" t="str">
        <x:f>IF($A116="","",IFERROR(IF(INDEX(INDIRECT("'WCM Calibration Final'!$K$1:$K$2000"),$A116)="","",INDEX(INDIRECT("'WCM Calibration Final'!$K$1:$K$2000"),$A116)),"Source error"))</x:f>
      </x:c>
      <x:c r="I116" s="76" t="str">
        <x:f>IF($A116="","",IFERROR(IF(INDEX(INDIRECT("'WCM Calibration Final'!$L$1:$L$2000"),$A116)="","",INDEX(INDIRECT("'WCM Calibration Final'!$L$1:$L$2000"),$A116)),"Source error"))</x:f>
      </x:c>
      <x:c r="J116" s="76" t="str">
        <x:f>IF(A116="","",IF(B116="","Missing GEID; counted by name/SOEID",IF(COUNTIF($B$8:$B$507,B116)&gt;1,"Repeated GEID in counted rows","")))</x:f>
      </x:c>
      <x:c r="K116" s="82"/>
      <x:c r="L116" s="82" t="n">
        <x:f>IF(Calculations!BN121=1,COUNTIF(Calculations!$BN$13:BN121,1),0)</x:f>
        <x:v>0</x:v>
      </x:c>
    </x:row>
    <x:row r="117" ht="18" customHeight="1">
      <x:c r="A117" s="82" t="str">
        <x:f>IF(110&gt;Calculations!$AG$4,"",IFERROR(INDEX(Calculations!$EM$13:$EM$512,MATCH(110,$L$8:$L$507,0)),""))</x:f>
      </x:c>
      <x:c r="B117" s="82" t="str">
        <x:f>IF($A117="","",IFERROR(IF(INDEX(INDIRECT("'WCM Calibration Final'!$A$1:$A$2000"),$A117)="","",INDEX(INDIRECT("'WCM Calibration Final'!$A$1:$A$2000"),$A117)),"Source error"))</x:f>
      </x:c>
      <x:c r="C117" s="82" t="str">
        <x:f>IF($A117="","",IFERROR(IF(INDEX(INDIRECT("'WCM Calibration Final'!$B$1:$B$2000"),$A117)="","",INDEX(INDIRECT("'WCM Calibration Final'!$B$1:$B$2000"),$A117)),"Source error"))</x:f>
      </x:c>
      <x:c r="D117" s="82" t="str">
        <x:f>IF($A117="","",IFERROR(IF(INDEX(INDIRECT("'WCM Calibration Final'!$C$1:$C$2000"),$A117)="","",INDEX(INDIRECT("'WCM Calibration Final'!$C$1:$C$2000"),$A117)),"Source error"))</x:f>
      </x:c>
      <x:c r="E117" s="82" t="str">
        <x:f>IF($A117="","",IFERROR(IF(INDEX(INDIRECT("'WCM Calibration Final'!$D$1:$D$2000"),$A117)="","",INDEX(INDIRECT("'WCM Calibration Final'!$D$1:$D$2000"),$A117)),"Source error"))</x:f>
      </x:c>
      <x:c r="F117" s="82" t="str">
        <x:f>IF($A117="","",IFERROR(IF(INDEX(INDIRECT("'WCM Calibration Final'!$E$1:$E$2000"),$A117)="","",INDEX(INDIRECT("'WCM Calibration Final'!$E$1:$E$2000"),$A117)),"Source error"))</x:f>
      </x:c>
      <x:c r="G117" s="82" t="str">
        <x:f>IF($A117="","",IFERROR(IF(INDEX(INDIRECT("'WCM Calibration Final'!$F$1:$F$2000"),$A117)="","",INDEX(INDIRECT("'WCM Calibration Final'!$F$1:$F$2000"),$A117)),"Source error"))</x:f>
      </x:c>
      <x:c r="H117" s="82" t="str">
        <x:f>IF($A117="","",IFERROR(IF(INDEX(INDIRECT("'WCM Calibration Final'!$K$1:$K$2000"),$A117)="","",INDEX(INDIRECT("'WCM Calibration Final'!$K$1:$K$2000"),$A117)),"Source error"))</x:f>
      </x:c>
      <x:c r="I117" s="82" t="str">
        <x:f>IF($A117="","",IFERROR(IF(INDEX(INDIRECT("'WCM Calibration Final'!$L$1:$L$2000"),$A117)="","",INDEX(INDIRECT("'WCM Calibration Final'!$L$1:$L$2000"),$A117)),"Source error"))</x:f>
      </x:c>
      <x:c r="J117" s="82" t="str">
        <x:f>IF(A117="","",IF(B117="","Missing GEID; counted by name/SOEID",IF(COUNTIF($B$8:$B$507,B117)&gt;1,"Repeated GEID in counted rows","")))</x:f>
      </x:c>
      <x:c r="K117" s="82"/>
      <x:c r="L117" s="82" t="n">
        <x:f>IF(Calculations!BN122=1,COUNTIF(Calculations!$BN$13:BN122,1),0)</x:f>
        <x:v>0</x:v>
      </x:c>
    </x:row>
    <x:row r="118" ht="18" customHeight="1">
      <x:c r="A118" s="76" t="str">
        <x:f>IF(111&gt;Calculations!$AG$4,"",IFERROR(INDEX(Calculations!$EM$13:$EM$512,MATCH(111,$L$8:$L$507,0)),""))</x:f>
      </x:c>
      <x:c r="B118" s="76" t="str">
        <x:f>IF($A118="","",IFERROR(IF(INDEX(INDIRECT("'WCM Calibration Final'!$A$1:$A$2000"),$A118)="","",INDEX(INDIRECT("'WCM Calibration Final'!$A$1:$A$2000"),$A118)),"Source error"))</x:f>
      </x:c>
      <x:c r="C118" s="76" t="str">
        <x:f>IF($A118="","",IFERROR(IF(INDEX(INDIRECT("'WCM Calibration Final'!$B$1:$B$2000"),$A118)="","",INDEX(INDIRECT("'WCM Calibration Final'!$B$1:$B$2000"),$A118)),"Source error"))</x:f>
      </x:c>
      <x:c r="D118" s="76" t="str">
        <x:f>IF($A118="","",IFERROR(IF(INDEX(INDIRECT("'WCM Calibration Final'!$C$1:$C$2000"),$A118)="","",INDEX(INDIRECT("'WCM Calibration Final'!$C$1:$C$2000"),$A118)),"Source error"))</x:f>
      </x:c>
      <x:c r="E118" s="76" t="str">
        <x:f>IF($A118="","",IFERROR(IF(INDEX(INDIRECT("'WCM Calibration Final'!$D$1:$D$2000"),$A118)="","",INDEX(INDIRECT("'WCM Calibration Final'!$D$1:$D$2000"),$A118)),"Source error"))</x:f>
      </x:c>
      <x:c r="F118" s="76" t="str">
        <x:f>IF($A118="","",IFERROR(IF(INDEX(INDIRECT("'WCM Calibration Final'!$E$1:$E$2000"),$A118)="","",INDEX(INDIRECT("'WCM Calibration Final'!$E$1:$E$2000"),$A118)),"Source error"))</x:f>
      </x:c>
      <x:c r="G118" s="76" t="str">
        <x:f>IF($A118="","",IFERROR(IF(INDEX(INDIRECT("'WCM Calibration Final'!$F$1:$F$2000"),$A118)="","",INDEX(INDIRECT("'WCM Calibration Final'!$F$1:$F$2000"),$A118)),"Source error"))</x:f>
      </x:c>
      <x:c r="H118" s="76" t="str">
        <x:f>IF($A118="","",IFERROR(IF(INDEX(INDIRECT("'WCM Calibration Final'!$K$1:$K$2000"),$A118)="","",INDEX(INDIRECT("'WCM Calibration Final'!$K$1:$K$2000"),$A118)),"Source error"))</x:f>
      </x:c>
      <x:c r="I118" s="76" t="str">
        <x:f>IF($A118="","",IFERROR(IF(INDEX(INDIRECT("'WCM Calibration Final'!$L$1:$L$2000"),$A118)="","",INDEX(INDIRECT("'WCM Calibration Final'!$L$1:$L$2000"),$A118)),"Source error"))</x:f>
      </x:c>
      <x:c r="J118" s="76" t="str">
        <x:f>IF(A118="","",IF(B118="","Missing GEID; counted by name/SOEID",IF(COUNTIF($B$8:$B$507,B118)&gt;1,"Repeated GEID in counted rows","")))</x:f>
      </x:c>
      <x:c r="K118" s="82"/>
      <x:c r="L118" s="82" t="n">
        <x:f>IF(Calculations!BN123=1,COUNTIF(Calculations!$BN$13:BN123,1),0)</x:f>
        <x:v>0</x:v>
      </x:c>
    </x:row>
    <x:row r="119" ht="18" customHeight="1">
      <x:c r="A119" s="82" t="str">
        <x:f>IF(112&gt;Calculations!$AG$4,"",IFERROR(INDEX(Calculations!$EM$13:$EM$512,MATCH(112,$L$8:$L$507,0)),""))</x:f>
      </x:c>
      <x:c r="B119" s="82" t="str">
        <x:f>IF($A119="","",IFERROR(IF(INDEX(INDIRECT("'WCM Calibration Final'!$A$1:$A$2000"),$A119)="","",INDEX(INDIRECT("'WCM Calibration Final'!$A$1:$A$2000"),$A119)),"Source error"))</x:f>
      </x:c>
      <x:c r="C119" s="82" t="str">
        <x:f>IF($A119="","",IFERROR(IF(INDEX(INDIRECT("'WCM Calibration Final'!$B$1:$B$2000"),$A119)="","",INDEX(INDIRECT("'WCM Calibration Final'!$B$1:$B$2000"),$A119)),"Source error"))</x:f>
      </x:c>
      <x:c r="D119" s="82" t="str">
        <x:f>IF($A119="","",IFERROR(IF(INDEX(INDIRECT("'WCM Calibration Final'!$C$1:$C$2000"),$A119)="","",INDEX(INDIRECT("'WCM Calibration Final'!$C$1:$C$2000"),$A119)),"Source error"))</x:f>
      </x:c>
      <x:c r="E119" s="82" t="str">
        <x:f>IF($A119="","",IFERROR(IF(INDEX(INDIRECT("'WCM Calibration Final'!$D$1:$D$2000"),$A119)="","",INDEX(INDIRECT("'WCM Calibration Final'!$D$1:$D$2000"),$A119)),"Source error"))</x:f>
      </x:c>
      <x:c r="F119" s="82" t="str">
        <x:f>IF($A119="","",IFERROR(IF(INDEX(INDIRECT("'WCM Calibration Final'!$E$1:$E$2000"),$A119)="","",INDEX(INDIRECT("'WCM Calibration Final'!$E$1:$E$2000"),$A119)),"Source error"))</x:f>
      </x:c>
      <x:c r="G119" s="82" t="str">
        <x:f>IF($A119="","",IFERROR(IF(INDEX(INDIRECT("'WCM Calibration Final'!$F$1:$F$2000"),$A119)="","",INDEX(INDIRECT("'WCM Calibration Final'!$F$1:$F$2000"),$A119)),"Source error"))</x:f>
      </x:c>
      <x:c r="H119" s="82" t="str">
        <x:f>IF($A119="","",IFERROR(IF(INDEX(INDIRECT("'WCM Calibration Final'!$K$1:$K$2000"),$A119)="","",INDEX(INDIRECT("'WCM Calibration Final'!$K$1:$K$2000"),$A119)),"Source error"))</x:f>
      </x:c>
      <x:c r="I119" s="82" t="str">
        <x:f>IF($A119="","",IFERROR(IF(INDEX(INDIRECT("'WCM Calibration Final'!$L$1:$L$2000"),$A119)="","",INDEX(INDIRECT("'WCM Calibration Final'!$L$1:$L$2000"),$A119)),"Source error"))</x:f>
      </x:c>
      <x:c r="J119" s="82" t="str">
        <x:f>IF(A119="","",IF(B119="","Missing GEID; counted by name/SOEID",IF(COUNTIF($B$8:$B$507,B119)&gt;1,"Repeated GEID in counted rows","")))</x:f>
      </x:c>
      <x:c r="K119" s="82"/>
      <x:c r="L119" s="82" t="n">
        <x:f>IF(Calculations!BN124=1,COUNTIF(Calculations!$BN$13:BN124,1),0)</x:f>
        <x:v>0</x:v>
      </x:c>
    </x:row>
    <x:row r="120" ht="18" customHeight="1">
      <x:c r="A120" s="76" t="str">
        <x:f>IF(113&gt;Calculations!$AG$4,"",IFERROR(INDEX(Calculations!$EM$13:$EM$512,MATCH(113,$L$8:$L$507,0)),""))</x:f>
      </x:c>
      <x:c r="B120" s="76" t="str">
        <x:f>IF($A120="","",IFERROR(IF(INDEX(INDIRECT("'WCM Calibration Final'!$A$1:$A$2000"),$A120)="","",INDEX(INDIRECT("'WCM Calibration Final'!$A$1:$A$2000"),$A120)),"Source error"))</x:f>
      </x:c>
      <x:c r="C120" s="76" t="str">
        <x:f>IF($A120="","",IFERROR(IF(INDEX(INDIRECT("'WCM Calibration Final'!$B$1:$B$2000"),$A120)="","",INDEX(INDIRECT("'WCM Calibration Final'!$B$1:$B$2000"),$A120)),"Source error"))</x:f>
      </x:c>
      <x:c r="D120" s="76" t="str">
        <x:f>IF($A120="","",IFERROR(IF(INDEX(INDIRECT("'WCM Calibration Final'!$C$1:$C$2000"),$A120)="","",INDEX(INDIRECT("'WCM Calibration Final'!$C$1:$C$2000"),$A120)),"Source error"))</x:f>
      </x:c>
      <x:c r="E120" s="76" t="str">
        <x:f>IF($A120="","",IFERROR(IF(INDEX(INDIRECT("'WCM Calibration Final'!$D$1:$D$2000"),$A120)="","",INDEX(INDIRECT("'WCM Calibration Final'!$D$1:$D$2000"),$A120)),"Source error"))</x:f>
      </x:c>
      <x:c r="F120" s="76" t="str">
        <x:f>IF($A120="","",IFERROR(IF(INDEX(INDIRECT("'WCM Calibration Final'!$E$1:$E$2000"),$A120)="","",INDEX(INDIRECT("'WCM Calibration Final'!$E$1:$E$2000"),$A120)),"Source error"))</x:f>
      </x:c>
      <x:c r="G120" s="76" t="str">
        <x:f>IF($A120="","",IFERROR(IF(INDEX(INDIRECT("'WCM Calibration Final'!$F$1:$F$2000"),$A120)="","",INDEX(INDIRECT("'WCM Calibration Final'!$F$1:$F$2000"),$A120)),"Source error"))</x:f>
      </x:c>
      <x:c r="H120" s="76" t="str">
        <x:f>IF($A120="","",IFERROR(IF(INDEX(INDIRECT("'WCM Calibration Final'!$K$1:$K$2000"),$A120)="","",INDEX(INDIRECT("'WCM Calibration Final'!$K$1:$K$2000"),$A120)),"Source error"))</x:f>
      </x:c>
      <x:c r="I120" s="76" t="str">
        <x:f>IF($A120="","",IFERROR(IF(INDEX(INDIRECT("'WCM Calibration Final'!$L$1:$L$2000"),$A120)="","",INDEX(INDIRECT("'WCM Calibration Final'!$L$1:$L$2000"),$A120)),"Source error"))</x:f>
      </x:c>
      <x:c r="J120" s="76" t="str">
        <x:f>IF(A120="","",IF(B120="","Missing GEID; counted by name/SOEID",IF(COUNTIF($B$8:$B$507,B120)&gt;1,"Repeated GEID in counted rows","")))</x:f>
      </x:c>
      <x:c r="K120" s="82"/>
      <x:c r="L120" s="82" t="n">
        <x:f>IF(Calculations!BN125=1,COUNTIF(Calculations!$BN$13:BN125,1),0)</x:f>
        <x:v>0</x:v>
      </x:c>
    </x:row>
    <x:row r="121" ht="18" customHeight="1">
      <x:c r="A121" s="82" t="str">
        <x:f>IF(114&gt;Calculations!$AG$4,"",IFERROR(INDEX(Calculations!$EM$13:$EM$512,MATCH(114,$L$8:$L$507,0)),""))</x:f>
      </x:c>
      <x:c r="B121" s="82" t="str">
        <x:f>IF($A121="","",IFERROR(IF(INDEX(INDIRECT("'WCM Calibration Final'!$A$1:$A$2000"),$A121)="","",INDEX(INDIRECT("'WCM Calibration Final'!$A$1:$A$2000"),$A121)),"Source error"))</x:f>
      </x:c>
      <x:c r="C121" s="82" t="str">
        <x:f>IF($A121="","",IFERROR(IF(INDEX(INDIRECT("'WCM Calibration Final'!$B$1:$B$2000"),$A121)="","",INDEX(INDIRECT("'WCM Calibration Final'!$B$1:$B$2000"),$A121)),"Source error"))</x:f>
      </x:c>
      <x:c r="D121" s="82" t="str">
        <x:f>IF($A121="","",IFERROR(IF(INDEX(INDIRECT("'WCM Calibration Final'!$C$1:$C$2000"),$A121)="","",INDEX(INDIRECT("'WCM Calibration Final'!$C$1:$C$2000"),$A121)),"Source error"))</x:f>
      </x:c>
      <x:c r="E121" s="82" t="str">
        <x:f>IF($A121="","",IFERROR(IF(INDEX(INDIRECT("'WCM Calibration Final'!$D$1:$D$2000"),$A121)="","",INDEX(INDIRECT("'WCM Calibration Final'!$D$1:$D$2000"),$A121)),"Source error"))</x:f>
      </x:c>
      <x:c r="F121" s="82" t="str">
        <x:f>IF($A121="","",IFERROR(IF(INDEX(INDIRECT("'WCM Calibration Final'!$E$1:$E$2000"),$A121)="","",INDEX(INDIRECT("'WCM Calibration Final'!$E$1:$E$2000"),$A121)),"Source error"))</x:f>
      </x:c>
      <x:c r="G121" s="82" t="str">
        <x:f>IF($A121="","",IFERROR(IF(INDEX(INDIRECT("'WCM Calibration Final'!$F$1:$F$2000"),$A121)="","",INDEX(INDIRECT("'WCM Calibration Final'!$F$1:$F$2000"),$A121)),"Source error"))</x:f>
      </x:c>
      <x:c r="H121" s="82" t="str">
        <x:f>IF($A121="","",IFERROR(IF(INDEX(INDIRECT("'WCM Calibration Final'!$K$1:$K$2000"),$A121)="","",INDEX(INDIRECT("'WCM Calibration Final'!$K$1:$K$2000"),$A121)),"Source error"))</x:f>
      </x:c>
      <x:c r="I121" s="82" t="str">
        <x:f>IF($A121="","",IFERROR(IF(INDEX(INDIRECT("'WCM Calibration Final'!$L$1:$L$2000"),$A121)="","",INDEX(INDIRECT("'WCM Calibration Final'!$L$1:$L$2000"),$A121)),"Source error"))</x:f>
      </x:c>
      <x:c r="J121" s="82" t="str">
        <x:f>IF(A121="","",IF(B121="","Missing GEID; counted by name/SOEID",IF(COUNTIF($B$8:$B$507,B121)&gt;1,"Repeated GEID in counted rows","")))</x:f>
      </x:c>
      <x:c r="K121" s="82"/>
      <x:c r="L121" s="82" t="n">
        <x:f>IF(Calculations!BN126=1,COUNTIF(Calculations!$BN$13:BN126,1),0)</x:f>
        <x:v>0</x:v>
      </x:c>
    </x:row>
    <x:row r="122" ht="18" customHeight="1">
      <x:c r="A122" s="76" t="str">
        <x:f>IF(115&gt;Calculations!$AG$4,"",IFERROR(INDEX(Calculations!$EM$13:$EM$512,MATCH(115,$L$8:$L$507,0)),""))</x:f>
      </x:c>
      <x:c r="B122" s="76" t="str">
        <x:f>IF($A122="","",IFERROR(IF(INDEX(INDIRECT("'WCM Calibration Final'!$A$1:$A$2000"),$A122)="","",INDEX(INDIRECT("'WCM Calibration Final'!$A$1:$A$2000"),$A122)),"Source error"))</x:f>
      </x:c>
      <x:c r="C122" s="76" t="str">
        <x:f>IF($A122="","",IFERROR(IF(INDEX(INDIRECT("'WCM Calibration Final'!$B$1:$B$2000"),$A122)="","",INDEX(INDIRECT("'WCM Calibration Final'!$B$1:$B$2000"),$A122)),"Source error"))</x:f>
      </x:c>
      <x:c r="D122" s="76" t="str">
        <x:f>IF($A122="","",IFERROR(IF(INDEX(INDIRECT("'WCM Calibration Final'!$C$1:$C$2000"),$A122)="","",INDEX(INDIRECT("'WCM Calibration Final'!$C$1:$C$2000"),$A122)),"Source error"))</x:f>
      </x:c>
      <x:c r="E122" s="76" t="str">
        <x:f>IF($A122="","",IFERROR(IF(INDEX(INDIRECT("'WCM Calibration Final'!$D$1:$D$2000"),$A122)="","",INDEX(INDIRECT("'WCM Calibration Final'!$D$1:$D$2000"),$A122)),"Source error"))</x:f>
      </x:c>
      <x:c r="F122" s="76" t="str">
        <x:f>IF($A122="","",IFERROR(IF(INDEX(INDIRECT("'WCM Calibration Final'!$E$1:$E$2000"),$A122)="","",INDEX(INDIRECT("'WCM Calibration Final'!$E$1:$E$2000"),$A122)),"Source error"))</x:f>
      </x:c>
      <x:c r="G122" s="76" t="str">
        <x:f>IF($A122="","",IFERROR(IF(INDEX(INDIRECT("'WCM Calibration Final'!$F$1:$F$2000"),$A122)="","",INDEX(INDIRECT("'WCM Calibration Final'!$F$1:$F$2000"),$A122)),"Source error"))</x:f>
      </x:c>
      <x:c r="H122" s="76" t="str">
        <x:f>IF($A122="","",IFERROR(IF(INDEX(INDIRECT("'WCM Calibration Final'!$K$1:$K$2000"),$A122)="","",INDEX(INDIRECT("'WCM Calibration Final'!$K$1:$K$2000"),$A122)),"Source error"))</x:f>
      </x:c>
      <x:c r="I122" s="76" t="str">
        <x:f>IF($A122="","",IFERROR(IF(INDEX(INDIRECT("'WCM Calibration Final'!$L$1:$L$2000"),$A122)="","",INDEX(INDIRECT("'WCM Calibration Final'!$L$1:$L$2000"),$A122)),"Source error"))</x:f>
      </x:c>
      <x:c r="J122" s="76" t="str">
        <x:f>IF(A122="","",IF(B122="","Missing GEID; counted by name/SOEID",IF(COUNTIF($B$8:$B$507,B122)&gt;1,"Repeated GEID in counted rows","")))</x:f>
      </x:c>
      <x:c r="K122" s="82"/>
      <x:c r="L122" s="82" t="n">
        <x:f>IF(Calculations!BN127=1,COUNTIF(Calculations!$BN$13:BN127,1),0)</x:f>
        <x:v>0</x:v>
      </x:c>
    </x:row>
    <x:row r="123" ht="18" customHeight="1">
      <x:c r="A123" s="82" t="str">
        <x:f>IF(116&gt;Calculations!$AG$4,"",IFERROR(INDEX(Calculations!$EM$13:$EM$512,MATCH(116,$L$8:$L$507,0)),""))</x:f>
      </x:c>
      <x:c r="B123" s="82" t="str">
        <x:f>IF($A123="","",IFERROR(IF(INDEX(INDIRECT("'WCM Calibration Final'!$A$1:$A$2000"),$A123)="","",INDEX(INDIRECT("'WCM Calibration Final'!$A$1:$A$2000"),$A123)),"Source error"))</x:f>
      </x:c>
      <x:c r="C123" s="82" t="str">
        <x:f>IF($A123="","",IFERROR(IF(INDEX(INDIRECT("'WCM Calibration Final'!$B$1:$B$2000"),$A123)="","",INDEX(INDIRECT("'WCM Calibration Final'!$B$1:$B$2000"),$A123)),"Source error"))</x:f>
      </x:c>
      <x:c r="D123" s="82" t="str">
        <x:f>IF($A123="","",IFERROR(IF(INDEX(INDIRECT("'WCM Calibration Final'!$C$1:$C$2000"),$A123)="","",INDEX(INDIRECT("'WCM Calibration Final'!$C$1:$C$2000"),$A123)),"Source error"))</x:f>
      </x:c>
      <x:c r="E123" s="82" t="str">
        <x:f>IF($A123="","",IFERROR(IF(INDEX(INDIRECT("'WCM Calibration Final'!$D$1:$D$2000"),$A123)="","",INDEX(INDIRECT("'WCM Calibration Final'!$D$1:$D$2000"),$A123)),"Source error"))</x:f>
      </x:c>
      <x:c r="F123" s="82" t="str">
        <x:f>IF($A123="","",IFERROR(IF(INDEX(INDIRECT("'WCM Calibration Final'!$E$1:$E$2000"),$A123)="","",INDEX(INDIRECT("'WCM Calibration Final'!$E$1:$E$2000"),$A123)),"Source error"))</x:f>
      </x:c>
      <x:c r="G123" s="82" t="str">
        <x:f>IF($A123="","",IFERROR(IF(INDEX(INDIRECT("'WCM Calibration Final'!$F$1:$F$2000"),$A123)="","",INDEX(INDIRECT("'WCM Calibration Final'!$F$1:$F$2000"),$A123)),"Source error"))</x:f>
      </x:c>
      <x:c r="H123" s="82" t="str">
        <x:f>IF($A123="","",IFERROR(IF(INDEX(INDIRECT("'WCM Calibration Final'!$K$1:$K$2000"),$A123)="","",INDEX(INDIRECT("'WCM Calibration Final'!$K$1:$K$2000"),$A123)),"Source error"))</x:f>
      </x:c>
      <x:c r="I123" s="82" t="str">
        <x:f>IF($A123="","",IFERROR(IF(INDEX(INDIRECT("'WCM Calibration Final'!$L$1:$L$2000"),$A123)="","",INDEX(INDIRECT("'WCM Calibration Final'!$L$1:$L$2000"),$A123)),"Source error"))</x:f>
      </x:c>
      <x:c r="J123" s="82" t="str">
        <x:f>IF(A123="","",IF(B123="","Missing GEID; counted by name/SOEID",IF(COUNTIF($B$8:$B$507,B123)&gt;1,"Repeated GEID in counted rows","")))</x:f>
      </x:c>
      <x:c r="K123" s="82"/>
      <x:c r="L123" s="82" t="n">
        <x:f>IF(Calculations!BN128=1,COUNTIF(Calculations!$BN$13:BN128,1),0)</x:f>
        <x:v>0</x:v>
      </x:c>
    </x:row>
    <x:row r="124" ht="18" customHeight="1">
      <x:c r="A124" s="76" t="str">
        <x:f>IF(117&gt;Calculations!$AG$4,"",IFERROR(INDEX(Calculations!$EM$13:$EM$512,MATCH(117,$L$8:$L$507,0)),""))</x:f>
      </x:c>
      <x:c r="B124" s="76" t="str">
        <x:f>IF($A124="","",IFERROR(IF(INDEX(INDIRECT("'WCM Calibration Final'!$A$1:$A$2000"),$A124)="","",INDEX(INDIRECT("'WCM Calibration Final'!$A$1:$A$2000"),$A124)),"Source error"))</x:f>
      </x:c>
      <x:c r="C124" s="76" t="str">
        <x:f>IF($A124="","",IFERROR(IF(INDEX(INDIRECT("'WCM Calibration Final'!$B$1:$B$2000"),$A124)="","",INDEX(INDIRECT("'WCM Calibration Final'!$B$1:$B$2000"),$A124)),"Source error"))</x:f>
      </x:c>
      <x:c r="D124" s="76" t="str">
        <x:f>IF($A124="","",IFERROR(IF(INDEX(INDIRECT("'WCM Calibration Final'!$C$1:$C$2000"),$A124)="","",INDEX(INDIRECT("'WCM Calibration Final'!$C$1:$C$2000"),$A124)),"Source error"))</x:f>
      </x:c>
      <x:c r="E124" s="76" t="str">
        <x:f>IF($A124="","",IFERROR(IF(INDEX(INDIRECT("'WCM Calibration Final'!$D$1:$D$2000"),$A124)="","",INDEX(INDIRECT("'WCM Calibration Final'!$D$1:$D$2000"),$A124)),"Source error"))</x:f>
      </x:c>
      <x:c r="F124" s="76" t="str">
        <x:f>IF($A124="","",IFERROR(IF(INDEX(INDIRECT("'WCM Calibration Final'!$E$1:$E$2000"),$A124)="","",INDEX(INDIRECT("'WCM Calibration Final'!$E$1:$E$2000"),$A124)),"Source error"))</x:f>
      </x:c>
      <x:c r="G124" s="76" t="str">
        <x:f>IF($A124="","",IFERROR(IF(INDEX(INDIRECT("'WCM Calibration Final'!$F$1:$F$2000"),$A124)="","",INDEX(INDIRECT("'WCM Calibration Final'!$F$1:$F$2000"),$A124)),"Source error"))</x:f>
      </x:c>
      <x:c r="H124" s="76" t="str">
        <x:f>IF($A124="","",IFERROR(IF(INDEX(INDIRECT("'WCM Calibration Final'!$K$1:$K$2000"),$A124)="","",INDEX(INDIRECT("'WCM Calibration Final'!$K$1:$K$2000"),$A124)),"Source error"))</x:f>
      </x:c>
      <x:c r="I124" s="76" t="str">
        <x:f>IF($A124="","",IFERROR(IF(INDEX(INDIRECT("'WCM Calibration Final'!$L$1:$L$2000"),$A124)="","",INDEX(INDIRECT("'WCM Calibration Final'!$L$1:$L$2000"),$A124)),"Source error"))</x:f>
      </x:c>
      <x:c r="J124" s="76" t="str">
        <x:f>IF(A124="","",IF(B124="","Missing GEID; counted by name/SOEID",IF(COUNTIF($B$8:$B$507,B124)&gt;1,"Repeated GEID in counted rows","")))</x:f>
      </x:c>
      <x:c r="K124" s="82"/>
      <x:c r="L124" s="82" t="n">
        <x:f>IF(Calculations!BN129=1,COUNTIF(Calculations!$BN$13:BN129,1),0)</x:f>
        <x:v>0</x:v>
      </x:c>
    </x:row>
    <x:row r="125" ht="18" customHeight="1">
      <x:c r="A125" s="82" t="str">
        <x:f>IF(118&gt;Calculations!$AG$4,"",IFERROR(INDEX(Calculations!$EM$13:$EM$512,MATCH(118,$L$8:$L$507,0)),""))</x:f>
      </x:c>
      <x:c r="B125" s="82" t="str">
        <x:f>IF($A125="","",IFERROR(IF(INDEX(INDIRECT("'WCM Calibration Final'!$A$1:$A$2000"),$A125)="","",INDEX(INDIRECT("'WCM Calibration Final'!$A$1:$A$2000"),$A125)),"Source error"))</x:f>
      </x:c>
      <x:c r="C125" s="82" t="str">
        <x:f>IF($A125="","",IFERROR(IF(INDEX(INDIRECT("'WCM Calibration Final'!$B$1:$B$2000"),$A125)="","",INDEX(INDIRECT("'WCM Calibration Final'!$B$1:$B$2000"),$A125)),"Source error"))</x:f>
      </x:c>
      <x:c r="D125" s="82" t="str">
        <x:f>IF($A125="","",IFERROR(IF(INDEX(INDIRECT("'WCM Calibration Final'!$C$1:$C$2000"),$A125)="","",INDEX(INDIRECT("'WCM Calibration Final'!$C$1:$C$2000"),$A125)),"Source error"))</x:f>
      </x:c>
      <x:c r="E125" s="82" t="str">
        <x:f>IF($A125="","",IFERROR(IF(INDEX(INDIRECT("'WCM Calibration Final'!$D$1:$D$2000"),$A125)="","",INDEX(INDIRECT("'WCM Calibration Final'!$D$1:$D$2000"),$A125)),"Source error"))</x:f>
      </x:c>
      <x:c r="F125" s="82" t="str">
        <x:f>IF($A125="","",IFERROR(IF(INDEX(INDIRECT("'WCM Calibration Final'!$E$1:$E$2000"),$A125)="","",INDEX(INDIRECT("'WCM Calibration Final'!$E$1:$E$2000"),$A125)),"Source error"))</x:f>
      </x:c>
      <x:c r="G125" s="82" t="str">
        <x:f>IF($A125="","",IFERROR(IF(INDEX(INDIRECT("'WCM Calibration Final'!$F$1:$F$2000"),$A125)="","",INDEX(INDIRECT("'WCM Calibration Final'!$F$1:$F$2000"),$A125)),"Source error"))</x:f>
      </x:c>
      <x:c r="H125" s="82" t="str">
        <x:f>IF($A125="","",IFERROR(IF(INDEX(INDIRECT("'WCM Calibration Final'!$K$1:$K$2000"),$A125)="","",INDEX(INDIRECT("'WCM Calibration Final'!$K$1:$K$2000"),$A125)),"Source error"))</x:f>
      </x:c>
      <x:c r="I125" s="82" t="str">
        <x:f>IF($A125="","",IFERROR(IF(INDEX(INDIRECT("'WCM Calibration Final'!$L$1:$L$2000"),$A125)="","",INDEX(INDIRECT("'WCM Calibration Final'!$L$1:$L$2000"),$A125)),"Source error"))</x:f>
      </x:c>
      <x:c r="J125" s="82" t="str">
        <x:f>IF(A125="","",IF(B125="","Missing GEID; counted by name/SOEID",IF(COUNTIF($B$8:$B$507,B125)&gt;1,"Repeated GEID in counted rows","")))</x:f>
      </x:c>
      <x:c r="K125" s="82"/>
      <x:c r="L125" s="82" t="n">
        <x:f>IF(Calculations!BN130=1,COUNTIF(Calculations!$BN$13:BN130,1),0)</x:f>
        <x:v>0</x:v>
      </x:c>
    </x:row>
    <x:row r="126" ht="18" customHeight="1">
      <x:c r="A126" s="76" t="str">
        <x:f>IF(119&gt;Calculations!$AG$4,"",IFERROR(INDEX(Calculations!$EM$13:$EM$512,MATCH(119,$L$8:$L$507,0)),""))</x:f>
      </x:c>
      <x:c r="B126" s="76" t="str">
        <x:f>IF($A126="","",IFERROR(IF(INDEX(INDIRECT("'WCM Calibration Final'!$A$1:$A$2000"),$A126)="","",INDEX(INDIRECT("'WCM Calibration Final'!$A$1:$A$2000"),$A126)),"Source error"))</x:f>
      </x:c>
      <x:c r="C126" s="76" t="str">
        <x:f>IF($A126="","",IFERROR(IF(INDEX(INDIRECT("'WCM Calibration Final'!$B$1:$B$2000"),$A126)="","",INDEX(INDIRECT("'WCM Calibration Final'!$B$1:$B$2000"),$A126)),"Source error"))</x:f>
      </x:c>
      <x:c r="D126" s="76" t="str">
        <x:f>IF($A126="","",IFERROR(IF(INDEX(INDIRECT("'WCM Calibration Final'!$C$1:$C$2000"),$A126)="","",INDEX(INDIRECT("'WCM Calibration Final'!$C$1:$C$2000"),$A126)),"Source error"))</x:f>
      </x:c>
      <x:c r="E126" s="76" t="str">
        <x:f>IF($A126="","",IFERROR(IF(INDEX(INDIRECT("'WCM Calibration Final'!$D$1:$D$2000"),$A126)="","",INDEX(INDIRECT("'WCM Calibration Final'!$D$1:$D$2000"),$A126)),"Source error"))</x:f>
      </x:c>
      <x:c r="F126" s="76" t="str">
        <x:f>IF($A126="","",IFERROR(IF(INDEX(INDIRECT("'WCM Calibration Final'!$E$1:$E$2000"),$A126)="","",INDEX(INDIRECT("'WCM Calibration Final'!$E$1:$E$2000"),$A126)),"Source error"))</x:f>
      </x:c>
      <x:c r="G126" s="76" t="str">
        <x:f>IF($A126="","",IFERROR(IF(INDEX(INDIRECT("'WCM Calibration Final'!$F$1:$F$2000"),$A126)="","",INDEX(INDIRECT("'WCM Calibration Final'!$F$1:$F$2000"),$A126)),"Source error"))</x:f>
      </x:c>
      <x:c r="H126" s="76" t="str">
        <x:f>IF($A126="","",IFERROR(IF(INDEX(INDIRECT("'WCM Calibration Final'!$K$1:$K$2000"),$A126)="","",INDEX(INDIRECT("'WCM Calibration Final'!$K$1:$K$2000"),$A126)),"Source error"))</x:f>
      </x:c>
      <x:c r="I126" s="76" t="str">
        <x:f>IF($A126="","",IFERROR(IF(INDEX(INDIRECT("'WCM Calibration Final'!$L$1:$L$2000"),$A126)="","",INDEX(INDIRECT("'WCM Calibration Final'!$L$1:$L$2000"),$A126)),"Source error"))</x:f>
      </x:c>
      <x:c r="J126" s="76" t="str">
        <x:f>IF(A126="","",IF(B126="","Missing GEID; counted by name/SOEID",IF(COUNTIF($B$8:$B$507,B126)&gt;1,"Repeated GEID in counted rows","")))</x:f>
      </x:c>
      <x:c r="K126" s="82"/>
      <x:c r="L126" s="82" t="n">
        <x:f>IF(Calculations!BN131=1,COUNTIF(Calculations!$BN$13:BN131,1),0)</x:f>
        <x:v>0</x:v>
      </x:c>
    </x:row>
    <x:row r="127" ht="18" customHeight="1">
      <x:c r="A127" s="82" t="str">
        <x:f>IF(120&gt;Calculations!$AG$4,"",IFERROR(INDEX(Calculations!$EM$13:$EM$512,MATCH(120,$L$8:$L$507,0)),""))</x:f>
      </x:c>
      <x:c r="B127" s="82" t="str">
        <x:f>IF($A127="","",IFERROR(IF(INDEX(INDIRECT("'WCM Calibration Final'!$A$1:$A$2000"),$A127)="","",INDEX(INDIRECT("'WCM Calibration Final'!$A$1:$A$2000"),$A127)),"Source error"))</x:f>
      </x:c>
      <x:c r="C127" s="82" t="str">
        <x:f>IF($A127="","",IFERROR(IF(INDEX(INDIRECT("'WCM Calibration Final'!$B$1:$B$2000"),$A127)="","",INDEX(INDIRECT("'WCM Calibration Final'!$B$1:$B$2000"),$A127)),"Source error"))</x:f>
      </x:c>
      <x:c r="D127" s="82" t="str">
        <x:f>IF($A127="","",IFERROR(IF(INDEX(INDIRECT("'WCM Calibration Final'!$C$1:$C$2000"),$A127)="","",INDEX(INDIRECT("'WCM Calibration Final'!$C$1:$C$2000"),$A127)),"Source error"))</x:f>
      </x:c>
      <x:c r="E127" s="82" t="str">
        <x:f>IF($A127="","",IFERROR(IF(INDEX(INDIRECT("'WCM Calibration Final'!$D$1:$D$2000"),$A127)="","",INDEX(INDIRECT("'WCM Calibration Final'!$D$1:$D$2000"),$A127)),"Source error"))</x:f>
      </x:c>
      <x:c r="F127" s="82" t="str">
        <x:f>IF($A127="","",IFERROR(IF(INDEX(INDIRECT("'WCM Calibration Final'!$E$1:$E$2000"),$A127)="","",INDEX(INDIRECT("'WCM Calibration Final'!$E$1:$E$2000"),$A127)),"Source error"))</x:f>
      </x:c>
      <x:c r="G127" s="82" t="str">
        <x:f>IF($A127="","",IFERROR(IF(INDEX(INDIRECT("'WCM Calibration Final'!$F$1:$F$2000"),$A127)="","",INDEX(INDIRECT("'WCM Calibration Final'!$F$1:$F$2000"),$A127)),"Source error"))</x:f>
      </x:c>
      <x:c r="H127" s="82" t="str">
        <x:f>IF($A127="","",IFERROR(IF(INDEX(INDIRECT("'WCM Calibration Final'!$K$1:$K$2000"),$A127)="","",INDEX(INDIRECT("'WCM Calibration Final'!$K$1:$K$2000"),$A127)),"Source error"))</x:f>
      </x:c>
      <x:c r="I127" s="82" t="str">
        <x:f>IF($A127="","",IFERROR(IF(INDEX(INDIRECT("'WCM Calibration Final'!$L$1:$L$2000"),$A127)="","",INDEX(INDIRECT("'WCM Calibration Final'!$L$1:$L$2000"),$A127)),"Source error"))</x:f>
      </x:c>
      <x:c r="J127" s="82" t="str">
        <x:f>IF(A127="","",IF(B127="","Missing GEID; counted by name/SOEID",IF(COUNTIF($B$8:$B$507,B127)&gt;1,"Repeated GEID in counted rows","")))</x:f>
      </x:c>
      <x:c r="K127" s="82"/>
      <x:c r="L127" s="82" t="n">
        <x:f>IF(Calculations!BN132=1,COUNTIF(Calculations!$BN$13:BN132,1),0)</x:f>
        <x:v>0</x:v>
      </x:c>
    </x:row>
    <x:row r="128" ht="18" customHeight="1">
      <x:c r="A128" s="76" t="str">
        <x:f>IF(121&gt;Calculations!$AG$4,"",IFERROR(INDEX(Calculations!$EM$13:$EM$512,MATCH(121,$L$8:$L$507,0)),""))</x:f>
      </x:c>
      <x:c r="B128" s="76" t="str">
        <x:f>IF($A128="","",IFERROR(IF(INDEX(INDIRECT("'WCM Calibration Final'!$A$1:$A$2000"),$A128)="","",INDEX(INDIRECT("'WCM Calibration Final'!$A$1:$A$2000"),$A128)),"Source error"))</x:f>
      </x:c>
      <x:c r="C128" s="76" t="str">
        <x:f>IF($A128="","",IFERROR(IF(INDEX(INDIRECT("'WCM Calibration Final'!$B$1:$B$2000"),$A128)="","",INDEX(INDIRECT("'WCM Calibration Final'!$B$1:$B$2000"),$A128)),"Source error"))</x:f>
      </x:c>
      <x:c r="D128" s="76" t="str">
        <x:f>IF($A128="","",IFERROR(IF(INDEX(INDIRECT("'WCM Calibration Final'!$C$1:$C$2000"),$A128)="","",INDEX(INDIRECT("'WCM Calibration Final'!$C$1:$C$2000"),$A128)),"Source error"))</x:f>
      </x:c>
      <x:c r="E128" s="76" t="str">
        <x:f>IF($A128="","",IFERROR(IF(INDEX(INDIRECT("'WCM Calibration Final'!$D$1:$D$2000"),$A128)="","",INDEX(INDIRECT("'WCM Calibration Final'!$D$1:$D$2000"),$A128)),"Source error"))</x:f>
      </x:c>
      <x:c r="F128" s="76" t="str">
        <x:f>IF($A128="","",IFERROR(IF(INDEX(INDIRECT("'WCM Calibration Final'!$E$1:$E$2000"),$A128)="","",INDEX(INDIRECT("'WCM Calibration Final'!$E$1:$E$2000"),$A128)),"Source error"))</x:f>
      </x:c>
      <x:c r="G128" s="76" t="str">
        <x:f>IF($A128="","",IFERROR(IF(INDEX(INDIRECT("'WCM Calibration Final'!$F$1:$F$2000"),$A128)="","",INDEX(INDIRECT("'WCM Calibration Final'!$F$1:$F$2000"),$A128)),"Source error"))</x:f>
      </x:c>
      <x:c r="H128" s="76" t="str">
        <x:f>IF($A128="","",IFERROR(IF(INDEX(INDIRECT("'WCM Calibration Final'!$K$1:$K$2000"),$A128)="","",INDEX(INDIRECT("'WCM Calibration Final'!$K$1:$K$2000"),$A128)),"Source error"))</x:f>
      </x:c>
      <x:c r="I128" s="76" t="str">
        <x:f>IF($A128="","",IFERROR(IF(INDEX(INDIRECT("'WCM Calibration Final'!$L$1:$L$2000"),$A128)="","",INDEX(INDIRECT("'WCM Calibration Final'!$L$1:$L$2000"),$A128)),"Source error"))</x:f>
      </x:c>
      <x:c r="J128" s="76" t="str">
        <x:f>IF(A128="","",IF(B128="","Missing GEID; counted by name/SOEID",IF(COUNTIF($B$8:$B$507,B128)&gt;1,"Repeated GEID in counted rows","")))</x:f>
      </x:c>
      <x:c r="K128" s="82"/>
      <x:c r="L128" s="82" t="n">
        <x:f>IF(Calculations!BN133=1,COUNTIF(Calculations!$BN$13:BN133,1),0)</x:f>
        <x:v>0</x:v>
      </x:c>
    </x:row>
    <x:row r="129" ht="18" customHeight="1">
      <x:c r="A129" s="82" t="str">
        <x:f>IF(122&gt;Calculations!$AG$4,"",IFERROR(INDEX(Calculations!$EM$13:$EM$512,MATCH(122,$L$8:$L$507,0)),""))</x:f>
      </x:c>
      <x:c r="B129" s="82" t="str">
        <x:f>IF($A129="","",IFERROR(IF(INDEX(INDIRECT("'WCM Calibration Final'!$A$1:$A$2000"),$A129)="","",INDEX(INDIRECT("'WCM Calibration Final'!$A$1:$A$2000"),$A129)),"Source error"))</x:f>
      </x:c>
      <x:c r="C129" s="82" t="str">
        <x:f>IF($A129="","",IFERROR(IF(INDEX(INDIRECT("'WCM Calibration Final'!$B$1:$B$2000"),$A129)="","",INDEX(INDIRECT("'WCM Calibration Final'!$B$1:$B$2000"),$A129)),"Source error"))</x:f>
      </x:c>
      <x:c r="D129" s="82" t="str">
        <x:f>IF($A129="","",IFERROR(IF(INDEX(INDIRECT("'WCM Calibration Final'!$C$1:$C$2000"),$A129)="","",INDEX(INDIRECT("'WCM Calibration Final'!$C$1:$C$2000"),$A129)),"Source error"))</x:f>
      </x:c>
      <x:c r="E129" s="82" t="str">
        <x:f>IF($A129="","",IFERROR(IF(INDEX(INDIRECT("'WCM Calibration Final'!$D$1:$D$2000"),$A129)="","",INDEX(INDIRECT("'WCM Calibration Final'!$D$1:$D$2000"),$A129)),"Source error"))</x:f>
      </x:c>
      <x:c r="F129" s="82" t="str">
        <x:f>IF($A129="","",IFERROR(IF(INDEX(INDIRECT("'WCM Calibration Final'!$E$1:$E$2000"),$A129)="","",INDEX(INDIRECT("'WCM Calibration Final'!$E$1:$E$2000"),$A129)),"Source error"))</x:f>
      </x:c>
      <x:c r="G129" s="82" t="str">
        <x:f>IF($A129="","",IFERROR(IF(INDEX(INDIRECT("'WCM Calibration Final'!$F$1:$F$2000"),$A129)="","",INDEX(INDIRECT("'WCM Calibration Final'!$F$1:$F$2000"),$A129)),"Source error"))</x:f>
      </x:c>
      <x:c r="H129" s="82" t="str">
        <x:f>IF($A129="","",IFERROR(IF(INDEX(INDIRECT("'WCM Calibration Final'!$K$1:$K$2000"),$A129)="","",INDEX(INDIRECT("'WCM Calibration Final'!$K$1:$K$2000"),$A129)),"Source error"))</x:f>
      </x:c>
      <x:c r="I129" s="82" t="str">
        <x:f>IF($A129="","",IFERROR(IF(INDEX(INDIRECT("'WCM Calibration Final'!$L$1:$L$2000"),$A129)="","",INDEX(INDIRECT("'WCM Calibration Final'!$L$1:$L$2000"),$A129)),"Source error"))</x:f>
      </x:c>
      <x:c r="J129" s="82" t="str">
        <x:f>IF(A129="","",IF(B129="","Missing GEID; counted by name/SOEID",IF(COUNTIF($B$8:$B$507,B129)&gt;1,"Repeated GEID in counted rows","")))</x:f>
      </x:c>
      <x:c r="K129" s="82"/>
      <x:c r="L129" s="82" t="n">
        <x:f>IF(Calculations!BN134=1,COUNTIF(Calculations!$BN$13:BN134,1),0)</x:f>
        <x:v>0</x:v>
      </x:c>
    </x:row>
    <x:row r="130" ht="18" customHeight="1">
      <x:c r="A130" s="76" t="str">
        <x:f>IF(123&gt;Calculations!$AG$4,"",IFERROR(INDEX(Calculations!$EM$13:$EM$512,MATCH(123,$L$8:$L$507,0)),""))</x:f>
      </x:c>
      <x:c r="B130" s="76" t="str">
        <x:f>IF($A130="","",IFERROR(IF(INDEX(INDIRECT("'WCM Calibration Final'!$A$1:$A$2000"),$A130)="","",INDEX(INDIRECT("'WCM Calibration Final'!$A$1:$A$2000"),$A130)),"Source error"))</x:f>
      </x:c>
      <x:c r="C130" s="76" t="str">
        <x:f>IF($A130="","",IFERROR(IF(INDEX(INDIRECT("'WCM Calibration Final'!$B$1:$B$2000"),$A130)="","",INDEX(INDIRECT("'WCM Calibration Final'!$B$1:$B$2000"),$A130)),"Source error"))</x:f>
      </x:c>
      <x:c r="D130" s="76" t="str">
        <x:f>IF($A130="","",IFERROR(IF(INDEX(INDIRECT("'WCM Calibration Final'!$C$1:$C$2000"),$A130)="","",INDEX(INDIRECT("'WCM Calibration Final'!$C$1:$C$2000"),$A130)),"Source error"))</x:f>
      </x:c>
      <x:c r="E130" s="76" t="str">
        <x:f>IF($A130="","",IFERROR(IF(INDEX(INDIRECT("'WCM Calibration Final'!$D$1:$D$2000"),$A130)="","",INDEX(INDIRECT("'WCM Calibration Final'!$D$1:$D$2000"),$A130)),"Source error"))</x:f>
      </x:c>
      <x:c r="F130" s="76" t="str">
        <x:f>IF($A130="","",IFERROR(IF(INDEX(INDIRECT("'WCM Calibration Final'!$E$1:$E$2000"),$A130)="","",INDEX(INDIRECT("'WCM Calibration Final'!$E$1:$E$2000"),$A130)),"Source error"))</x:f>
      </x:c>
      <x:c r="G130" s="76" t="str">
        <x:f>IF($A130="","",IFERROR(IF(INDEX(INDIRECT("'WCM Calibration Final'!$F$1:$F$2000"),$A130)="","",INDEX(INDIRECT("'WCM Calibration Final'!$F$1:$F$2000"),$A130)),"Source error"))</x:f>
      </x:c>
      <x:c r="H130" s="76" t="str">
        <x:f>IF($A130="","",IFERROR(IF(INDEX(INDIRECT("'WCM Calibration Final'!$K$1:$K$2000"),$A130)="","",INDEX(INDIRECT("'WCM Calibration Final'!$K$1:$K$2000"),$A130)),"Source error"))</x:f>
      </x:c>
      <x:c r="I130" s="76" t="str">
        <x:f>IF($A130="","",IFERROR(IF(INDEX(INDIRECT("'WCM Calibration Final'!$L$1:$L$2000"),$A130)="","",INDEX(INDIRECT("'WCM Calibration Final'!$L$1:$L$2000"),$A130)),"Source error"))</x:f>
      </x:c>
      <x:c r="J130" s="76" t="str">
        <x:f>IF(A130="","",IF(B130="","Missing GEID; counted by name/SOEID",IF(COUNTIF($B$8:$B$507,B130)&gt;1,"Repeated GEID in counted rows","")))</x:f>
      </x:c>
      <x:c r="K130" s="82"/>
      <x:c r="L130" s="82" t="n">
        <x:f>IF(Calculations!BN135=1,COUNTIF(Calculations!$BN$13:BN135,1),0)</x:f>
        <x:v>0</x:v>
      </x:c>
    </x:row>
    <x:row r="131" ht="18" customHeight="1">
      <x:c r="A131" s="82" t="str">
        <x:f>IF(124&gt;Calculations!$AG$4,"",IFERROR(INDEX(Calculations!$EM$13:$EM$512,MATCH(124,$L$8:$L$507,0)),""))</x:f>
      </x:c>
      <x:c r="B131" s="82" t="str">
        <x:f>IF($A131="","",IFERROR(IF(INDEX(INDIRECT("'WCM Calibration Final'!$A$1:$A$2000"),$A131)="","",INDEX(INDIRECT("'WCM Calibration Final'!$A$1:$A$2000"),$A131)),"Source error"))</x:f>
      </x:c>
      <x:c r="C131" s="82" t="str">
        <x:f>IF($A131="","",IFERROR(IF(INDEX(INDIRECT("'WCM Calibration Final'!$B$1:$B$2000"),$A131)="","",INDEX(INDIRECT("'WCM Calibration Final'!$B$1:$B$2000"),$A131)),"Source error"))</x:f>
      </x:c>
      <x:c r="D131" s="82" t="str">
        <x:f>IF($A131="","",IFERROR(IF(INDEX(INDIRECT("'WCM Calibration Final'!$C$1:$C$2000"),$A131)="","",INDEX(INDIRECT("'WCM Calibration Final'!$C$1:$C$2000"),$A131)),"Source error"))</x:f>
      </x:c>
      <x:c r="E131" s="82" t="str">
        <x:f>IF($A131="","",IFERROR(IF(INDEX(INDIRECT("'WCM Calibration Final'!$D$1:$D$2000"),$A131)="","",INDEX(INDIRECT("'WCM Calibration Final'!$D$1:$D$2000"),$A131)),"Source error"))</x:f>
      </x:c>
      <x:c r="F131" s="82" t="str">
        <x:f>IF($A131="","",IFERROR(IF(INDEX(INDIRECT("'WCM Calibration Final'!$E$1:$E$2000"),$A131)="","",INDEX(INDIRECT("'WCM Calibration Final'!$E$1:$E$2000"),$A131)),"Source error"))</x:f>
      </x:c>
      <x:c r="G131" s="82" t="str">
        <x:f>IF($A131="","",IFERROR(IF(INDEX(INDIRECT("'WCM Calibration Final'!$F$1:$F$2000"),$A131)="","",INDEX(INDIRECT("'WCM Calibration Final'!$F$1:$F$2000"),$A131)),"Source error"))</x:f>
      </x:c>
      <x:c r="H131" s="82" t="str">
        <x:f>IF($A131="","",IFERROR(IF(INDEX(INDIRECT("'WCM Calibration Final'!$K$1:$K$2000"),$A131)="","",INDEX(INDIRECT("'WCM Calibration Final'!$K$1:$K$2000"),$A131)),"Source error"))</x:f>
      </x:c>
      <x:c r="I131" s="82" t="str">
        <x:f>IF($A131="","",IFERROR(IF(INDEX(INDIRECT("'WCM Calibration Final'!$L$1:$L$2000"),$A131)="","",INDEX(INDIRECT("'WCM Calibration Final'!$L$1:$L$2000"),$A131)),"Source error"))</x:f>
      </x:c>
      <x:c r="J131" s="82" t="str">
        <x:f>IF(A131="","",IF(B131="","Missing GEID; counted by name/SOEID",IF(COUNTIF($B$8:$B$507,B131)&gt;1,"Repeated GEID in counted rows","")))</x:f>
      </x:c>
      <x:c r="K131" s="82"/>
      <x:c r="L131" s="82" t="n">
        <x:f>IF(Calculations!BN136=1,COUNTIF(Calculations!$BN$13:BN136,1),0)</x:f>
        <x:v>0</x:v>
      </x:c>
    </x:row>
    <x:row r="132" ht="18" customHeight="1">
      <x:c r="A132" s="76" t="str">
        <x:f>IF(125&gt;Calculations!$AG$4,"",IFERROR(INDEX(Calculations!$EM$13:$EM$512,MATCH(125,$L$8:$L$507,0)),""))</x:f>
      </x:c>
      <x:c r="B132" s="76" t="str">
        <x:f>IF($A132="","",IFERROR(IF(INDEX(INDIRECT("'WCM Calibration Final'!$A$1:$A$2000"),$A132)="","",INDEX(INDIRECT("'WCM Calibration Final'!$A$1:$A$2000"),$A132)),"Source error"))</x:f>
      </x:c>
      <x:c r="C132" s="76" t="str">
        <x:f>IF($A132="","",IFERROR(IF(INDEX(INDIRECT("'WCM Calibration Final'!$B$1:$B$2000"),$A132)="","",INDEX(INDIRECT("'WCM Calibration Final'!$B$1:$B$2000"),$A132)),"Source error"))</x:f>
      </x:c>
      <x:c r="D132" s="76" t="str">
        <x:f>IF($A132="","",IFERROR(IF(INDEX(INDIRECT("'WCM Calibration Final'!$C$1:$C$2000"),$A132)="","",INDEX(INDIRECT("'WCM Calibration Final'!$C$1:$C$2000"),$A132)),"Source error"))</x:f>
      </x:c>
      <x:c r="E132" s="76" t="str">
        <x:f>IF($A132="","",IFERROR(IF(INDEX(INDIRECT("'WCM Calibration Final'!$D$1:$D$2000"),$A132)="","",INDEX(INDIRECT("'WCM Calibration Final'!$D$1:$D$2000"),$A132)),"Source error"))</x:f>
      </x:c>
      <x:c r="F132" s="76" t="str">
        <x:f>IF($A132="","",IFERROR(IF(INDEX(INDIRECT("'WCM Calibration Final'!$E$1:$E$2000"),$A132)="","",INDEX(INDIRECT("'WCM Calibration Final'!$E$1:$E$2000"),$A132)),"Source error"))</x:f>
      </x:c>
      <x:c r="G132" s="76" t="str">
        <x:f>IF($A132="","",IFERROR(IF(INDEX(INDIRECT("'WCM Calibration Final'!$F$1:$F$2000"),$A132)="","",INDEX(INDIRECT("'WCM Calibration Final'!$F$1:$F$2000"),$A132)),"Source error"))</x:f>
      </x:c>
      <x:c r="H132" s="76" t="str">
        <x:f>IF($A132="","",IFERROR(IF(INDEX(INDIRECT("'WCM Calibration Final'!$K$1:$K$2000"),$A132)="","",INDEX(INDIRECT("'WCM Calibration Final'!$K$1:$K$2000"),$A132)),"Source error"))</x:f>
      </x:c>
      <x:c r="I132" s="76" t="str">
        <x:f>IF($A132="","",IFERROR(IF(INDEX(INDIRECT("'WCM Calibration Final'!$L$1:$L$2000"),$A132)="","",INDEX(INDIRECT("'WCM Calibration Final'!$L$1:$L$2000"),$A132)),"Source error"))</x:f>
      </x:c>
      <x:c r="J132" s="76" t="str">
        <x:f>IF(A132="","",IF(B132="","Missing GEID; counted by name/SOEID",IF(COUNTIF($B$8:$B$507,B132)&gt;1,"Repeated GEID in counted rows","")))</x:f>
      </x:c>
      <x:c r="K132" s="82"/>
      <x:c r="L132" s="82" t="n">
        <x:f>IF(Calculations!BN137=1,COUNTIF(Calculations!$BN$13:BN137,1),0)</x:f>
        <x:v>0</x:v>
      </x:c>
    </x:row>
    <x:row r="133" ht="18" customHeight="1">
      <x:c r="A133" s="82" t="str">
        <x:f>IF(126&gt;Calculations!$AG$4,"",IFERROR(INDEX(Calculations!$EM$13:$EM$512,MATCH(126,$L$8:$L$507,0)),""))</x:f>
      </x:c>
      <x:c r="B133" s="82" t="str">
        <x:f>IF($A133="","",IFERROR(IF(INDEX(INDIRECT("'WCM Calibration Final'!$A$1:$A$2000"),$A133)="","",INDEX(INDIRECT("'WCM Calibration Final'!$A$1:$A$2000"),$A133)),"Source error"))</x:f>
      </x:c>
      <x:c r="C133" s="82" t="str">
        <x:f>IF($A133="","",IFERROR(IF(INDEX(INDIRECT("'WCM Calibration Final'!$B$1:$B$2000"),$A133)="","",INDEX(INDIRECT("'WCM Calibration Final'!$B$1:$B$2000"),$A133)),"Source error"))</x:f>
      </x:c>
      <x:c r="D133" s="82" t="str">
        <x:f>IF($A133="","",IFERROR(IF(INDEX(INDIRECT("'WCM Calibration Final'!$C$1:$C$2000"),$A133)="","",INDEX(INDIRECT("'WCM Calibration Final'!$C$1:$C$2000"),$A133)),"Source error"))</x:f>
      </x:c>
      <x:c r="E133" s="82" t="str">
        <x:f>IF($A133="","",IFERROR(IF(INDEX(INDIRECT("'WCM Calibration Final'!$D$1:$D$2000"),$A133)="","",INDEX(INDIRECT("'WCM Calibration Final'!$D$1:$D$2000"),$A133)),"Source error"))</x:f>
      </x:c>
      <x:c r="F133" s="82" t="str">
        <x:f>IF($A133="","",IFERROR(IF(INDEX(INDIRECT("'WCM Calibration Final'!$E$1:$E$2000"),$A133)="","",INDEX(INDIRECT("'WCM Calibration Final'!$E$1:$E$2000"),$A133)),"Source error"))</x:f>
      </x:c>
      <x:c r="G133" s="82" t="str">
        <x:f>IF($A133="","",IFERROR(IF(INDEX(INDIRECT("'WCM Calibration Final'!$F$1:$F$2000"),$A133)="","",INDEX(INDIRECT("'WCM Calibration Final'!$F$1:$F$2000"),$A133)),"Source error"))</x:f>
      </x:c>
      <x:c r="H133" s="82" t="str">
        <x:f>IF($A133="","",IFERROR(IF(INDEX(INDIRECT("'WCM Calibration Final'!$K$1:$K$2000"),$A133)="","",INDEX(INDIRECT("'WCM Calibration Final'!$K$1:$K$2000"),$A133)),"Source error"))</x:f>
      </x:c>
      <x:c r="I133" s="82" t="str">
        <x:f>IF($A133="","",IFERROR(IF(INDEX(INDIRECT("'WCM Calibration Final'!$L$1:$L$2000"),$A133)="","",INDEX(INDIRECT("'WCM Calibration Final'!$L$1:$L$2000"),$A133)),"Source error"))</x:f>
      </x:c>
      <x:c r="J133" s="82" t="str">
        <x:f>IF(A133="","",IF(B133="","Missing GEID; counted by name/SOEID",IF(COUNTIF($B$8:$B$507,B133)&gt;1,"Repeated GEID in counted rows","")))</x:f>
      </x:c>
      <x:c r="K133" s="82"/>
      <x:c r="L133" s="82" t="n">
        <x:f>IF(Calculations!BN138=1,COUNTIF(Calculations!$BN$13:BN138,1),0)</x:f>
        <x:v>0</x:v>
      </x:c>
    </x:row>
    <x:row r="134" ht="18" customHeight="1">
      <x:c r="A134" s="76" t="str">
        <x:f>IF(127&gt;Calculations!$AG$4,"",IFERROR(INDEX(Calculations!$EM$13:$EM$512,MATCH(127,$L$8:$L$507,0)),""))</x:f>
      </x:c>
      <x:c r="B134" s="76" t="str">
        <x:f>IF($A134="","",IFERROR(IF(INDEX(INDIRECT("'WCM Calibration Final'!$A$1:$A$2000"),$A134)="","",INDEX(INDIRECT("'WCM Calibration Final'!$A$1:$A$2000"),$A134)),"Source error"))</x:f>
      </x:c>
      <x:c r="C134" s="76" t="str">
        <x:f>IF($A134="","",IFERROR(IF(INDEX(INDIRECT("'WCM Calibration Final'!$B$1:$B$2000"),$A134)="","",INDEX(INDIRECT("'WCM Calibration Final'!$B$1:$B$2000"),$A134)),"Source error"))</x:f>
      </x:c>
      <x:c r="D134" s="76" t="str">
        <x:f>IF($A134="","",IFERROR(IF(INDEX(INDIRECT("'WCM Calibration Final'!$C$1:$C$2000"),$A134)="","",INDEX(INDIRECT("'WCM Calibration Final'!$C$1:$C$2000"),$A134)),"Source error"))</x:f>
      </x:c>
      <x:c r="E134" s="76" t="str">
        <x:f>IF($A134="","",IFERROR(IF(INDEX(INDIRECT("'WCM Calibration Final'!$D$1:$D$2000"),$A134)="","",INDEX(INDIRECT("'WCM Calibration Final'!$D$1:$D$2000"),$A134)),"Source error"))</x:f>
      </x:c>
      <x:c r="F134" s="76" t="str">
        <x:f>IF($A134="","",IFERROR(IF(INDEX(INDIRECT("'WCM Calibration Final'!$E$1:$E$2000"),$A134)="","",INDEX(INDIRECT("'WCM Calibration Final'!$E$1:$E$2000"),$A134)),"Source error"))</x:f>
      </x:c>
      <x:c r="G134" s="76" t="str">
        <x:f>IF($A134="","",IFERROR(IF(INDEX(INDIRECT("'WCM Calibration Final'!$F$1:$F$2000"),$A134)="","",INDEX(INDIRECT("'WCM Calibration Final'!$F$1:$F$2000"),$A134)),"Source error"))</x:f>
      </x:c>
      <x:c r="H134" s="76" t="str">
        <x:f>IF($A134="","",IFERROR(IF(INDEX(INDIRECT("'WCM Calibration Final'!$K$1:$K$2000"),$A134)="","",INDEX(INDIRECT("'WCM Calibration Final'!$K$1:$K$2000"),$A134)),"Source error"))</x:f>
      </x:c>
      <x:c r="I134" s="76" t="str">
        <x:f>IF($A134="","",IFERROR(IF(INDEX(INDIRECT("'WCM Calibration Final'!$L$1:$L$2000"),$A134)="","",INDEX(INDIRECT("'WCM Calibration Final'!$L$1:$L$2000"),$A134)),"Source error"))</x:f>
      </x:c>
      <x:c r="J134" s="76" t="str">
        <x:f>IF(A134="","",IF(B134="","Missing GEID; counted by name/SOEID",IF(COUNTIF($B$8:$B$507,B134)&gt;1,"Repeated GEID in counted rows","")))</x:f>
      </x:c>
      <x:c r="K134" s="82"/>
      <x:c r="L134" s="82" t="n">
        <x:f>IF(Calculations!BN139=1,COUNTIF(Calculations!$BN$13:BN139,1),0)</x:f>
        <x:v>0</x:v>
      </x:c>
    </x:row>
    <x:row r="135" ht="18" customHeight="1">
      <x:c r="A135" s="82" t="str">
        <x:f>IF(128&gt;Calculations!$AG$4,"",IFERROR(INDEX(Calculations!$EM$13:$EM$512,MATCH(128,$L$8:$L$507,0)),""))</x:f>
      </x:c>
      <x:c r="B135" s="82" t="str">
        <x:f>IF($A135="","",IFERROR(IF(INDEX(INDIRECT("'WCM Calibration Final'!$A$1:$A$2000"),$A135)="","",INDEX(INDIRECT("'WCM Calibration Final'!$A$1:$A$2000"),$A135)),"Source error"))</x:f>
      </x:c>
      <x:c r="C135" s="82" t="str">
        <x:f>IF($A135="","",IFERROR(IF(INDEX(INDIRECT("'WCM Calibration Final'!$B$1:$B$2000"),$A135)="","",INDEX(INDIRECT("'WCM Calibration Final'!$B$1:$B$2000"),$A135)),"Source error"))</x:f>
      </x:c>
      <x:c r="D135" s="82" t="str">
        <x:f>IF($A135="","",IFERROR(IF(INDEX(INDIRECT("'WCM Calibration Final'!$C$1:$C$2000"),$A135)="","",INDEX(INDIRECT("'WCM Calibration Final'!$C$1:$C$2000"),$A135)),"Source error"))</x:f>
      </x:c>
      <x:c r="E135" s="82" t="str">
        <x:f>IF($A135="","",IFERROR(IF(INDEX(INDIRECT("'WCM Calibration Final'!$D$1:$D$2000"),$A135)="","",INDEX(INDIRECT("'WCM Calibration Final'!$D$1:$D$2000"),$A135)),"Source error"))</x:f>
      </x:c>
      <x:c r="F135" s="82" t="str">
        <x:f>IF($A135="","",IFERROR(IF(INDEX(INDIRECT("'WCM Calibration Final'!$E$1:$E$2000"),$A135)="","",INDEX(INDIRECT("'WCM Calibration Final'!$E$1:$E$2000"),$A135)),"Source error"))</x:f>
      </x:c>
      <x:c r="G135" s="82" t="str">
        <x:f>IF($A135="","",IFERROR(IF(INDEX(INDIRECT("'WCM Calibration Final'!$F$1:$F$2000"),$A135)="","",INDEX(INDIRECT("'WCM Calibration Final'!$F$1:$F$2000"),$A135)),"Source error"))</x:f>
      </x:c>
      <x:c r="H135" s="82" t="str">
        <x:f>IF($A135="","",IFERROR(IF(INDEX(INDIRECT("'WCM Calibration Final'!$K$1:$K$2000"),$A135)="","",INDEX(INDIRECT("'WCM Calibration Final'!$K$1:$K$2000"),$A135)),"Source error"))</x:f>
      </x:c>
      <x:c r="I135" s="82" t="str">
        <x:f>IF($A135="","",IFERROR(IF(INDEX(INDIRECT("'WCM Calibration Final'!$L$1:$L$2000"),$A135)="","",INDEX(INDIRECT("'WCM Calibration Final'!$L$1:$L$2000"),$A135)),"Source error"))</x:f>
      </x:c>
      <x:c r="J135" s="82" t="str">
        <x:f>IF(A135="","",IF(B135="","Missing GEID; counted by name/SOEID",IF(COUNTIF($B$8:$B$507,B135)&gt;1,"Repeated GEID in counted rows","")))</x:f>
      </x:c>
      <x:c r="K135" s="82"/>
      <x:c r="L135" s="82" t="n">
        <x:f>IF(Calculations!BN140=1,COUNTIF(Calculations!$BN$13:BN140,1),0)</x:f>
        <x:v>0</x:v>
      </x:c>
    </x:row>
    <x:row r="136" ht="18" customHeight="1">
      <x:c r="A136" s="76" t="str">
        <x:f>IF(129&gt;Calculations!$AG$4,"",IFERROR(INDEX(Calculations!$EM$13:$EM$512,MATCH(129,$L$8:$L$507,0)),""))</x:f>
      </x:c>
      <x:c r="B136" s="76" t="str">
        <x:f>IF($A136="","",IFERROR(IF(INDEX(INDIRECT("'WCM Calibration Final'!$A$1:$A$2000"),$A136)="","",INDEX(INDIRECT("'WCM Calibration Final'!$A$1:$A$2000"),$A136)),"Source error"))</x:f>
      </x:c>
      <x:c r="C136" s="76" t="str">
        <x:f>IF($A136="","",IFERROR(IF(INDEX(INDIRECT("'WCM Calibration Final'!$B$1:$B$2000"),$A136)="","",INDEX(INDIRECT("'WCM Calibration Final'!$B$1:$B$2000"),$A136)),"Source error"))</x:f>
      </x:c>
      <x:c r="D136" s="76" t="str">
        <x:f>IF($A136="","",IFERROR(IF(INDEX(INDIRECT("'WCM Calibration Final'!$C$1:$C$2000"),$A136)="","",INDEX(INDIRECT("'WCM Calibration Final'!$C$1:$C$2000"),$A136)),"Source error"))</x:f>
      </x:c>
      <x:c r="E136" s="76" t="str">
        <x:f>IF($A136="","",IFERROR(IF(INDEX(INDIRECT("'WCM Calibration Final'!$D$1:$D$2000"),$A136)="","",INDEX(INDIRECT("'WCM Calibration Final'!$D$1:$D$2000"),$A136)),"Source error"))</x:f>
      </x:c>
      <x:c r="F136" s="76" t="str">
        <x:f>IF($A136="","",IFERROR(IF(INDEX(INDIRECT("'WCM Calibration Final'!$E$1:$E$2000"),$A136)="","",INDEX(INDIRECT("'WCM Calibration Final'!$E$1:$E$2000"),$A136)),"Source error"))</x:f>
      </x:c>
      <x:c r="G136" s="76" t="str">
        <x:f>IF($A136="","",IFERROR(IF(INDEX(INDIRECT("'WCM Calibration Final'!$F$1:$F$2000"),$A136)="","",INDEX(INDIRECT("'WCM Calibration Final'!$F$1:$F$2000"),$A136)),"Source error"))</x:f>
      </x:c>
      <x:c r="H136" s="76" t="str">
        <x:f>IF($A136="","",IFERROR(IF(INDEX(INDIRECT("'WCM Calibration Final'!$K$1:$K$2000"),$A136)="","",INDEX(INDIRECT("'WCM Calibration Final'!$K$1:$K$2000"),$A136)),"Source error"))</x:f>
      </x:c>
      <x:c r="I136" s="76" t="str">
        <x:f>IF($A136="","",IFERROR(IF(INDEX(INDIRECT("'WCM Calibration Final'!$L$1:$L$2000"),$A136)="","",INDEX(INDIRECT("'WCM Calibration Final'!$L$1:$L$2000"),$A136)),"Source error"))</x:f>
      </x:c>
      <x:c r="J136" s="76" t="str">
        <x:f>IF(A136="","",IF(B136="","Missing GEID; counted by name/SOEID",IF(COUNTIF($B$8:$B$507,B136)&gt;1,"Repeated GEID in counted rows","")))</x:f>
      </x:c>
      <x:c r="K136" s="82"/>
      <x:c r="L136" s="82" t="n">
        <x:f>IF(Calculations!BN141=1,COUNTIF(Calculations!$BN$13:BN141,1),0)</x:f>
        <x:v>0</x:v>
      </x:c>
    </x:row>
    <x:row r="137" ht="18" customHeight="1">
      <x:c r="A137" s="82" t="str">
        <x:f>IF(130&gt;Calculations!$AG$4,"",IFERROR(INDEX(Calculations!$EM$13:$EM$512,MATCH(130,$L$8:$L$507,0)),""))</x:f>
      </x:c>
      <x:c r="B137" s="82" t="str">
        <x:f>IF($A137="","",IFERROR(IF(INDEX(INDIRECT("'WCM Calibration Final'!$A$1:$A$2000"),$A137)="","",INDEX(INDIRECT("'WCM Calibration Final'!$A$1:$A$2000"),$A137)),"Source error"))</x:f>
      </x:c>
      <x:c r="C137" s="82" t="str">
        <x:f>IF($A137="","",IFERROR(IF(INDEX(INDIRECT("'WCM Calibration Final'!$B$1:$B$2000"),$A137)="","",INDEX(INDIRECT("'WCM Calibration Final'!$B$1:$B$2000"),$A137)),"Source error"))</x:f>
      </x:c>
      <x:c r="D137" s="82" t="str">
        <x:f>IF($A137="","",IFERROR(IF(INDEX(INDIRECT("'WCM Calibration Final'!$C$1:$C$2000"),$A137)="","",INDEX(INDIRECT("'WCM Calibration Final'!$C$1:$C$2000"),$A137)),"Source error"))</x:f>
      </x:c>
      <x:c r="E137" s="82" t="str">
        <x:f>IF($A137="","",IFERROR(IF(INDEX(INDIRECT("'WCM Calibration Final'!$D$1:$D$2000"),$A137)="","",INDEX(INDIRECT("'WCM Calibration Final'!$D$1:$D$2000"),$A137)),"Source error"))</x:f>
      </x:c>
      <x:c r="F137" s="82" t="str">
        <x:f>IF($A137="","",IFERROR(IF(INDEX(INDIRECT("'WCM Calibration Final'!$E$1:$E$2000"),$A137)="","",INDEX(INDIRECT("'WCM Calibration Final'!$E$1:$E$2000"),$A137)),"Source error"))</x:f>
      </x:c>
      <x:c r="G137" s="82" t="str">
        <x:f>IF($A137="","",IFERROR(IF(INDEX(INDIRECT("'WCM Calibration Final'!$F$1:$F$2000"),$A137)="","",INDEX(INDIRECT("'WCM Calibration Final'!$F$1:$F$2000"),$A137)),"Source error"))</x:f>
      </x:c>
      <x:c r="H137" s="82" t="str">
        <x:f>IF($A137="","",IFERROR(IF(INDEX(INDIRECT("'WCM Calibration Final'!$K$1:$K$2000"),$A137)="","",INDEX(INDIRECT("'WCM Calibration Final'!$K$1:$K$2000"),$A137)),"Source error"))</x:f>
      </x:c>
      <x:c r="I137" s="82" t="str">
        <x:f>IF($A137="","",IFERROR(IF(INDEX(INDIRECT("'WCM Calibration Final'!$L$1:$L$2000"),$A137)="","",INDEX(INDIRECT("'WCM Calibration Final'!$L$1:$L$2000"),$A137)),"Source error"))</x:f>
      </x:c>
      <x:c r="J137" s="82" t="str">
        <x:f>IF(A137="","",IF(B137="","Missing GEID; counted by name/SOEID",IF(COUNTIF($B$8:$B$507,B137)&gt;1,"Repeated GEID in counted rows","")))</x:f>
      </x:c>
      <x:c r="K137" s="82"/>
      <x:c r="L137" s="82" t="n">
        <x:f>IF(Calculations!BN142=1,COUNTIF(Calculations!$BN$13:BN142,1),0)</x:f>
        <x:v>0</x:v>
      </x:c>
    </x:row>
    <x:row r="138" ht="18" customHeight="1">
      <x:c r="A138" s="76" t="str">
        <x:f>IF(131&gt;Calculations!$AG$4,"",IFERROR(INDEX(Calculations!$EM$13:$EM$512,MATCH(131,$L$8:$L$507,0)),""))</x:f>
      </x:c>
      <x:c r="B138" s="76" t="str">
        <x:f>IF($A138="","",IFERROR(IF(INDEX(INDIRECT("'WCM Calibration Final'!$A$1:$A$2000"),$A138)="","",INDEX(INDIRECT("'WCM Calibration Final'!$A$1:$A$2000"),$A138)),"Source error"))</x:f>
      </x:c>
      <x:c r="C138" s="76" t="str">
        <x:f>IF($A138="","",IFERROR(IF(INDEX(INDIRECT("'WCM Calibration Final'!$B$1:$B$2000"),$A138)="","",INDEX(INDIRECT("'WCM Calibration Final'!$B$1:$B$2000"),$A138)),"Source error"))</x:f>
      </x:c>
      <x:c r="D138" s="76" t="str">
        <x:f>IF($A138="","",IFERROR(IF(INDEX(INDIRECT("'WCM Calibration Final'!$C$1:$C$2000"),$A138)="","",INDEX(INDIRECT("'WCM Calibration Final'!$C$1:$C$2000"),$A138)),"Source error"))</x:f>
      </x:c>
      <x:c r="E138" s="76" t="str">
        <x:f>IF($A138="","",IFERROR(IF(INDEX(INDIRECT("'WCM Calibration Final'!$D$1:$D$2000"),$A138)="","",INDEX(INDIRECT("'WCM Calibration Final'!$D$1:$D$2000"),$A138)),"Source error"))</x:f>
      </x:c>
      <x:c r="F138" s="76" t="str">
        <x:f>IF($A138="","",IFERROR(IF(INDEX(INDIRECT("'WCM Calibration Final'!$E$1:$E$2000"),$A138)="","",INDEX(INDIRECT("'WCM Calibration Final'!$E$1:$E$2000"),$A138)),"Source error"))</x:f>
      </x:c>
      <x:c r="G138" s="76" t="str">
        <x:f>IF($A138="","",IFERROR(IF(INDEX(INDIRECT("'WCM Calibration Final'!$F$1:$F$2000"),$A138)="","",INDEX(INDIRECT("'WCM Calibration Final'!$F$1:$F$2000"),$A138)),"Source error"))</x:f>
      </x:c>
      <x:c r="H138" s="76" t="str">
        <x:f>IF($A138="","",IFERROR(IF(INDEX(INDIRECT("'WCM Calibration Final'!$K$1:$K$2000"),$A138)="","",INDEX(INDIRECT("'WCM Calibration Final'!$K$1:$K$2000"),$A138)),"Source error"))</x:f>
      </x:c>
      <x:c r="I138" s="76" t="str">
        <x:f>IF($A138="","",IFERROR(IF(INDEX(INDIRECT("'WCM Calibration Final'!$L$1:$L$2000"),$A138)="","",INDEX(INDIRECT("'WCM Calibration Final'!$L$1:$L$2000"),$A138)),"Source error"))</x:f>
      </x:c>
      <x:c r="J138" s="76" t="str">
        <x:f>IF(A138="","",IF(B138="","Missing GEID; counted by name/SOEID",IF(COUNTIF($B$8:$B$507,B138)&gt;1,"Repeated GEID in counted rows","")))</x:f>
      </x:c>
      <x:c r="K138" s="82"/>
      <x:c r="L138" s="82" t="n">
        <x:f>IF(Calculations!BN143=1,COUNTIF(Calculations!$BN$13:BN143,1),0)</x:f>
        <x:v>0</x:v>
      </x:c>
    </x:row>
    <x:row r="139" ht="18" customHeight="1">
      <x:c r="A139" s="82" t="str">
        <x:f>IF(132&gt;Calculations!$AG$4,"",IFERROR(INDEX(Calculations!$EM$13:$EM$512,MATCH(132,$L$8:$L$507,0)),""))</x:f>
      </x:c>
      <x:c r="B139" s="82" t="str">
        <x:f>IF($A139="","",IFERROR(IF(INDEX(INDIRECT("'WCM Calibration Final'!$A$1:$A$2000"),$A139)="","",INDEX(INDIRECT("'WCM Calibration Final'!$A$1:$A$2000"),$A139)),"Source error"))</x:f>
      </x:c>
      <x:c r="C139" s="82" t="str">
        <x:f>IF($A139="","",IFERROR(IF(INDEX(INDIRECT("'WCM Calibration Final'!$B$1:$B$2000"),$A139)="","",INDEX(INDIRECT("'WCM Calibration Final'!$B$1:$B$2000"),$A139)),"Source error"))</x:f>
      </x:c>
      <x:c r="D139" s="82" t="str">
        <x:f>IF($A139="","",IFERROR(IF(INDEX(INDIRECT("'WCM Calibration Final'!$C$1:$C$2000"),$A139)="","",INDEX(INDIRECT("'WCM Calibration Final'!$C$1:$C$2000"),$A139)),"Source error"))</x:f>
      </x:c>
      <x:c r="E139" s="82" t="str">
        <x:f>IF($A139="","",IFERROR(IF(INDEX(INDIRECT("'WCM Calibration Final'!$D$1:$D$2000"),$A139)="","",INDEX(INDIRECT("'WCM Calibration Final'!$D$1:$D$2000"),$A139)),"Source error"))</x:f>
      </x:c>
      <x:c r="F139" s="82" t="str">
        <x:f>IF($A139="","",IFERROR(IF(INDEX(INDIRECT("'WCM Calibration Final'!$E$1:$E$2000"),$A139)="","",INDEX(INDIRECT("'WCM Calibration Final'!$E$1:$E$2000"),$A139)),"Source error"))</x:f>
      </x:c>
      <x:c r="G139" s="82" t="str">
        <x:f>IF($A139="","",IFERROR(IF(INDEX(INDIRECT("'WCM Calibration Final'!$F$1:$F$2000"),$A139)="","",INDEX(INDIRECT("'WCM Calibration Final'!$F$1:$F$2000"),$A139)),"Source error"))</x:f>
      </x:c>
      <x:c r="H139" s="82" t="str">
        <x:f>IF($A139="","",IFERROR(IF(INDEX(INDIRECT("'WCM Calibration Final'!$K$1:$K$2000"),$A139)="","",INDEX(INDIRECT("'WCM Calibration Final'!$K$1:$K$2000"),$A139)),"Source error"))</x:f>
      </x:c>
      <x:c r="I139" s="82" t="str">
        <x:f>IF($A139="","",IFERROR(IF(INDEX(INDIRECT("'WCM Calibration Final'!$L$1:$L$2000"),$A139)="","",INDEX(INDIRECT("'WCM Calibration Final'!$L$1:$L$2000"),$A139)),"Source error"))</x:f>
      </x:c>
      <x:c r="J139" s="82" t="str">
        <x:f>IF(A139="","",IF(B139="","Missing GEID; counted by name/SOEID",IF(COUNTIF($B$8:$B$507,B139)&gt;1,"Repeated GEID in counted rows","")))</x:f>
      </x:c>
      <x:c r="K139" s="82"/>
      <x:c r="L139" s="82" t="n">
        <x:f>IF(Calculations!BN144=1,COUNTIF(Calculations!$BN$13:BN144,1),0)</x:f>
        <x:v>0</x:v>
      </x:c>
    </x:row>
    <x:row r="140" ht="18" customHeight="1">
      <x:c r="A140" s="76" t="str">
        <x:f>IF(133&gt;Calculations!$AG$4,"",IFERROR(INDEX(Calculations!$EM$13:$EM$512,MATCH(133,$L$8:$L$507,0)),""))</x:f>
      </x:c>
      <x:c r="B140" s="76" t="str">
        <x:f>IF($A140="","",IFERROR(IF(INDEX(INDIRECT("'WCM Calibration Final'!$A$1:$A$2000"),$A140)="","",INDEX(INDIRECT("'WCM Calibration Final'!$A$1:$A$2000"),$A140)),"Source error"))</x:f>
      </x:c>
      <x:c r="C140" s="76" t="str">
        <x:f>IF($A140="","",IFERROR(IF(INDEX(INDIRECT("'WCM Calibration Final'!$B$1:$B$2000"),$A140)="","",INDEX(INDIRECT("'WCM Calibration Final'!$B$1:$B$2000"),$A140)),"Source error"))</x:f>
      </x:c>
      <x:c r="D140" s="76" t="str">
        <x:f>IF($A140="","",IFERROR(IF(INDEX(INDIRECT("'WCM Calibration Final'!$C$1:$C$2000"),$A140)="","",INDEX(INDIRECT("'WCM Calibration Final'!$C$1:$C$2000"),$A140)),"Source error"))</x:f>
      </x:c>
      <x:c r="E140" s="76" t="str">
        <x:f>IF($A140="","",IFERROR(IF(INDEX(INDIRECT("'WCM Calibration Final'!$D$1:$D$2000"),$A140)="","",INDEX(INDIRECT("'WCM Calibration Final'!$D$1:$D$2000"),$A140)),"Source error"))</x:f>
      </x:c>
      <x:c r="F140" s="76" t="str">
        <x:f>IF($A140="","",IFERROR(IF(INDEX(INDIRECT("'WCM Calibration Final'!$E$1:$E$2000"),$A140)="","",INDEX(INDIRECT("'WCM Calibration Final'!$E$1:$E$2000"),$A140)),"Source error"))</x:f>
      </x:c>
      <x:c r="G140" s="76" t="str">
        <x:f>IF($A140="","",IFERROR(IF(INDEX(INDIRECT("'WCM Calibration Final'!$F$1:$F$2000"),$A140)="","",INDEX(INDIRECT("'WCM Calibration Final'!$F$1:$F$2000"),$A140)),"Source error"))</x:f>
      </x:c>
      <x:c r="H140" s="76" t="str">
        <x:f>IF($A140="","",IFERROR(IF(INDEX(INDIRECT("'WCM Calibration Final'!$K$1:$K$2000"),$A140)="","",INDEX(INDIRECT("'WCM Calibration Final'!$K$1:$K$2000"),$A140)),"Source error"))</x:f>
      </x:c>
      <x:c r="I140" s="76" t="str">
        <x:f>IF($A140="","",IFERROR(IF(INDEX(INDIRECT("'WCM Calibration Final'!$L$1:$L$2000"),$A140)="","",INDEX(INDIRECT("'WCM Calibration Final'!$L$1:$L$2000"),$A140)),"Source error"))</x:f>
      </x:c>
      <x:c r="J140" s="76" t="str">
        <x:f>IF(A140="","",IF(B140="","Missing GEID; counted by name/SOEID",IF(COUNTIF($B$8:$B$507,B140)&gt;1,"Repeated GEID in counted rows","")))</x:f>
      </x:c>
      <x:c r="K140" s="82"/>
      <x:c r="L140" s="82" t="n">
        <x:f>IF(Calculations!BN145=1,COUNTIF(Calculations!$BN$13:BN145,1),0)</x:f>
        <x:v>0</x:v>
      </x:c>
    </x:row>
    <x:row r="141" ht="18" customHeight="1">
      <x:c r="A141" s="82" t="str">
        <x:f>IF(134&gt;Calculations!$AG$4,"",IFERROR(INDEX(Calculations!$EM$13:$EM$512,MATCH(134,$L$8:$L$507,0)),""))</x:f>
      </x:c>
      <x:c r="B141" s="82" t="str">
        <x:f>IF($A141="","",IFERROR(IF(INDEX(INDIRECT("'WCM Calibration Final'!$A$1:$A$2000"),$A141)="","",INDEX(INDIRECT("'WCM Calibration Final'!$A$1:$A$2000"),$A141)),"Source error"))</x:f>
      </x:c>
      <x:c r="C141" s="82" t="str">
        <x:f>IF($A141="","",IFERROR(IF(INDEX(INDIRECT("'WCM Calibration Final'!$B$1:$B$2000"),$A141)="","",INDEX(INDIRECT("'WCM Calibration Final'!$B$1:$B$2000"),$A141)),"Source error"))</x:f>
      </x:c>
      <x:c r="D141" s="82" t="str">
        <x:f>IF($A141="","",IFERROR(IF(INDEX(INDIRECT("'WCM Calibration Final'!$C$1:$C$2000"),$A141)="","",INDEX(INDIRECT("'WCM Calibration Final'!$C$1:$C$2000"),$A141)),"Source error"))</x:f>
      </x:c>
      <x:c r="E141" s="82" t="str">
        <x:f>IF($A141="","",IFERROR(IF(INDEX(INDIRECT("'WCM Calibration Final'!$D$1:$D$2000"),$A141)="","",INDEX(INDIRECT("'WCM Calibration Final'!$D$1:$D$2000"),$A141)),"Source error"))</x:f>
      </x:c>
      <x:c r="F141" s="82" t="str">
        <x:f>IF($A141="","",IFERROR(IF(INDEX(INDIRECT("'WCM Calibration Final'!$E$1:$E$2000"),$A141)="","",INDEX(INDIRECT("'WCM Calibration Final'!$E$1:$E$2000"),$A141)),"Source error"))</x:f>
      </x:c>
      <x:c r="G141" s="82" t="str">
        <x:f>IF($A141="","",IFERROR(IF(INDEX(INDIRECT("'WCM Calibration Final'!$F$1:$F$2000"),$A141)="","",INDEX(INDIRECT("'WCM Calibration Final'!$F$1:$F$2000"),$A141)),"Source error"))</x:f>
      </x:c>
      <x:c r="H141" s="82" t="str">
        <x:f>IF($A141="","",IFERROR(IF(INDEX(INDIRECT("'WCM Calibration Final'!$K$1:$K$2000"),$A141)="","",INDEX(INDIRECT("'WCM Calibration Final'!$K$1:$K$2000"),$A141)),"Source error"))</x:f>
      </x:c>
      <x:c r="I141" s="82" t="str">
        <x:f>IF($A141="","",IFERROR(IF(INDEX(INDIRECT("'WCM Calibration Final'!$L$1:$L$2000"),$A141)="","",INDEX(INDIRECT("'WCM Calibration Final'!$L$1:$L$2000"),$A141)),"Source error"))</x:f>
      </x:c>
      <x:c r="J141" s="82" t="str">
        <x:f>IF(A141="","",IF(B141="","Missing GEID; counted by name/SOEID",IF(COUNTIF($B$8:$B$507,B141)&gt;1,"Repeated GEID in counted rows","")))</x:f>
      </x:c>
      <x:c r="K141" s="82"/>
      <x:c r="L141" s="82" t="n">
        <x:f>IF(Calculations!BN146=1,COUNTIF(Calculations!$BN$13:BN146,1),0)</x:f>
        <x:v>0</x:v>
      </x:c>
    </x:row>
    <x:row r="142" ht="18" customHeight="1">
      <x:c r="A142" s="76" t="str">
        <x:f>IF(135&gt;Calculations!$AG$4,"",IFERROR(INDEX(Calculations!$EM$13:$EM$512,MATCH(135,$L$8:$L$507,0)),""))</x:f>
      </x:c>
      <x:c r="B142" s="76" t="str">
        <x:f>IF($A142="","",IFERROR(IF(INDEX(INDIRECT("'WCM Calibration Final'!$A$1:$A$2000"),$A142)="","",INDEX(INDIRECT("'WCM Calibration Final'!$A$1:$A$2000"),$A142)),"Source error"))</x:f>
      </x:c>
      <x:c r="C142" s="76" t="str">
        <x:f>IF($A142="","",IFERROR(IF(INDEX(INDIRECT("'WCM Calibration Final'!$B$1:$B$2000"),$A142)="","",INDEX(INDIRECT("'WCM Calibration Final'!$B$1:$B$2000"),$A142)),"Source error"))</x:f>
      </x:c>
      <x:c r="D142" s="76" t="str">
        <x:f>IF($A142="","",IFERROR(IF(INDEX(INDIRECT("'WCM Calibration Final'!$C$1:$C$2000"),$A142)="","",INDEX(INDIRECT("'WCM Calibration Final'!$C$1:$C$2000"),$A142)),"Source error"))</x:f>
      </x:c>
      <x:c r="E142" s="76" t="str">
        <x:f>IF($A142="","",IFERROR(IF(INDEX(INDIRECT("'WCM Calibration Final'!$D$1:$D$2000"),$A142)="","",INDEX(INDIRECT("'WCM Calibration Final'!$D$1:$D$2000"),$A142)),"Source error"))</x:f>
      </x:c>
      <x:c r="F142" s="76" t="str">
        <x:f>IF($A142="","",IFERROR(IF(INDEX(INDIRECT("'WCM Calibration Final'!$E$1:$E$2000"),$A142)="","",INDEX(INDIRECT("'WCM Calibration Final'!$E$1:$E$2000"),$A142)),"Source error"))</x:f>
      </x:c>
      <x:c r="G142" s="76" t="str">
        <x:f>IF($A142="","",IFERROR(IF(INDEX(INDIRECT("'WCM Calibration Final'!$F$1:$F$2000"),$A142)="","",INDEX(INDIRECT("'WCM Calibration Final'!$F$1:$F$2000"),$A142)),"Source error"))</x:f>
      </x:c>
      <x:c r="H142" s="76" t="str">
        <x:f>IF($A142="","",IFERROR(IF(INDEX(INDIRECT("'WCM Calibration Final'!$K$1:$K$2000"),$A142)="","",INDEX(INDIRECT("'WCM Calibration Final'!$K$1:$K$2000"),$A142)),"Source error"))</x:f>
      </x:c>
      <x:c r="I142" s="76" t="str">
        <x:f>IF($A142="","",IFERROR(IF(INDEX(INDIRECT("'WCM Calibration Final'!$L$1:$L$2000"),$A142)="","",INDEX(INDIRECT("'WCM Calibration Final'!$L$1:$L$2000"),$A142)),"Source error"))</x:f>
      </x:c>
      <x:c r="J142" s="76" t="str">
        <x:f>IF(A142="","",IF(B142="","Missing GEID; counted by name/SOEID",IF(COUNTIF($B$8:$B$507,B142)&gt;1,"Repeated GEID in counted rows","")))</x:f>
      </x:c>
      <x:c r="K142" s="82"/>
      <x:c r="L142" s="82" t="n">
        <x:f>IF(Calculations!BN147=1,COUNTIF(Calculations!$BN$13:BN147,1),0)</x:f>
        <x:v>0</x:v>
      </x:c>
    </x:row>
    <x:row r="143" ht="18" customHeight="1">
      <x:c r="A143" s="82" t="str">
        <x:f>IF(136&gt;Calculations!$AG$4,"",IFERROR(INDEX(Calculations!$EM$13:$EM$512,MATCH(136,$L$8:$L$507,0)),""))</x:f>
      </x:c>
      <x:c r="B143" s="82" t="str">
        <x:f>IF($A143="","",IFERROR(IF(INDEX(INDIRECT("'WCM Calibration Final'!$A$1:$A$2000"),$A143)="","",INDEX(INDIRECT("'WCM Calibration Final'!$A$1:$A$2000"),$A143)),"Source error"))</x:f>
      </x:c>
      <x:c r="C143" s="82" t="str">
        <x:f>IF($A143="","",IFERROR(IF(INDEX(INDIRECT("'WCM Calibration Final'!$B$1:$B$2000"),$A143)="","",INDEX(INDIRECT("'WCM Calibration Final'!$B$1:$B$2000"),$A143)),"Source error"))</x:f>
      </x:c>
      <x:c r="D143" s="82" t="str">
        <x:f>IF($A143="","",IFERROR(IF(INDEX(INDIRECT("'WCM Calibration Final'!$C$1:$C$2000"),$A143)="","",INDEX(INDIRECT("'WCM Calibration Final'!$C$1:$C$2000"),$A143)),"Source error"))</x:f>
      </x:c>
      <x:c r="E143" s="82" t="str">
        <x:f>IF($A143="","",IFERROR(IF(INDEX(INDIRECT("'WCM Calibration Final'!$D$1:$D$2000"),$A143)="","",INDEX(INDIRECT("'WCM Calibration Final'!$D$1:$D$2000"),$A143)),"Source error"))</x:f>
      </x:c>
      <x:c r="F143" s="82" t="str">
        <x:f>IF($A143="","",IFERROR(IF(INDEX(INDIRECT("'WCM Calibration Final'!$E$1:$E$2000"),$A143)="","",INDEX(INDIRECT("'WCM Calibration Final'!$E$1:$E$2000"),$A143)),"Source error"))</x:f>
      </x:c>
      <x:c r="G143" s="82" t="str">
        <x:f>IF($A143="","",IFERROR(IF(INDEX(INDIRECT("'WCM Calibration Final'!$F$1:$F$2000"),$A143)="","",INDEX(INDIRECT("'WCM Calibration Final'!$F$1:$F$2000"),$A143)),"Source error"))</x:f>
      </x:c>
      <x:c r="H143" s="82" t="str">
        <x:f>IF($A143="","",IFERROR(IF(INDEX(INDIRECT("'WCM Calibration Final'!$K$1:$K$2000"),$A143)="","",INDEX(INDIRECT("'WCM Calibration Final'!$K$1:$K$2000"),$A143)),"Source error"))</x:f>
      </x:c>
      <x:c r="I143" s="82" t="str">
        <x:f>IF($A143="","",IFERROR(IF(INDEX(INDIRECT("'WCM Calibration Final'!$L$1:$L$2000"),$A143)="","",INDEX(INDIRECT("'WCM Calibration Final'!$L$1:$L$2000"),$A143)),"Source error"))</x:f>
      </x:c>
      <x:c r="J143" s="82" t="str">
        <x:f>IF(A143="","",IF(B143="","Missing GEID; counted by name/SOEID",IF(COUNTIF($B$8:$B$507,B143)&gt;1,"Repeated GEID in counted rows","")))</x:f>
      </x:c>
      <x:c r="K143" s="82"/>
      <x:c r="L143" s="82" t="n">
        <x:f>IF(Calculations!BN148=1,COUNTIF(Calculations!$BN$13:BN148,1),0)</x:f>
        <x:v>0</x:v>
      </x:c>
    </x:row>
    <x:row r="144" ht="18" customHeight="1">
      <x:c r="A144" s="76" t="str">
        <x:f>IF(137&gt;Calculations!$AG$4,"",IFERROR(INDEX(Calculations!$EM$13:$EM$512,MATCH(137,$L$8:$L$507,0)),""))</x:f>
      </x:c>
      <x:c r="B144" s="76" t="str">
        <x:f>IF($A144="","",IFERROR(IF(INDEX(INDIRECT("'WCM Calibration Final'!$A$1:$A$2000"),$A144)="","",INDEX(INDIRECT("'WCM Calibration Final'!$A$1:$A$2000"),$A144)),"Source error"))</x:f>
      </x:c>
      <x:c r="C144" s="76" t="str">
        <x:f>IF($A144="","",IFERROR(IF(INDEX(INDIRECT("'WCM Calibration Final'!$B$1:$B$2000"),$A144)="","",INDEX(INDIRECT("'WCM Calibration Final'!$B$1:$B$2000"),$A144)),"Source error"))</x:f>
      </x:c>
      <x:c r="D144" s="76" t="str">
        <x:f>IF($A144="","",IFERROR(IF(INDEX(INDIRECT("'WCM Calibration Final'!$C$1:$C$2000"),$A144)="","",INDEX(INDIRECT("'WCM Calibration Final'!$C$1:$C$2000"),$A144)),"Source error"))</x:f>
      </x:c>
      <x:c r="E144" s="76" t="str">
        <x:f>IF($A144="","",IFERROR(IF(INDEX(INDIRECT("'WCM Calibration Final'!$D$1:$D$2000"),$A144)="","",INDEX(INDIRECT("'WCM Calibration Final'!$D$1:$D$2000"),$A144)),"Source error"))</x:f>
      </x:c>
      <x:c r="F144" s="76" t="str">
        <x:f>IF($A144="","",IFERROR(IF(INDEX(INDIRECT("'WCM Calibration Final'!$E$1:$E$2000"),$A144)="","",INDEX(INDIRECT("'WCM Calibration Final'!$E$1:$E$2000"),$A144)),"Source error"))</x:f>
      </x:c>
      <x:c r="G144" s="76" t="str">
        <x:f>IF($A144="","",IFERROR(IF(INDEX(INDIRECT("'WCM Calibration Final'!$F$1:$F$2000"),$A144)="","",INDEX(INDIRECT("'WCM Calibration Final'!$F$1:$F$2000"),$A144)),"Source error"))</x:f>
      </x:c>
      <x:c r="H144" s="76" t="str">
        <x:f>IF($A144="","",IFERROR(IF(INDEX(INDIRECT("'WCM Calibration Final'!$K$1:$K$2000"),$A144)="","",INDEX(INDIRECT("'WCM Calibration Final'!$K$1:$K$2000"),$A144)),"Source error"))</x:f>
      </x:c>
      <x:c r="I144" s="76" t="str">
        <x:f>IF($A144="","",IFERROR(IF(INDEX(INDIRECT("'WCM Calibration Final'!$L$1:$L$2000"),$A144)="","",INDEX(INDIRECT("'WCM Calibration Final'!$L$1:$L$2000"),$A144)),"Source error"))</x:f>
      </x:c>
      <x:c r="J144" s="76" t="str">
        <x:f>IF(A144="","",IF(B144="","Missing GEID; counted by name/SOEID",IF(COUNTIF($B$8:$B$507,B144)&gt;1,"Repeated GEID in counted rows","")))</x:f>
      </x:c>
      <x:c r="K144" s="82"/>
      <x:c r="L144" s="82" t="n">
        <x:f>IF(Calculations!BN149=1,COUNTIF(Calculations!$BN$13:BN149,1),0)</x:f>
        <x:v>0</x:v>
      </x:c>
    </x:row>
    <x:row r="145" ht="18" customHeight="1">
      <x:c r="A145" s="82" t="str">
        <x:f>IF(138&gt;Calculations!$AG$4,"",IFERROR(INDEX(Calculations!$EM$13:$EM$512,MATCH(138,$L$8:$L$507,0)),""))</x:f>
      </x:c>
      <x:c r="B145" s="82" t="str">
        <x:f>IF($A145="","",IFERROR(IF(INDEX(INDIRECT("'WCM Calibration Final'!$A$1:$A$2000"),$A145)="","",INDEX(INDIRECT("'WCM Calibration Final'!$A$1:$A$2000"),$A145)),"Source error"))</x:f>
      </x:c>
      <x:c r="C145" s="82" t="str">
        <x:f>IF($A145="","",IFERROR(IF(INDEX(INDIRECT("'WCM Calibration Final'!$B$1:$B$2000"),$A145)="","",INDEX(INDIRECT("'WCM Calibration Final'!$B$1:$B$2000"),$A145)),"Source error"))</x:f>
      </x:c>
      <x:c r="D145" s="82" t="str">
        <x:f>IF($A145="","",IFERROR(IF(INDEX(INDIRECT("'WCM Calibration Final'!$C$1:$C$2000"),$A145)="","",INDEX(INDIRECT("'WCM Calibration Final'!$C$1:$C$2000"),$A145)),"Source error"))</x:f>
      </x:c>
      <x:c r="E145" s="82" t="str">
        <x:f>IF($A145="","",IFERROR(IF(INDEX(INDIRECT("'WCM Calibration Final'!$D$1:$D$2000"),$A145)="","",INDEX(INDIRECT("'WCM Calibration Final'!$D$1:$D$2000"),$A145)),"Source error"))</x:f>
      </x:c>
      <x:c r="F145" s="82" t="str">
        <x:f>IF($A145="","",IFERROR(IF(INDEX(INDIRECT("'WCM Calibration Final'!$E$1:$E$2000"),$A145)="","",INDEX(INDIRECT("'WCM Calibration Final'!$E$1:$E$2000"),$A145)),"Source error"))</x:f>
      </x:c>
      <x:c r="G145" s="82" t="str">
        <x:f>IF($A145="","",IFERROR(IF(INDEX(INDIRECT("'WCM Calibration Final'!$F$1:$F$2000"),$A145)="","",INDEX(INDIRECT("'WCM Calibration Final'!$F$1:$F$2000"),$A145)),"Source error"))</x:f>
      </x:c>
      <x:c r="H145" s="82" t="str">
        <x:f>IF($A145="","",IFERROR(IF(INDEX(INDIRECT("'WCM Calibration Final'!$K$1:$K$2000"),$A145)="","",INDEX(INDIRECT("'WCM Calibration Final'!$K$1:$K$2000"),$A145)),"Source error"))</x:f>
      </x:c>
      <x:c r="I145" s="82" t="str">
        <x:f>IF($A145="","",IFERROR(IF(INDEX(INDIRECT("'WCM Calibration Final'!$L$1:$L$2000"),$A145)="","",INDEX(INDIRECT("'WCM Calibration Final'!$L$1:$L$2000"),$A145)),"Source error"))</x:f>
      </x:c>
      <x:c r="J145" s="82" t="str">
        <x:f>IF(A145="","",IF(B145="","Missing GEID; counted by name/SOEID",IF(COUNTIF($B$8:$B$507,B145)&gt;1,"Repeated GEID in counted rows","")))</x:f>
      </x:c>
      <x:c r="K145" s="82"/>
      <x:c r="L145" s="82" t="n">
        <x:f>IF(Calculations!BN150=1,COUNTIF(Calculations!$BN$13:BN150,1),0)</x:f>
        <x:v>0</x:v>
      </x:c>
    </x:row>
    <x:row r="146" ht="18" customHeight="1">
      <x:c r="A146" s="76" t="str">
        <x:f>IF(139&gt;Calculations!$AG$4,"",IFERROR(INDEX(Calculations!$EM$13:$EM$512,MATCH(139,$L$8:$L$507,0)),""))</x:f>
      </x:c>
      <x:c r="B146" s="76" t="str">
        <x:f>IF($A146="","",IFERROR(IF(INDEX(INDIRECT("'WCM Calibration Final'!$A$1:$A$2000"),$A146)="","",INDEX(INDIRECT("'WCM Calibration Final'!$A$1:$A$2000"),$A146)),"Source error"))</x:f>
      </x:c>
      <x:c r="C146" s="76" t="str">
        <x:f>IF($A146="","",IFERROR(IF(INDEX(INDIRECT("'WCM Calibration Final'!$B$1:$B$2000"),$A146)="","",INDEX(INDIRECT("'WCM Calibration Final'!$B$1:$B$2000"),$A146)),"Source error"))</x:f>
      </x:c>
      <x:c r="D146" s="76" t="str">
        <x:f>IF($A146="","",IFERROR(IF(INDEX(INDIRECT("'WCM Calibration Final'!$C$1:$C$2000"),$A146)="","",INDEX(INDIRECT("'WCM Calibration Final'!$C$1:$C$2000"),$A146)),"Source error"))</x:f>
      </x:c>
      <x:c r="E146" s="76" t="str">
        <x:f>IF($A146="","",IFERROR(IF(INDEX(INDIRECT("'WCM Calibration Final'!$D$1:$D$2000"),$A146)="","",INDEX(INDIRECT("'WCM Calibration Final'!$D$1:$D$2000"),$A146)),"Source error"))</x:f>
      </x:c>
      <x:c r="F146" s="76" t="str">
        <x:f>IF($A146="","",IFERROR(IF(INDEX(INDIRECT("'WCM Calibration Final'!$E$1:$E$2000"),$A146)="","",INDEX(INDIRECT("'WCM Calibration Final'!$E$1:$E$2000"),$A146)),"Source error"))</x:f>
      </x:c>
      <x:c r="G146" s="76" t="str">
        <x:f>IF($A146="","",IFERROR(IF(INDEX(INDIRECT("'WCM Calibration Final'!$F$1:$F$2000"),$A146)="","",INDEX(INDIRECT("'WCM Calibration Final'!$F$1:$F$2000"),$A146)),"Source error"))</x:f>
      </x:c>
      <x:c r="H146" s="76" t="str">
        <x:f>IF($A146="","",IFERROR(IF(INDEX(INDIRECT("'WCM Calibration Final'!$K$1:$K$2000"),$A146)="","",INDEX(INDIRECT("'WCM Calibration Final'!$K$1:$K$2000"),$A146)),"Source error"))</x:f>
      </x:c>
      <x:c r="I146" s="76" t="str">
        <x:f>IF($A146="","",IFERROR(IF(INDEX(INDIRECT("'WCM Calibration Final'!$L$1:$L$2000"),$A146)="","",INDEX(INDIRECT("'WCM Calibration Final'!$L$1:$L$2000"),$A146)),"Source error"))</x:f>
      </x:c>
      <x:c r="J146" s="76" t="str">
        <x:f>IF(A146="","",IF(B146="","Missing GEID; counted by name/SOEID",IF(COUNTIF($B$8:$B$507,B146)&gt;1,"Repeated GEID in counted rows","")))</x:f>
      </x:c>
      <x:c r="K146" s="82"/>
      <x:c r="L146" s="82" t="n">
        <x:f>IF(Calculations!BN151=1,COUNTIF(Calculations!$BN$13:BN151,1),0)</x:f>
        <x:v>0</x:v>
      </x:c>
    </x:row>
    <x:row r="147" ht="18" customHeight="1">
      <x:c r="A147" s="82" t="str">
        <x:f>IF(140&gt;Calculations!$AG$4,"",IFERROR(INDEX(Calculations!$EM$13:$EM$512,MATCH(140,$L$8:$L$507,0)),""))</x:f>
      </x:c>
      <x:c r="B147" s="82" t="str">
        <x:f>IF($A147="","",IFERROR(IF(INDEX(INDIRECT("'WCM Calibration Final'!$A$1:$A$2000"),$A147)="","",INDEX(INDIRECT("'WCM Calibration Final'!$A$1:$A$2000"),$A147)),"Source error"))</x:f>
      </x:c>
      <x:c r="C147" s="82" t="str">
        <x:f>IF($A147="","",IFERROR(IF(INDEX(INDIRECT("'WCM Calibration Final'!$B$1:$B$2000"),$A147)="","",INDEX(INDIRECT("'WCM Calibration Final'!$B$1:$B$2000"),$A147)),"Source error"))</x:f>
      </x:c>
      <x:c r="D147" s="82" t="str">
        <x:f>IF($A147="","",IFERROR(IF(INDEX(INDIRECT("'WCM Calibration Final'!$C$1:$C$2000"),$A147)="","",INDEX(INDIRECT("'WCM Calibration Final'!$C$1:$C$2000"),$A147)),"Source error"))</x:f>
      </x:c>
      <x:c r="E147" s="82" t="str">
        <x:f>IF($A147="","",IFERROR(IF(INDEX(INDIRECT("'WCM Calibration Final'!$D$1:$D$2000"),$A147)="","",INDEX(INDIRECT("'WCM Calibration Final'!$D$1:$D$2000"),$A147)),"Source error"))</x:f>
      </x:c>
      <x:c r="F147" s="82" t="str">
        <x:f>IF($A147="","",IFERROR(IF(INDEX(INDIRECT("'WCM Calibration Final'!$E$1:$E$2000"),$A147)="","",INDEX(INDIRECT("'WCM Calibration Final'!$E$1:$E$2000"),$A147)),"Source error"))</x:f>
      </x:c>
      <x:c r="G147" s="82" t="str">
        <x:f>IF($A147="","",IFERROR(IF(INDEX(INDIRECT("'WCM Calibration Final'!$F$1:$F$2000"),$A147)="","",INDEX(INDIRECT("'WCM Calibration Final'!$F$1:$F$2000"),$A147)),"Source error"))</x:f>
      </x:c>
      <x:c r="H147" s="82" t="str">
        <x:f>IF($A147="","",IFERROR(IF(INDEX(INDIRECT("'WCM Calibration Final'!$K$1:$K$2000"),$A147)="","",INDEX(INDIRECT("'WCM Calibration Final'!$K$1:$K$2000"),$A147)),"Source error"))</x:f>
      </x:c>
      <x:c r="I147" s="82" t="str">
        <x:f>IF($A147="","",IFERROR(IF(INDEX(INDIRECT("'WCM Calibration Final'!$L$1:$L$2000"),$A147)="","",INDEX(INDIRECT("'WCM Calibration Final'!$L$1:$L$2000"),$A147)),"Source error"))</x:f>
      </x:c>
      <x:c r="J147" s="82" t="str">
        <x:f>IF(A147="","",IF(B147="","Missing GEID; counted by name/SOEID",IF(COUNTIF($B$8:$B$507,B147)&gt;1,"Repeated GEID in counted rows","")))</x:f>
      </x:c>
      <x:c r="K147" s="82"/>
      <x:c r="L147" s="82" t="n">
        <x:f>IF(Calculations!BN152=1,COUNTIF(Calculations!$BN$13:BN152,1),0)</x:f>
        <x:v>0</x:v>
      </x:c>
    </x:row>
    <x:row r="148" ht="18" customHeight="1">
      <x:c r="A148" s="76" t="str">
        <x:f>IF(141&gt;Calculations!$AG$4,"",IFERROR(INDEX(Calculations!$EM$13:$EM$512,MATCH(141,$L$8:$L$507,0)),""))</x:f>
      </x:c>
      <x:c r="B148" s="76" t="str">
        <x:f>IF($A148="","",IFERROR(IF(INDEX(INDIRECT("'WCM Calibration Final'!$A$1:$A$2000"),$A148)="","",INDEX(INDIRECT("'WCM Calibration Final'!$A$1:$A$2000"),$A148)),"Source error"))</x:f>
      </x:c>
      <x:c r="C148" s="76" t="str">
        <x:f>IF($A148="","",IFERROR(IF(INDEX(INDIRECT("'WCM Calibration Final'!$B$1:$B$2000"),$A148)="","",INDEX(INDIRECT("'WCM Calibration Final'!$B$1:$B$2000"),$A148)),"Source error"))</x:f>
      </x:c>
      <x:c r="D148" s="76" t="str">
        <x:f>IF($A148="","",IFERROR(IF(INDEX(INDIRECT("'WCM Calibration Final'!$C$1:$C$2000"),$A148)="","",INDEX(INDIRECT("'WCM Calibration Final'!$C$1:$C$2000"),$A148)),"Source error"))</x:f>
      </x:c>
      <x:c r="E148" s="76" t="str">
        <x:f>IF($A148="","",IFERROR(IF(INDEX(INDIRECT("'WCM Calibration Final'!$D$1:$D$2000"),$A148)="","",INDEX(INDIRECT("'WCM Calibration Final'!$D$1:$D$2000"),$A148)),"Source error"))</x:f>
      </x:c>
      <x:c r="F148" s="76" t="str">
        <x:f>IF($A148="","",IFERROR(IF(INDEX(INDIRECT("'WCM Calibration Final'!$E$1:$E$2000"),$A148)="","",INDEX(INDIRECT("'WCM Calibration Final'!$E$1:$E$2000"),$A148)),"Source error"))</x:f>
      </x:c>
      <x:c r="G148" s="76" t="str">
        <x:f>IF($A148="","",IFERROR(IF(INDEX(INDIRECT("'WCM Calibration Final'!$F$1:$F$2000"),$A148)="","",INDEX(INDIRECT("'WCM Calibration Final'!$F$1:$F$2000"),$A148)),"Source error"))</x:f>
      </x:c>
      <x:c r="H148" s="76" t="str">
        <x:f>IF($A148="","",IFERROR(IF(INDEX(INDIRECT("'WCM Calibration Final'!$K$1:$K$2000"),$A148)="","",INDEX(INDIRECT("'WCM Calibration Final'!$K$1:$K$2000"),$A148)),"Source error"))</x:f>
      </x:c>
      <x:c r="I148" s="76" t="str">
        <x:f>IF($A148="","",IFERROR(IF(INDEX(INDIRECT("'WCM Calibration Final'!$L$1:$L$2000"),$A148)="","",INDEX(INDIRECT("'WCM Calibration Final'!$L$1:$L$2000"),$A148)),"Source error"))</x:f>
      </x:c>
      <x:c r="J148" s="76" t="str">
        <x:f>IF(A148="","",IF(B148="","Missing GEID; counted by name/SOEID",IF(COUNTIF($B$8:$B$507,B148)&gt;1,"Repeated GEID in counted rows","")))</x:f>
      </x:c>
      <x:c r="K148" s="82"/>
      <x:c r="L148" s="82" t="n">
        <x:f>IF(Calculations!BN153=1,COUNTIF(Calculations!$BN$13:BN153,1),0)</x:f>
        <x:v>0</x:v>
      </x:c>
    </x:row>
    <x:row r="149" ht="18" customHeight="1">
      <x:c r="A149" s="82" t="str">
        <x:f>IF(142&gt;Calculations!$AG$4,"",IFERROR(INDEX(Calculations!$EM$13:$EM$512,MATCH(142,$L$8:$L$507,0)),""))</x:f>
      </x:c>
      <x:c r="B149" s="82" t="str">
        <x:f>IF($A149="","",IFERROR(IF(INDEX(INDIRECT("'WCM Calibration Final'!$A$1:$A$2000"),$A149)="","",INDEX(INDIRECT("'WCM Calibration Final'!$A$1:$A$2000"),$A149)),"Source error"))</x:f>
      </x:c>
      <x:c r="C149" s="82" t="str">
        <x:f>IF($A149="","",IFERROR(IF(INDEX(INDIRECT("'WCM Calibration Final'!$B$1:$B$2000"),$A149)="","",INDEX(INDIRECT("'WCM Calibration Final'!$B$1:$B$2000"),$A149)),"Source error"))</x:f>
      </x:c>
      <x:c r="D149" s="82" t="str">
        <x:f>IF($A149="","",IFERROR(IF(INDEX(INDIRECT("'WCM Calibration Final'!$C$1:$C$2000"),$A149)="","",INDEX(INDIRECT("'WCM Calibration Final'!$C$1:$C$2000"),$A149)),"Source error"))</x:f>
      </x:c>
      <x:c r="E149" s="82" t="str">
        <x:f>IF($A149="","",IFERROR(IF(INDEX(INDIRECT("'WCM Calibration Final'!$D$1:$D$2000"),$A149)="","",INDEX(INDIRECT("'WCM Calibration Final'!$D$1:$D$2000"),$A149)),"Source error"))</x:f>
      </x:c>
      <x:c r="F149" s="82" t="str">
        <x:f>IF($A149="","",IFERROR(IF(INDEX(INDIRECT("'WCM Calibration Final'!$E$1:$E$2000"),$A149)="","",INDEX(INDIRECT("'WCM Calibration Final'!$E$1:$E$2000"),$A149)),"Source error"))</x:f>
      </x:c>
      <x:c r="G149" s="82" t="str">
        <x:f>IF($A149="","",IFERROR(IF(INDEX(INDIRECT("'WCM Calibration Final'!$F$1:$F$2000"),$A149)="","",INDEX(INDIRECT("'WCM Calibration Final'!$F$1:$F$2000"),$A149)),"Source error"))</x:f>
      </x:c>
      <x:c r="H149" s="82" t="str">
        <x:f>IF($A149="","",IFERROR(IF(INDEX(INDIRECT("'WCM Calibration Final'!$K$1:$K$2000"),$A149)="","",INDEX(INDIRECT("'WCM Calibration Final'!$K$1:$K$2000"),$A149)),"Source error"))</x:f>
      </x:c>
      <x:c r="I149" s="82" t="str">
        <x:f>IF($A149="","",IFERROR(IF(INDEX(INDIRECT("'WCM Calibration Final'!$L$1:$L$2000"),$A149)="","",INDEX(INDIRECT("'WCM Calibration Final'!$L$1:$L$2000"),$A149)),"Source error"))</x:f>
      </x:c>
      <x:c r="J149" s="82" t="str">
        <x:f>IF(A149="","",IF(B149="","Missing GEID; counted by name/SOEID",IF(COUNTIF($B$8:$B$507,B149)&gt;1,"Repeated GEID in counted rows","")))</x:f>
      </x:c>
      <x:c r="K149" s="82"/>
      <x:c r="L149" s="82" t="n">
        <x:f>IF(Calculations!BN154=1,COUNTIF(Calculations!$BN$13:BN154,1),0)</x:f>
        <x:v>0</x:v>
      </x:c>
    </x:row>
    <x:row r="150" ht="18" customHeight="1">
      <x:c r="A150" s="76" t="str">
        <x:f>IF(143&gt;Calculations!$AG$4,"",IFERROR(INDEX(Calculations!$EM$13:$EM$512,MATCH(143,$L$8:$L$507,0)),""))</x:f>
      </x:c>
      <x:c r="B150" s="76" t="str">
        <x:f>IF($A150="","",IFERROR(IF(INDEX(INDIRECT("'WCM Calibration Final'!$A$1:$A$2000"),$A150)="","",INDEX(INDIRECT("'WCM Calibration Final'!$A$1:$A$2000"),$A150)),"Source error"))</x:f>
      </x:c>
      <x:c r="C150" s="76" t="str">
        <x:f>IF($A150="","",IFERROR(IF(INDEX(INDIRECT("'WCM Calibration Final'!$B$1:$B$2000"),$A150)="","",INDEX(INDIRECT("'WCM Calibration Final'!$B$1:$B$2000"),$A150)),"Source error"))</x:f>
      </x:c>
      <x:c r="D150" s="76" t="str">
        <x:f>IF($A150="","",IFERROR(IF(INDEX(INDIRECT("'WCM Calibration Final'!$C$1:$C$2000"),$A150)="","",INDEX(INDIRECT("'WCM Calibration Final'!$C$1:$C$2000"),$A150)),"Source error"))</x:f>
      </x:c>
      <x:c r="E150" s="76" t="str">
        <x:f>IF($A150="","",IFERROR(IF(INDEX(INDIRECT("'WCM Calibration Final'!$D$1:$D$2000"),$A150)="","",INDEX(INDIRECT("'WCM Calibration Final'!$D$1:$D$2000"),$A150)),"Source error"))</x:f>
      </x:c>
      <x:c r="F150" s="76" t="str">
        <x:f>IF($A150="","",IFERROR(IF(INDEX(INDIRECT("'WCM Calibration Final'!$E$1:$E$2000"),$A150)="","",INDEX(INDIRECT("'WCM Calibration Final'!$E$1:$E$2000"),$A150)),"Source error"))</x:f>
      </x:c>
      <x:c r="G150" s="76" t="str">
        <x:f>IF($A150="","",IFERROR(IF(INDEX(INDIRECT("'WCM Calibration Final'!$F$1:$F$2000"),$A150)="","",INDEX(INDIRECT("'WCM Calibration Final'!$F$1:$F$2000"),$A150)),"Source error"))</x:f>
      </x:c>
      <x:c r="H150" s="76" t="str">
        <x:f>IF($A150="","",IFERROR(IF(INDEX(INDIRECT("'WCM Calibration Final'!$K$1:$K$2000"),$A150)="","",INDEX(INDIRECT("'WCM Calibration Final'!$K$1:$K$2000"),$A150)),"Source error"))</x:f>
      </x:c>
      <x:c r="I150" s="76" t="str">
        <x:f>IF($A150="","",IFERROR(IF(INDEX(INDIRECT("'WCM Calibration Final'!$L$1:$L$2000"),$A150)="","",INDEX(INDIRECT("'WCM Calibration Final'!$L$1:$L$2000"),$A150)),"Source error"))</x:f>
      </x:c>
      <x:c r="J150" s="76" t="str">
        <x:f>IF(A150="","",IF(B150="","Missing GEID; counted by name/SOEID",IF(COUNTIF($B$8:$B$507,B150)&gt;1,"Repeated GEID in counted rows","")))</x:f>
      </x:c>
      <x:c r="K150" s="82"/>
      <x:c r="L150" s="82" t="n">
        <x:f>IF(Calculations!BN155=1,COUNTIF(Calculations!$BN$13:BN155,1),0)</x:f>
        <x:v>0</x:v>
      </x:c>
    </x:row>
    <x:row r="151" ht="18" customHeight="1">
      <x:c r="A151" s="82" t="str">
        <x:f>IF(144&gt;Calculations!$AG$4,"",IFERROR(INDEX(Calculations!$EM$13:$EM$512,MATCH(144,$L$8:$L$507,0)),""))</x:f>
      </x:c>
      <x:c r="B151" s="82" t="str">
        <x:f>IF($A151="","",IFERROR(IF(INDEX(INDIRECT("'WCM Calibration Final'!$A$1:$A$2000"),$A151)="","",INDEX(INDIRECT("'WCM Calibration Final'!$A$1:$A$2000"),$A151)),"Source error"))</x:f>
      </x:c>
      <x:c r="C151" s="82" t="str">
        <x:f>IF($A151="","",IFERROR(IF(INDEX(INDIRECT("'WCM Calibration Final'!$B$1:$B$2000"),$A151)="","",INDEX(INDIRECT("'WCM Calibration Final'!$B$1:$B$2000"),$A151)),"Source error"))</x:f>
      </x:c>
      <x:c r="D151" s="82" t="str">
        <x:f>IF($A151="","",IFERROR(IF(INDEX(INDIRECT("'WCM Calibration Final'!$C$1:$C$2000"),$A151)="","",INDEX(INDIRECT("'WCM Calibration Final'!$C$1:$C$2000"),$A151)),"Source error"))</x:f>
      </x:c>
      <x:c r="E151" s="82" t="str">
        <x:f>IF($A151="","",IFERROR(IF(INDEX(INDIRECT("'WCM Calibration Final'!$D$1:$D$2000"),$A151)="","",INDEX(INDIRECT("'WCM Calibration Final'!$D$1:$D$2000"),$A151)),"Source error"))</x:f>
      </x:c>
      <x:c r="F151" s="82" t="str">
        <x:f>IF($A151="","",IFERROR(IF(INDEX(INDIRECT("'WCM Calibration Final'!$E$1:$E$2000"),$A151)="","",INDEX(INDIRECT("'WCM Calibration Final'!$E$1:$E$2000"),$A151)),"Source error"))</x:f>
      </x:c>
      <x:c r="G151" s="82" t="str">
        <x:f>IF($A151="","",IFERROR(IF(INDEX(INDIRECT("'WCM Calibration Final'!$F$1:$F$2000"),$A151)="","",INDEX(INDIRECT("'WCM Calibration Final'!$F$1:$F$2000"),$A151)),"Source error"))</x:f>
      </x:c>
      <x:c r="H151" s="82" t="str">
        <x:f>IF($A151="","",IFERROR(IF(INDEX(INDIRECT("'WCM Calibration Final'!$K$1:$K$2000"),$A151)="","",INDEX(INDIRECT("'WCM Calibration Final'!$K$1:$K$2000"),$A151)),"Source error"))</x:f>
      </x:c>
      <x:c r="I151" s="82" t="str">
        <x:f>IF($A151="","",IFERROR(IF(INDEX(INDIRECT("'WCM Calibration Final'!$L$1:$L$2000"),$A151)="","",INDEX(INDIRECT("'WCM Calibration Final'!$L$1:$L$2000"),$A151)),"Source error"))</x:f>
      </x:c>
      <x:c r="J151" s="82" t="str">
        <x:f>IF(A151="","",IF(B151="","Missing GEID; counted by name/SOEID",IF(COUNTIF($B$8:$B$507,B151)&gt;1,"Repeated GEID in counted rows","")))</x:f>
      </x:c>
      <x:c r="K151" s="82"/>
      <x:c r="L151" s="82" t="n">
        <x:f>IF(Calculations!BN156=1,COUNTIF(Calculations!$BN$13:BN156,1),0)</x:f>
        <x:v>0</x:v>
      </x:c>
    </x:row>
    <x:row r="152" ht="18" customHeight="1">
      <x:c r="A152" s="76" t="str">
        <x:f>IF(145&gt;Calculations!$AG$4,"",IFERROR(INDEX(Calculations!$EM$13:$EM$512,MATCH(145,$L$8:$L$507,0)),""))</x:f>
      </x:c>
      <x:c r="B152" s="76" t="str">
        <x:f>IF($A152="","",IFERROR(IF(INDEX(INDIRECT("'WCM Calibration Final'!$A$1:$A$2000"),$A152)="","",INDEX(INDIRECT("'WCM Calibration Final'!$A$1:$A$2000"),$A152)),"Source error"))</x:f>
      </x:c>
      <x:c r="C152" s="76" t="str">
        <x:f>IF($A152="","",IFERROR(IF(INDEX(INDIRECT("'WCM Calibration Final'!$B$1:$B$2000"),$A152)="","",INDEX(INDIRECT("'WCM Calibration Final'!$B$1:$B$2000"),$A152)),"Source error"))</x:f>
      </x:c>
      <x:c r="D152" s="76" t="str">
        <x:f>IF($A152="","",IFERROR(IF(INDEX(INDIRECT("'WCM Calibration Final'!$C$1:$C$2000"),$A152)="","",INDEX(INDIRECT("'WCM Calibration Final'!$C$1:$C$2000"),$A152)),"Source error"))</x:f>
      </x:c>
      <x:c r="E152" s="76" t="str">
        <x:f>IF($A152="","",IFERROR(IF(INDEX(INDIRECT("'WCM Calibration Final'!$D$1:$D$2000"),$A152)="","",INDEX(INDIRECT("'WCM Calibration Final'!$D$1:$D$2000"),$A152)),"Source error"))</x:f>
      </x:c>
      <x:c r="F152" s="76" t="str">
        <x:f>IF($A152="","",IFERROR(IF(INDEX(INDIRECT("'WCM Calibration Final'!$E$1:$E$2000"),$A152)="","",INDEX(INDIRECT("'WCM Calibration Final'!$E$1:$E$2000"),$A152)),"Source error"))</x:f>
      </x:c>
      <x:c r="G152" s="76" t="str">
        <x:f>IF($A152="","",IFERROR(IF(INDEX(INDIRECT("'WCM Calibration Final'!$F$1:$F$2000"),$A152)="","",INDEX(INDIRECT("'WCM Calibration Final'!$F$1:$F$2000"),$A152)),"Source error"))</x:f>
      </x:c>
      <x:c r="H152" s="76" t="str">
        <x:f>IF($A152="","",IFERROR(IF(INDEX(INDIRECT("'WCM Calibration Final'!$K$1:$K$2000"),$A152)="","",INDEX(INDIRECT("'WCM Calibration Final'!$K$1:$K$2000"),$A152)),"Source error"))</x:f>
      </x:c>
      <x:c r="I152" s="76" t="str">
        <x:f>IF($A152="","",IFERROR(IF(INDEX(INDIRECT("'WCM Calibration Final'!$L$1:$L$2000"),$A152)="","",INDEX(INDIRECT("'WCM Calibration Final'!$L$1:$L$2000"),$A152)),"Source error"))</x:f>
      </x:c>
      <x:c r="J152" s="76" t="str">
        <x:f>IF(A152="","",IF(B152="","Missing GEID; counted by name/SOEID",IF(COUNTIF($B$8:$B$507,B152)&gt;1,"Repeated GEID in counted rows","")))</x:f>
      </x:c>
      <x:c r="K152" s="82"/>
      <x:c r="L152" s="82" t="n">
        <x:f>IF(Calculations!BN157=1,COUNTIF(Calculations!$BN$13:BN157,1),0)</x:f>
        <x:v>0</x:v>
      </x:c>
    </x:row>
    <x:row r="153" ht="18" customHeight="1">
      <x:c r="A153" s="82" t="str">
        <x:f>IF(146&gt;Calculations!$AG$4,"",IFERROR(INDEX(Calculations!$EM$13:$EM$512,MATCH(146,$L$8:$L$507,0)),""))</x:f>
      </x:c>
      <x:c r="B153" s="82" t="str">
        <x:f>IF($A153="","",IFERROR(IF(INDEX(INDIRECT("'WCM Calibration Final'!$A$1:$A$2000"),$A153)="","",INDEX(INDIRECT("'WCM Calibration Final'!$A$1:$A$2000"),$A153)),"Source error"))</x:f>
      </x:c>
      <x:c r="C153" s="82" t="str">
        <x:f>IF($A153="","",IFERROR(IF(INDEX(INDIRECT("'WCM Calibration Final'!$B$1:$B$2000"),$A153)="","",INDEX(INDIRECT("'WCM Calibration Final'!$B$1:$B$2000"),$A153)),"Source error"))</x:f>
      </x:c>
      <x:c r="D153" s="82" t="str">
        <x:f>IF($A153="","",IFERROR(IF(INDEX(INDIRECT("'WCM Calibration Final'!$C$1:$C$2000"),$A153)="","",INDEX(INDIRECT("'WCM Calibration Final'!$C$1:$C$2000"),$A153)),"Source error"))</x:f>
      </x:c>
      <x:c r="E153" s="82" t="str">
        <x:f>IF($A153="","",IFERROR(IF(INDEX(INDIRECT("'WCM Calibration Final'!$D$1:$D$2000"),$A153)="","",INDEX(INDIRECT("'WCM Calibration Final'!$D$1:$D$2000"),$A153)),"Source error"))</x:f>
      </x:c>
      <x:c r="F153" s="82" t="str">
        <x:f>IF($A153="","",IFERROR(IF(INDEX(INDIRECT("'WCM Calibration Final'!$E$1:$E$2000"),$A153)="","",INDEX(INDIRECT("'WCM Calibration Final'!$E$1:$E$2000"),$A153)),"Source error"))</x:f>
      </x:c>
      <x:c r="G153" s="82" t="str">
        <x:f>IF($A153="","",IFERROR(IF(INDEX(INDIRECT("'WCM Calibration Final'!$F$1:$F$2000"),$A153)="","",INDEX(INDIRECT("'WCM Calibration Final'!$F$1:$F$2000"),$A153)),"Source error"))</x:f>
      </x:c>
      <x:c r="H153" s="82" t="str">
        <x:f>IF($A153="","",IFERROR(IF(INDEX(INDIRECT("'WCM Calibration Final'!$K$1:$K$2000"),$A153)="","",INDEX(INDIRECT("'WCM Calibration Final'!$K$1:$K$2000"),$A153)),"Source error"))</x:f>
      </x:c>
      <x:c r="I153" s="82" t="str">
        <x:f>IF($A153="","",IFERROR(IF(INDEX(INDIRECT("'WCM Calibration Final'!$L$1:$L$2000"),$A153)="","",INDEX(INDIRECT("'WCM Calibration Final'!$L$1:$L$2000"),$A153)),"Source error"))</x:f>
      </x:c>
      <x:c r="J153" s="82" t="str">
        <x:f>IF(A153="","",IF(B153="","Missing GEID; counted by name/SOEID",IF(COUNTIF($B$8:$B$507,B153)&gt;1,"Repeated GEID in counted rows","")))</x:f>
      </x:c>
      <x:c r="K153" s="82"/>
      <x:c r="L153" s="82" t="n">
        <x:f>IF(Calculations!BN158=1,COUNTIF(Calculations!$BN$13:BN158,1),0)</x:f>
        <x:v>0</x:v>
      </x:c>
    </x:row>
    <x:row r="154" ht="18" customHeight="1">
      <x:c r="A154" s="76" t="str">
        <x:f>IF(147&gt;Calculations!$AG$4,"",IFERROR(INDEX(Calculations!$EM$13:$EM$512,MATCH(147,$L$8:$L$507,0)),""))</x:f>
      </x:c>
      <x:c r="B154" s="76" t="str">
        <x:f>IF($A154="","",IFERROR(IF(INDEX(INDIRECT("'WCM Calibration Final'!$A$1:$A$2000"),$A154)="","",INDEX(INDIRECT("'WCM Calibration Final'!$A$1:$A$2000"),$A154)),"Source error"))</x:f>
      </x:c>
      <x:c r="C154" s="76" t="str">
        <x:f>IF($A154="","",IFERROR(IF(INDEX(INDIRECT("'WCM Calibration Final'!$B$1:$B$2000"),$A154)="","",INDEX(INDIRECT("'WCM Calibration Final'!$B$1:$B$2000"),$A154)),"Source error"))</x:f>
      </x:c>
      <x:c r="D154" s="76" t="str">
        <x:f>IF($A154="","",IFERROR(IF(INDEX(INDIRECT("'WCM Calibration Final'!$C$1:$C$2000"),$A154)="","",INDEX(INDIRECT("'WCM Calibration Final'!$C$1:$C$2000"),$A154)),"Source error"))</x:f>
      </x:c>
      <x:c r="E154" s="76" t="str">
        <x:f>IF($A154="","",IFERROR(IF(INDEX(INDIRECT("'WCM Calibration Final'!$D$1:$D$2000"),$A154)="","",INDEX(INDIRECT("'WCM Calibration Final'!$D$1:$D$2000"),$A154)),"Source error"))</x:f>
      </x:c>
      <x:c r="F154" s="76" t="str">
        <x:f>IF($A154="","",IFERROR(IF(INDEX(INDIRECT("'WCM Calibration Final'!$E$1:$E$2000"),$A154)="","",INDEX(INDIRECT("'WCM Calibration Final'!$E$1:$E$2000"),$A154)),"Source error"))</x:f>
      </x:c>
      <x:c r="G154" s="76" t="str">
        <x:f>IF($A154="","",IFERROR(IF(INDEX(INDIRECT("'WCM Calibration Final'!$F$1:$F$2000"),$A154)="","",INDEX(INDIRECT("'WCM Calibration Final'!$F$1:$F$2000"),$A154)),"Source error"))</x:f>
      </x:c>
      <x:c r="H154" s="76" t="str">
        <x:f>IF($A154="","",IFERROR(IF(INDEX(INDIRECT("'WCM Calibration Final'!$K$1:$K$2000"),$A154)="","",INDEX(INDIRECT("'WCM Calibration Final'!$K$1:$K$2000"),$A154)),"Source error"))</x:f>
      </x:c>
      <x:c r="I154" s="76" t="str">
        <x:f>IF($A154="","",IFERROR(IF(INDEX(INDIRECT("'WCM Calibration Final'!$L$1:$L$2000"),$A154)="","",INDEX(INDIRECT("'WCM Calibration Final'!$L$1:$L$2000"),$A154)),"Source error"))</x:f>
      </x:c>
      <x:c r="J154" s="76" t="str">
        <x:f>IF(A154="","",IF(B154="","Missing GEID; counted by name/SOEID",IF(COUNTIF($B$8:$B$507,B154)&gt;1,"Repeated GEID in counted rows","")))</x:f>
      </x:c>
      <x:c r="K154" s="82"/>
      <x:c r="L154" s="82" t="n">
        <x:f>IF(Calculations!BN159=1,COUNTIF(Calculations!$BN$13:BN159,1),0)</x:f>
        <x:v>0</x:v>
      </x:c>
    </x:row>
    <x:row r="155" ht="18" customHeight="1">
      <x:c r="A155" s="82" t="str">
        <x:f>IF(148&gt;Calculations!$AG$4,"",IFERROR(INDEX(Calculations!$EM$13:$EM$512,MATCH(148,$L$8:$L$507,0)),""))</x:f>
      </x:c>
      <x:c r="B155" s="82" t="str">
        <x:f>IF($A155="","",IFERROR(IF(INDEX(INDIRECT("'WCM Calibration Final'!$A$1:$A$2000"),$A155)="","",INDEX(INDIRECT("'WCM Calibration Final'!$A$1:$A$2000"),$A155)),"Source error"))</x:f>
      </x:c>
      <x:c r="C155" s="82" t="str">
        <x:f>IF($A155="","",IFERROR(IF(INDEX(INDIRECT("'WCM Calibration Final'!$B$1:$B$2000"),$A155)="","",INDEX(INDIRECT("'WCM Calibration Final'!$B$1:$B$2000"),$A155)),"Source error"))</x:f>
      </x:c>
      <x:c r="D155" s="82" t="str">
        <x:f>IF($A155="","",IFERROR(IF(INDEX(INDIRECT("'WCM Calibration Final'!$C$1:$C$2000"),$A155)="","",INDEX(INDIRECT("'WCM Calibration Final'!$C$1:$C$2000"),$A155)),"Source error"))</x:f>
      </x:c>
      <x:c r="E155" s="82" t="str">
        <x:f>IF($A155="","",IFERROR(IF(INDEX(INDIRECT("'WCM Calibration Final'!$D$1:$D$2000"),$A155)="","",INDEX(INDIRECT("'WCM Calibration Final'!$D$1:$D$2000"),$A155)),"Source error"))</x:f>
      </x:c>
      <x:c r="F155" s="82" t="str">
        <x:f>IF($A155="","",IFERROR(IF(INDEX(INDIRECT("'WCM Calibration Final'!$E$1:$E$2000"),$A155)="","",INDEX(INDIRECT("'WCM Calibration Final'!$E$1:$E$2000"),$A155)),"Source error"))</x:f>
      </x:c>
      <x:c r="G155" s="82" t="str">
        <x:f>IF($A155="","",IFERROR(IF(INDEX(INDIRECT("'WCM Calibration Final'!$F$1:$F$2000"),$A155)="","",INDEX(INDIRECT("'WCM Calibration Final'!$F$1:$F$2000"),$A155)),"Source error"))</x:f>
      </x:c>
      <x:c r="H155" s="82" t="str">
        <x:f>IF($A155="","",IFERROR(IF(INDEX(INDIRECT("'WCM Calibration Final'!$K$1:$K$2000"),$A155)="","",INDEX(INDIRECT("'WCM Calibration Final'!$K$1:$K$2000"),$A155)),"Source error"))</x:f>
      </x:c>
      <x:c r="I155" s="82" t="str">
        <x:f>IF($A155="","",IFERROR(IF(INDEX(INDIRECT("'WCM Calibration Final'!$L$1:$L$2000"),$A155)="","",INDEX(INDIRECT("'WCM Calibration Final'!$L$1:$L$2000"),$A155)),"Source error"))</x:f>
      </x:c>
      <x:c r="J155" s="82" t="str">
        <x:f>IF(A155="","",IF(B155="","Missing GEID; counted by name/SOEID",IF(COUNTIF($B$8:$B$507,B155)&gt;1,"Repeated GEID in counted rows","")))</x:f>
      </x:c>
      <x:c r="K155" s="82"/>
      <x:c r="L155" s="82" t="n">
        <x:f>IF(Calculations!BN160=1,COUNTIF(Calculations!$BN$13:BN160,1),0)</x:f>
        <x:v>0</x:v>
      </x:c>
    </x:row>
    <x:row r="156" ht="18" customHeight="1">
      <x:c r="A156" s="76" t="str">
        <x:f>IF(149&gt;Calculations!$AG$4,"",IFERROR(INDEX(Calculations!$EM$13:$EM$512,MATCH(149,$L$8:$L$507,0)),""))</x:f>
      </x:c>
      <x:c r="B156" s="76" t="str">
        <x:f>IF($A156="","",IFERROR(IF(INDEX(INDIRECT("'WCM Calibration Final'!$A$1:$A$2000"),$A156)="","",INDEX(INDIRECT("'WCM Calibration Final'!$A$1:$A$2000"),$A156)),"Source error"))</x:f>
      </x:c>
      <x:c r="C156" s="76" t="str">
        <x:f>IF($A156="","",IFERROR(IF(INDEX(INDIRECT("'WCM Calibration Final'!$B$1:$B$2000"),$A156)="","",INDEX(INDIRECT("'WCM Calibration Final'!$B$1:$B$2000"),$A156)),"Source error"))</x:f>
      </x:c>
      <x:c r="D156" s="76" t="str">
        <x:f>IF($A156="","",IFERROR(IF(INDEX(INDIRECT("'WCM Calibration Final'!$C$1:$C$2000"),$A156)="","",INDEX(INDIRECT("'WCM Calibration Final'!$C$1:$C$2000"),$A156)),"Source error"))</x:f>
      </x:c>
      <x:c r="E156" s="76" t="str">
        <x:f>IF($A156="","",IFERROR(IF(INDEX(INDIRECT("'WCM Calibration Final'!$D$1:$D$2000"),$A156)="","",INDEX(INDIRECT("'WCM Calibration Final'!$D$1:$D$2000"),$A156)),"Source error"))</x:f>
      </x:c>
      <x:c r="F156" s="76" t="str">
        <x:f>IF($A156="","",IFERROR(IF(INDEX(INDIRECT("'WCM Calibration Final'!$E$1:$E$2000"),$A156)="","",INDEX(INDIRECT("'WCM Calibration Final'!$E$1:$E$2000"),$A156)),"Source error"))</x:f>
      </x:c>
      <x:c r="G156" s="76" t="str">
        <x:f>IF($A156="","",IFERROR(IF(INDEX(INDIRECT("'WCM Calibration Final'!$F$1:$F$2000"),$A156)="","",INDEX(INDIRECT("'WCM Calibration Final'!$F$1:$F$2000"),$A156)),"Source error"))</x:f>
      </x:c>
      <x:c r="H156" s="76" t="str">
        <x:f>IF($A156="","",IFERROR(IF(INDEX(INDIRECT("'WCM Calibration Final'!$K$1:$K$2000"),$A156)="","",INDEX(INDIRECT("'WCM Calibration Final'!$K$1:$K$2000"),$A156)),"Source error"))</x:f>
      </x:c>
      <x:c r="I156" s="76" t="str">
        <x:f>IF($A156="","",IFERROR(IF(INDEX(INDIRECT("'WCM Calibration Final'!$L$1:$L$2000"),$A156)="","",INDEX(INDIRECT("'WCM Calibration Final'!$L$1:$L$2000"),$A156)),"Source error"))</x:f>
      </x:c>
      <x:c r="J156" s="76" t="str">
        <x:f>IF(A156="","",IF(B156="","Missing GEID; counted by name/SOEID",IF(COUNTIF($B$8:$B$507,B156)&gt;1,"Repeated GEID in counted rows","")))</x:f>
      </x:c>
      <x:c r="K156" s="82"/>
      <x:c r="L156" s="82" t="n">
        <x:f>IF(Calculations!BN161=1,COUNTIF(Calculations!$BN$13:BN161,1),0)</x:f>
        <x:v>0</x:v>
      </x:c>
    </x:row>
    <x:row r="157" ht="18" customHeight="1">
      <x:c r="A157" s="82" t="str">
        <x:f>IF(150&gt;Calculations!$AG$4,"",IFERROR(INDEX(Calculations!$EM$13:$EM$512,MATCH(150,$L$8:$L$507,0)),""))</x:f>
      </x:c>
      <x:c r="B157" s="82" t="str">
        <x:f>IF($A157="","",IFERROR(IF(INDEX(INDIRECT("'WCM Calibration Final'!$A$1:$A$2000"),$A157)="","",INDEX(INDIRECT("'WCM Calibration Final'!$A$1:$A$2000"),$A157)),"Source error"))</x:f>
      </x:c>
      <x:c r="C157" s="82" t="str">
        <x:f>IF($A157="","",IFERROR(IF(INDEX(INDIRECT("'WCM Calibration Final'!$B$1:$B$2000"),$A157)="","",INDEX(INDIRECT("'WCM Calibration Final'!$B$1:$B$2000"),$A157)),"Source error"))</x:f>
      </x:c>
      <x:c r="D157" s="82" t="str">
        <x:f>IF($A157="","",IFERROR(IF(INDEX(INDIRECT("'WCM Calibration Final'!$C$1:$C$2000"),$A157)="","",INDEX(INDIRECT("'WCM Calibration Final'!$C$1:$C$2000"),$A157)),"Source error"))</x:f>
      </x:c>
      <x:c r="E157" s="82" t="str">
        <x:f>IF($A157="","",IFERROR(IF(INDEX(INDIRECT("'WCM Calibration Final'!$D$1:$D$2000"),$A157)="","",INDEX(INDIRECT("'WCM Calibration Final'!$D$1:$D$2000"),$A157)),"Source error"))</x:f>
      </x:c>
      <x:c r="F157" s="82" t="str">
        <x:f>IF($A157="","",IFERROR(IF(INDEX(INDIRECT("'WCM Calibration Final'!$E$1:$E$2000"),$A157)="","",INDEX(INDIRECT("'WCM Calibration Final'!$E$1:$E$2000"),$A157)),"Source error"))</x:f>
      </x:c>
      <x:c r="G157" s="82" t="str">
        <x:f>IF($A157="","",IFERROR(IF(INDEX(INDIRECT("'WCM Calibration Final'!$F$1:$F$2000"),$A157)="","",INDEX(INDIRECT("'WCM Calibration Final'!$F$1:$F$2000"),$A157)),"Source error"))</x:f>
      </x:c>
      <x:c r="H157" s="82" t="str">
        <x:f>IF($A157="","",IFERROR(IF(INDEX(INDIRECT("'WCM Calibration Final'!$K$1:$K$2000"),$A157)="","",INDEX(INDIRECT("'WCM Calibration Final'!$K$1:$K$2000"),$A157)),"Source error"))</x:f>
      </x:c>
      <x:c r="I157" s="82" t="str">
        <x:f>IF($A157="","",IFERROR(IF(INDEX(INDIRECT("'WCM Calibration Final'!$L$1:$L$2000"),$A157)="","",INDEX(INDIRECT("'WCM Calibration Final'!$L$1:$L$2000"),$A157)),"Source error"))</x:f>
      </x:c>
      <x:c r="J157" s="82" t="str">
        <x:f>IF(A157="","",IF(B157="","Missing GEID; counted by name/SOEID",IF(COUNTIF($B$8:$B$507,B157)&gt;1,"Repeated GEID in counted rows","")))</x:f>
      </x:c>
      <x:c r="K157" s="82"/>
      <x:c r="L157" s="82" t="n">
        <x:f>IF(Calculations!BN162=1,COUNTIF(Calculations!$BN$13:BN162,1),0)</x:f>
        <x:v>0</x:v>
      </x:c>
    </x:row>
    <x:row r="158" ht="18" customHeight="1">
      <x:c r="A158" s="76" t="str">
        <x:f>IF(151&gt;Calculations!$AG$4,"",IFERROR(INDEX(Calculations!$EM$13:$EM$512,MATCH(151,$L$8:$L$507,0)),""))</x:f>
      </x:c>
      <x:c r="B158" s="76" t="str">
        <x:f>IF($A158="","",IFERROR(IF(INDEX(INDIRECT("'WCM Calibration Final'!$A$1:$A$2000"),$A158)="","",INDEX(INDIRECT("'WCM Calibration Final'!$A$1:$A$2000"),$A158)),"Source error"))</x:f>
      </x:c>
      <x:c r="C158" s="76" t="str">
        <x:f>IF($A158="","",IFERROR(IF(INDEX(INDIRECT("'WCM Calibration Final'!$B$1:$B$2000"),$A158)="","",INDEX(INDIRECT("'WCM Calibration Final'!$B$1:$B$2000"),$A158)),"Source error"))</x:f>
      </x:c>
      <x:c r="D158" s="76" t="str">
        <x:f>IF($A158="","",IFERROR(IF(INDEX(INDIRECT("'WCM Calibration Final'!$C$1:$C$2000"),$A158)="","",INDEX(INDIRECT("'WCM Calibration Final'!$C$1:$C$2000"),$A158)),"Source error"))</x:f>
      </x:c>
      <x:c r="E158" s="76" t="str">
        <x:f>IF($A158="","",IFERROR(IF(INDEX(INDIRECT("'WCM Calibration Final'!$D$1:$D$2000"),$A158)="","",INDEX(INDIRECT("'WCM Calibration Final'!$D$1:$D$2000"),$A158)),"Source error"))</x:f>
      </x:c>
      <x:c r="F158" s="76" t="str">
        <x:f>IF($A158="","",IFERROR(IF(INDEX(INDIRECT("'WCM Calibration Final'!$E$1:$E$2000"),$A158)="","",INDEX(INDIRECT("'WCM Calibration Final'!$E$1:$E$2000"),$A158)),"Source error"))</x:f>
      </x:c>
      <x:c r="G158" s="76" t="str">
        <x:f>IF($A158="","",IFERROR(IF(INDEX(INDIRECT("'WCM Calibration Final'!$F$1:$F$2000"),$A158)="","",INDEX(INDIRECT("'WCM Calibration Final'!$F$1:$F$2000"),$A158)),"Source error"))</x:f>
      </x:c>
      <x:c r="H158" s="76" t="str">
        <x:f>IF($A158="","",IFERROR(IF(INDEX(INDIRECT("'WCM Calibration Final'!$K$1:$K$2000"),$A158)="","",INDEX(INDIRECT("'WCM Calibration Final'!$K$1:$K$2000"),$A158)),"Source error"))</x:f>
      </x:c>
      <x:c r="I158" s="76" t="str">
        <x:f>IF($A158="","",IFERROR(IF(INDEX(INDIRECT("'WCM Calibration Final'!$L$1:$L$2000"),$A158)="","",INDEX(INDIRECT("'WCM Calibration Final'!$L$1:$L$2000"),$A158)),"Source error"))</x:f>
      </x:c>
      <x:c r="J158" s="76" t="str">
        <x:f>IF(A158="","",IF(B158="","Missing GEID; counted by name/SOEID",IF(COUNTIF($B$8:$B$507,B158)&gt;1,"Repeated GEID in counted rows","")))</x:f>
      </x:c>
      <x:c r="K158" s="82"/>
      <x:c r="L158" s="82" t="n">
        <x:f>IF(Calculations!BN163=1,COUNTIF(Calculations!$BN$13:BN163,1),0)</x:f>
        <x:v>0</x:v>
      </x:c>
    </x:row>
    <x:row r="159" ht="18" customHeight="1">
      <x:c r="A159" s="82" t="str">
        <x:f>IF(152&gt;Calculations!$AG$4,"",IFERROR(INDEX(Calculations!$EM$13:$EM$512,MATCH(152,$L$8:$L$507,0)),""))</x:f>
      </x:c>
      <x:c r="B159" s="82" t="str">
        <x:f>IF($A159="","",IFERROR(IF(INDEX(INDIRECT("'WCM Calibration Final'!$A$1:$A$2000"),$A159)="","",INDEX(INDIRECT("'WCM Calibration Final'!$A$1:$A$2000"),$A159)),"Source error"))</x:f>
      </x:c>
      <x:c r="C159" s="82" t="str">
        <x:f>IF($A159="","",IFERROR(IF(INDEX(INDIRECT("'WCM Calibration Final'!$B$1:$B$2000"),$A159)="","",INDEX(INDIRECT("'WCM Calibration Final'!$B$1:$B$2000"),$A159)),"Source error"))</x:f>
      </x:c>
      <x:c r="D159" s="82" t="str">
        <x:f>IF($A159="","",IFERROR(IF(INDEX(INDIRECT("'WCM Calibration Final'!$C$1:$C$2000"),$A159)="","",INDEX(INDIRECT("'WCM Calibration Final'!$C$1:$C$2000"),$A159)),"Source error"))</x:f>
      </x:c>
      <x:c r="E159" s="82" t="str">
        <x:f>IF($A159="","",IFERROR(IF(INDEX(INDIRECT("'WCM Calibration Final'!$D$1:$D$2000"),$A159)="","",INDEX(INDIRECT("'WCM Calibration Final'!$D$1:$D$2000"),$A159)),"Source error"))</x:f>
      </x:c>
      <x:c r="F159" s="82" t="str">
        <x:f>IF($A159="","",IFERROR(IF(INDEX(INDIRECT("'WCM Calibration Final'!$E$1:$E$2000"),$A159)="","",INDEX(INDIRECT("'WCM Calibration Final'!$E$1:$E$2000"),$A159)),"Source error"))</x:f>
      </x:c>
      <x:c r="G159" s="82" t="str">
        <x:f>IF($A159="","",IFERROR(IF(INDEX(INDIRECT("'WCM Calibration Final'!$F$1:$F$2000"),$A159)="","",INDEX(INDIRECT("'WCM Calibration Final'!$F$1:$F$2000"),$A159)),"Source error"))</x:f>
      </x:c>
      <x:c r="H159" s="82" t="str">
        <x:f>IF($A159="","",IFERROR(IF(INDEX(INDIRECT("'WCM Calibration Final'!$K$1:$K$2000"),$A159)="","",INDEX(INDIRECT("'WCM Calibration Final'!$K$1:$K$2000"),$A159)),"Source error"))</x:f>
      </x:c>
      <x:c r="I159" s="82" t="str">
        <x:f>IF($A159="","",IFERROR(IF(INDEX(INDIRECT("'WCM Calibration Final'!$L$1:$L$2000"),$A159)="","",INDEX(INDIRECT("'WCM Calibration Final'!$L$1:$L$2000"),$A159)),"Source error"))</x:f>
      </x:c>
      <x:c r="J159" s="82" t="str">
        <x:f>IF(A159="","",IF(B159="","Missing GEID; counted by name/SOEID",IF(COUNTIF($B$8:$B$507,B159)&gt;1,"Repeated GEID in counted rows","")))</x:f>
      </x:c>
      <x:c r="K159" s="82"/>
      <x:c r="L159" s="82" t="n">
        <x:f>IF(Calculations!BN164=1,COUNTIF(Calculations!$BN$13:BN164,1),0)</x:f>
        <x:v>0</x:v>
      </x:c>
    </x:row>
    <x:row r="160" ht="18" customHeight="1">
      <x:c r="A160" s="76" t="str">
        <x:f>IF(153&gt;Calculations!$AG$4,"",IFERROR(INDEX(Calculations!$EM$13:$EM$512,MATCH(153,$L$8:$L$507,0)),""))</x:f>
      </x:c>
      <x:c r="B160" s="76" t="str">
        <x:f>IF($A160="","",IFERROR(IF(INDEX(INDIRECT("'WCM Calibration Final'!$A$1:$A$2000"),$A160)="","",INDEX(INDIRECT("'WCM Calibration Final'!$A$1:$A$2000"),$A160)),"Source error"))</x:f>
      </x:c>
      <x:c r="C160" s="76" t="str">
        <x:f>IF($A160="","",IFERROR(IF(INDEX(INDIRECT("'WCM Calibration Final'!$B$1:$B$2000"),$A160)="","",INDEX(INDIRECT("'WCM Calibration Final'!$B$1:$B$2000"),$A160)),"Source error"))</x:f>
      </x:c>
      <x:c r="D160" s="76" t="str">
        <x:f>IF($A160="","",IFERROR(IF(INDEX(INDIRECT("'WCM Calibration Final'!$C$1:$C$2000"),$A160)="","",INDEX(INDIRECT("'WCM Calibration Final'!$C$1:$C$2000"),$A160)),"Source error"))</x:f>
      </x:c>
      <x:c r="E160" s="76" t="str">
        <x:f>IF($A160="","",IFERROR(IF(INDEX(INDIRECT("'WCM Calibration Final'!$D$1:$D$2000"),$A160)="","",INDEX(INDIRECT("'WCM Calibration Final'!$D$1:$D$2000"),$A160)),"Source error"))</x:f>
      </x:c>
      <x:c r="F160" s="76" t="str">
        <x:f>IF($A160="","",IFERROR(IF(INDEX(INDIRECT("'WCM Calibration Final'!$E$1:$E$2000"),$A160)="","",INDEX(INDIRECT("'WCM Calibration Final'!$E$1:$E$2000"),$A160)),"Source error"))</x:f>
      </x:c>
      <x:c r="G160" s="76" t="str">
        <x:f>IF($A160="","",IFERROR(IF(INDEX(INDIRECT("'WCM Calibration Final'!$F$1:$F$2000"),$A160)="","",INDEX(INDIRECT("'WCM Calibration Final'!$F$1:$F$2000"),$A160)),"Source error"))</x:f>
      </x:c>
      <x:c r="H160" s="76" t="str">
        <x:f>IF($A160="","",IFERROR(IF(INDEX(INDIRECT("'WCM Calibration Final'!$K$1:$K$2000"),$A160)="","",INDEX(INDIRECT("'WCM Calibration Final'!$K$1:$K$2000"),$A160)),"Source error"))</x:f>
      </x:c>
      <x:c r="I160" s="76" t="str">
        <x:f>IF($A160="","",IFERROR(IF(INDEX(INDIRECT("'WCM Calibration Final'!$L$1:$L$2000"),$A160)="","",INDEX(INDIRECT("'WCM Calibration Final'!$L$1:$L$2000"),$A160)),"Source error"))</x:f>
      </x:c>
      <x:c r="J160" s="76" t="str">
        <x:f>IF(A160="","",IF(B160="","Missing GEID; counted by name/SOEID",IF(COUNTIF($B$8:$B$507,B160)&gt;1,"Repeated GEID in counted rows","")))</x:f>
      </x:c>
      <x:c r="K160" s="82"/>
      <x:c r="L160" s="82" t="n">
        <x:f>IF(Calculations!BN165=1,COUNTIF(Calculations!$BN$13:BN165,1),0)</x:f>
        <x:v>0</x:v>
      </x:c>
    </x:row>
    <x:row r="161" ht="18" customHeight="1">
      <x:c r="A161" s="82" t="str">
        <x:f>IF(154&gt;Calculations!$AG$4,"",IFERROR(INDEX(Calculations!$EM$13:$EM$512,MATCH(154,$L$8:$L$507,0)),""))</x:f>
      </x:c>
      <x:c r="B161" s="82" t="str">
        <x:f>IF($A161="","",IFERROR(IF(INDEX(INDIRECT("'WCM Calibration Final'!$A$1:$A$2000"),$A161)="","",INDEX(INDIRECT("'WCM Calibration Final'!$A$1:$A$2000"),$A161)),"Source error"))</x:f>
      </x:c>
      <x:c r="C161" s="82" t="str">
        <x:f>IF($A161="","",IFERROR(IF(INDEX(INDIRECT("'WCM Calibration Final'!$B$1:$B$2000"),$A161)="","",INDEX(INDIRECT("'WCM Calibration Final'!$B$1:$B$2000"),$A161)),"Source error"))</x:f>
      </x:c>
      <x:c r="D161" s="82" t="str">
        <x:f>IF($A161="","",IFERROR(IF(INDEX(INDIRECT("'WCM Calibration Final'!$C$1:$C$2000"),$A161)="","",INDEX(INDIRECT("'WCM Calibration Final'!$C$1:$C$2000"),$A161)),"Source error"))</x:f>
      </x:c>
      <x:c r="E161" s="82" t="str">
        <x:f>IF($A161="","",IFERROR(IF(INDEX(INDIRECT("'WCM Calibration Final'!$D$1:$D$2000"),$A161)="","",INDEX(INDIRECT("'WCM Calibration Final'!$D$1:$D$2000"),$A161)),"Source error"))</x:f>
      </x:c>
      <x:c r="F161" s="82" t="str">
        <x:f>IF($A161="","",IFERROR(IF(INDEX(INDIRECT("'WCM Calibration Final'!$E$1:$E$2000"),$A161)="","",INDEX(INDIRECT("'WCM Calibration Final'!$E$1:$E$2000"),$A161)),"Source error"))</x:f>
      </x:c>
      <x:c r="G161" s="82" t="str">
        <x:f>IF($A161="","",IFERROR(IF(INDEX(INDIRECT("'WCM Calibration Final'!$F$1:$F$2000"),$A161)="","",INDEX(INDIRECT("'WCM Calibration Final'!$F$1:$F$2000"),$A161)),"Source error"))</x:f>
      </x:c>
      <x:c r="H161" s="82" t="str">
        <x:f>IF($A161="","",IFERROR(IF(INDEX(INDIRECT("'WCM Calibration Final'!$K$1:$K$2000"),$A161)="","",INDEX(INDIRECT("'WCM Calibration Final'!$K$1:$K$2000"),$A161)),"Source error"))</x:f>
      </x:c>
      <x:c r="I161" s="82" t="str">
        <x:f>IF($A161="","",IFERROR(IF(INDEX(INDIRECT("'WCM Calibration Final'!$L$1:$L$2000"),$A161)="","",INDEX(INDIRECT("'WCM Calibration Final'!$L$1:$L$2000"),$A161)),"Source error"))</x:f>
      </x:c>
      <x:c r="J161" s="82" t="str">
        <x:f>IF(A161="","",IF(B161="","Missing GEID; counted by name/SOEID",IF(COUNTIF($B$8:$B$507,B161)&gt;1,"Repeated GEID in counted rows","")))</x:f>
      </x:c>
      <x:c r="K161" s="82"/>
      <x:c r="L161" s="82" t="n">
        <x:f>IF(Calculations!BN166=1,COUNTIF(Calculations!$BN$13:BN166,1),0)</x:f>
        <x:v>0</x:v>
      </x:c>
    </x:row>
    <x:row r="162" ht="18" customHeight="1">
      <x:c r="A162" s="76" t="str">
        <x:f>IF(155&gt;Calculations!$AG$4,"",IFERROR(INDEX(Calculations!$EM$13:$EM$512,MATCH(155,$L$8:$L$507,0)),""))</x:f>
      </x:c>
      <x:c r="B162" s="76" t="str">
        <x:f>IF($A162="","",IFERROR(IF(INDEX(INDIRECT("'WCM Calibration Final'!$A$1:$A$2000"),$A162)="","",INDEX(INDIRECT("'WCM Calibration Final'!$A$1:$A$2000"),$A162)),"Source error"))</x:f>
      </x:c>
      <x:c r="C162" s="76" t="str">
        <x:f>IF($A162="","",IFERROR(IF(INDEX(INDIRECT("'WCM Calibration Final'!$B$1:$B$2000"),$A162)="","",INDEX(INDIRECT("'WCM Calibration Final'!$B$1:$B$2000"),$A162)),"Source error"))</x:f>
      </x:c>
      <x:c r="D162" s="76" t="str">
        <x:f>IF($A162="","",IFERROR(IF(INDEX(INDIRECT("'WCM Calibration Final'!$C$1:$C$2000"),$A162)="","",INDEX(INDIRECT("'WCM Calibration Final'!$C$1:$C$2000"),$A162)),"Source error"))</x:f>
      </x:c>
      <x:c r="E162" s="76" t="str">
        <x:f>IF($A162="","",IFERROR(IF(INDEX(INDIRECT("'WCM Calibration Final'!$D$1:$D$2000"),$A162)="","",INDEX(INDIRECT("'WCM Calibration Final'!$D$1:$D$2000"),$A162)),"Source error"))</x:f>
      </x:c>
      <x:c r="F162" s="76" t="str">
        <x:f>IF($A162="","",IFERROR(IF(INDEX(INDIRECT("'WCM Calibration Final'!$E$1:$E$2000"),$A162)="","",INDEX(INDIRECT("'WCM Calibration Final'!$E$1:$E$2000"),$A162)),"Source error"))</x:f>
      </x:c>
      <x:c r="G162" s="76" t="str">
        <x:f>IF($A162="","",IFERROR(IF(INDEX(INDIRECT("'WCM Calibration Final'!$F$1:$F$2000"),$A162)="","",INDEX(INDIRECT("'WCM Calibration Final'!$F$1:$F$2000"),$A162)),"Source error"))</x:f>
      </x:c>
      <x:c r="H162" s="76" t="str">
        <x:f>IF($A162="","",IFERROR(IF(INDEX(INDIRECT("'WCM Calibration Final'!$K$1:$K$2000"),$A162)="","",INDEX(INDIRECT("'WCM Calibration Final'!$K$1:$K$2000"),$A162)),"Source error"))</x:f>
      </x:c>
      <x:c r="I162" s="76" t="str">
        <x:f>IF($A162="","",IFERROR(IF(INDEX(INDIRECT("'WCM Calibration Final'!$L$1:$L$2000"),$A162)="","",INDEX(INDIRECT("'WCM Calibration Final'!$L$1:$L$2000"),$A162)),"Source error"))</x:f>
      </x:c>
      <x:c r="J162" s="76" t="str">
        <x:f>IF(A162="","",IF(B162="","Missing GEID; counted by name/SOEID",IF(COUNTIF($B$8:$B$507,B162)&gt;1,"Repeated GEID in counted rows","")))</x:f>
      </x:c>
      <x:c r="K162" s="82"/>
      <x:c r="L162" s="82" t="n">
        <x:f>IF(Calculations!BN167=1,COUNTIF(Calculations!$BN$13:BN167,1),0)</x:f>
        <x:v>0</x:v>
      </x:c>
    </x:row>
    <x:row r="163" ht="18" customHeight="1">
      <x:c r="A163" s="82" t="str">
        <x:f>IF(156&gt;Calculations!$AG$4,"",IFERROR(INDEX(Calculations!$EM$13:$EM$512,MATCH(156,$L$8:$L$507,0)),""))</x:f>
      </x:c>
      <x:c r="B163" s="82" t="str">
        <x:f>IF($A163="","",IFERROR(IF(INDEX(INDIRECT("'WCM Calibration Final'!$A$1:$A$2000"),$A163)="","",INDEX(INDIRECT("'WCM Calibration Final'!$A$1:$A$2000"),$A163)),"Source error"))</x:f>
      </x:c>
      <x:c r="C163" s="82" t="str">
        <x:f>IF($A163="","",IFERROR(IF(INDEX(INDIRECT("'WCM Calibration Final'!$B$1:$B$2000"),$A163)="","",INDEX(INDIRECT("'WCM Calibration Final'!$B$1:$B$2000"),$A163)),"Source error"))</x:f>
      </x:c>
      <x:c r="D163" s="82" t="str">
        <x:f>IF($A163="","",IFERROR(IF(INDEX(INDIRECT("'WCM Calibration Final'!$C$1:$C$2000"),$A163)="","",INDEX(INDIRECT("'WCM Calibration Final'!$C$1:$C$2000"),$A163)),"Source error"))</x:f>
      </x:c>
      <x:c r="E163" s="82" t="str">
        <x:f>IF($A163="","",IFERROR(IF(INDEX(INDIRECT("'WCM Calibration Final'!$D$1:$D$2000"),$A163)="","",INDEX(INDIRECT("'WCM Calibration Final'!$D$1:$D$2000"),$A163)),"Source error"))</x:f>
      </x:c>
      <x:c r="F163" s="82" t="str">
        <x:f>IF($A163="","",IFERROR(IF(INDEX(INDIRECT("'WCM Calibration Final'!$E$1:$E$2000"),$A163)="","",INDEX(INDIRECT("'WCM Calibration Final'!$E$1:$E$2000"),$A163)),"Source error"))</x:f>
      </x:c>
      <x:c r="G163" s="82" t="str">
        <x:f>IF($A163="","",IFERROR(IF(INDEX(INDIRECT("'WCM Calibration Final'!$F$1:$F$2000"),$A163)="","",INDEX(INDIRECT("'WCM Calibration Final'!$F$1:$F$2000"),$A163)),"Source error"))</x:f>
      </x:c>
      <x:c r="H163" s="82" t="str">
        <x:f>IF($A163="","",IFERROR(IF(INDEX(INDIRECT("'WCM Calibration Final'!$K$1:$K$2000"),$A163)="","",INDEX(INDIRECT("'WCM Calibration Final'!$K$1:$K$2000"),$A163)),"Source error"))</x:f>
      </x:c>
      <x:c r="I163" s="82" t="str">
        <x:f>IF($A163="","",IFERROR(IF(INDEX(INDIRECT("'WCM Calibration Final'!$L$1:$L$2000"),$A163)="","",INDEX(INDIRECT("'WCM Calibration Final'!$L$1:$L$2000"),$A163)),"Source error"))</x:f>
      </x:c>
      <x:c r="J163" s="82" t="str">
        <x:f>IF(A163="","",IF(B163="","Missing GEID; counted by name/SOEID",IF(COUNTIF($B$8:$B$507,B163)&gt;1,"Repeated GEID in counted rows","")))</x:f>
      </x:c>
      <x:c r="K163" s="82"/>
      <x:c r="L163" s="82" t="n">
        <x:f>IF(Calculations!BN168=1,COUNTIF(Calculations!$BN$13:BN168,1),0)</x:f>
        <x:v>0</x:v>
      </x:c>
    </x:row>
    <x:row r="164" ht="18" customHeight="1">
      <x:c r="A164" s="76" t="str">
        <x:f>IF(157&gt;Calculations!$AG$4,"",IFERROR(INDEX(Calculations!$EM$13:$EM$512,MATCH(157,$L$8:$L$507,0)),""))</x:f>
      </x:c>
      <x:c r="B164" s="76" t="str">
        <x:f>IF($A164="","",IFERROR(IF(INDEX(INDIRECT("'WCM Calibration Final'!$A$1:$A$2000"),$A164)="","",INDEX(INDIRECT("'WCM Calibration Final'!$A$1:$A$2000"),$A164)),"Source error"))</x:f>
      </x:c>
      <x:c r="C164" s="76" t="str">
        <x:f>IF($A164="","",IFERROR(IF(INDEX(INDIRECT("'WCM Calibration Final'!$B$1:$B$2000"),$A164)="","",INDEX(INDIRECT("'WCM Calibration Final'!$B$1:$B$2000"),$A164)),"Source error"))</x:f>
      </x:c>
      <x:c r="D164" s="76" t="str">
        <x:f>IF($A164="","",IFERROR(IF(INDEX(INDIRECT("'WCM Calibration Final'!$C$1:$C$2000"),$A164)="","",INDEX(INDIRECT("'WCM Calibration Final'!$C$1:$C$2000"),$A164)),"Source error"))</x:f>
      </x:c>
      <x:c r="E164" s="76" t="str">
        <x:f>IF($A164="","",IFERROR(IF(INDEX(INDIRECT("'WCM Calibration Final'!$D$1:$D$2000"),$A164)="","",INDEX(INDIRECT("'WCM Calibration Final'!$D$1:$D$2000"),$A164)),"Source error"))</x:f>
      </x:c>
      <x:c r="F164" s="76" t="str">
        <x:f>IF($A164="","",IFERROR(IF(INDEX(INDIRECT("'WCM Calibration Final'!$E$1:$E$2000"),$A164)="","",INDEX(INDIRECT("'WCM Calibration Final'!$E$1:$E$2000"),$A164)),"Source error"))</x:f>
      </x:c>
      <x:c r="G164" s="76" t="str">
        <x:f>IF($A164="","",IFERROR(IF(INDEX(INDIRECT("'WCM Calibration Final'!$F$1:$F$2000"),$A164)="","",INDEX(INDIRECT("'WCM Calibration Final'!$F$1:$F$2000"),$A164)),"Source error"))</x:f>
      </x:c>
      <x:c r="H164" s="76" t="str">
        <x:f>IF($A164="","",IFERROR(IF(INDEX(INDIRECT("'WCM Calibration Final'!$K$1:$K$2000"),$A164)="","",INDEX(INDIRECT("'WCM Calibration Final'!$K$1:$K$2000"),$A164)),"Source error"))</x:f>
      </x:c>
      <x:c r="I164" s="76" t="str">
        <x:f>IF($A164="","",IFERROR(IF(INDEX(INDIRECT("'WCM Calibration Final'!$L$1:$L$2000"),$A164)="","",INDEX(INDIRECT("'WCM Calibration Final'!$L$1:$L$2000"),$A164)),"Source error"))</x:f>
      </x:c>
      <x:c r="J164" s="76" t="str">
        <x:f>IF(A164="","",IF(B164="","Missing GEID; counted by name/SOEID",IF(COUNTIF($B$8:$B$507,B164)&gt;1,"Repeated GEID in counted rows","")))</x:f>
      </x:c>
      <x:c r="K164" s="82"/>
      <x:c r="L164" s="82" t="n">
        <x:f>IF(Calculations!BN169=1,COUNTIF(Calculations!$BN$13:BN169,1),0)</x:f>
        <x:v>0</x:v>
      </x:c>
    </x:row>
    <x:row r="165" ht="18" customHeight="1">
      <x:c r="A165" s="82" t="str">
        <x:f>IF(158&gt;Calculations!$AG$4,"",IFERROR(INDEX(Calculations!$EM$13:$EM$512,MATCH(158,$L$8:$L$507,0)),""))</x:f>
      </x:c>
      <x:c r="B165" s="82" t="str">
        <x:f>IF($A165="","",IFERROR(IF(INDEX(INDIRECT("'WCM Calibration Final'!$A$1:$A$2000"),$A165)="","",INDEX(INDIRECT("'WCM Calibration Final'!$A$1:$A$2000"),$A165)),"Source error"))</x:f>
      </x:c>
      <x:c r="C165" s="82" t="str">
        <x:f>IF($A165="","",IFERROR(IF(INDEX(INDIRECT("'WCM Calibration Final'!$B$1:$B$2000"),$A165)="","",INDEX(INDIRECT("'WCM Calibration Final'!$B$1:$B$2000"),$A165)),"Source error"))</x:f>
      </x:c>
      <x:c r="D165" s="82" t="str">
        <x:f>IF($A165="","",IFERROR(IF(INDEX(INDIRECT("'WCM Calibration Final'!$C$1:$C$2000"),$A165)="","",INDEX(INDIRECT("'WCM Calibration Final'!$C$1:$C$2000"),$A165)),"Source error"))</x:f>
      </x:c>
      <x:c r="E165" s="82" t="str">
        <x:f>IF($A165="","",IFERROR(IF(INDEX(INDIRECT("'WCM Calibration Final'!$D$1:$D$2000"),$A165)="","",INDEX(INDIRECT("'WCM Calibration Final'!$D$1:$D$2000"),$A165)),"Source error"))</x:f>
      </x:c>
      <x:c r="F165" s="82" t="str">
        <x:f>IF($A165="","",IFERROR(IF(INDEX(INDIRECT("'WCM Calibration Final'!$E$1:$E$2000"),$A165)="","",INDEX(INDIRECT("'WCM Calibration Final'!$E$1:$E$2000"),$A165)),"Source error"))</x:f>
      </x:c>
      <x:c r="G165" s="82" t="str">
        <x:f>IF($A165="","",IFERROR(IF(INDEX(INDIRECT("'WCM Calibration Final'!$F$1:$F$2000"),$A165)="","",INDEX(INDIRECT("'WCM Calibration Final'!$F$1:$F$2000"),$A165)),"Source error"))</x:f>
      </x:c>
      <x:c r="H165" s="82" t="str">
        <x:f>IF($A165="","",IFERROR(IF(INDEX(INDIRECT("'WCM Calibration Final'!$K$1:$K$2000"),$A165)="","",INDEX(INDIRECT("'WCM Calibration Final'!$K$1:$K$2000"),$A165)),"Source error"))</x:f>
      </x:c>
      <x:c r="I165" s="82" t="str">
        <x:f>IF($A165="","",IFERROR(IF(INDEX(INDIRECT("'WCM Calibration Final'!$L$1:$L$2000"),$A165)="","",INDEX(INDIRECT("'WCM Calibration Final'!$L$1:$L$2000"),$A165)),"Source error"))</x:f>
      </x:c>
      <x:c r="J165" s="82" t="str">
        <x:f>IF(A165="","",IF(B165="","Missing GEID; counted by name/SOEID",IF(COUNTIF($B$8:$B$507,B165)&gt;1,"Repeated GEID in counted rows","")))</x:f>
      </x:c>
      <x:c r="K165" s="82"/>
      <x:c r="L165" s="82" t="n">
        <x:f>IF(Calculations!BN170=1,COUNTIF(Calculations!$BN$13:BN170,1),0)</x:f>
        <x:v>0</x:v>
      </x:c>
    </x:row>
    <x:row r="166" ht="18" customHeight="1">
      <x:c r="A166" s="76" t="str">
        <x:f>IF(159&gt;Calculations!$AG$4,"",IFERROR(INDEX(Calculations!$EM$13:$EM$512,MATCH(159,$L$8:$L$507,0)),""))</x:f>
      </x:c>
      <x:c r="B166" s="76" t="str">
        <x:f>IF($A166="","",IFERROR(IF(INDEX(INDIRECT("'WCM Calibration Final'!$A$1:$A$2000"),$A166)="","",INDEX(INDIRECT("'WCM Calibration Final'!$A$1:$A$2000"),$A166)),"Source error"))</x:f>
      </x:c>
      <x:c r="C166" s="76" t="str">
        <x:f>IF($A166="","",IFERROR(IF(INDEX(INDIRECT("'WCM Calibration Final'!$B$1:$B$2000"),$A166)="","",INDEX(INDIRECT("'WCM Calibration Final'!$B$1:$B$2000"),$A166)),"Source error"))</x:f>
      </x:c>
      <x:c r="D166" s="76" t="str">
        <x:f>IF($A166="","",IFERROR(IF(INDEX(INDIRECT("'WCM Calibration Final'!$C$1:$C$2000"),$A166)="","",INDEX(INDIRECT("'WCM Calibration Final'!$C$1:$C$2000"),$A166)),"Source error"))</x:f>
      </x:c>
      <x:c r="E166" s="76" t="str">
        <x:f>IF($A166="","",IFERROR(IF(INDEX(INDIRECT("'WCM Calibration Final'!$D$1:$D$2000"),$A166)="","",INDEX(INDIRECT("'WCM Calibration Final'!$D$1:$D$2000"),$A166)),"Source error"))</x:f>
      </x:c>
      <x:c r="F166" s="76" t="str">
        <x:f>IF($A166="","",IFERROR(IF(INDEX(INDIRECT("'WCM Calibration Final'!$E$1:$E$2000"),$A166)="","",INDEX(INDIRECT("'WCM Calibration Final'!$E$1:$E$2000"),$A166)),"Source error"))</x:f>
      </x:c>
      <x:c r="G166" s="76" t="str">
        <x:f>IF($A166="","",IFERROR(IF(INDEX(INDIRECT("'WCM Calibration Final'!$F$1:$F$2000"),$A166)="","",INDEX(INDIRECT("'WCM Calibration Final'!$F$1:$F$2000"),$A166)),"Source error"))</x:f>
      </x:c>
      <x:c r="H166" s="76" t="str">
        <x:f>IF($A166="","",IFERROR(IF(INDEX(INDIRECT("'WCM Calibration Final'!$K$1:$K$2000"),$A166)="","",INDEX(INDIRECT("'WCM Calibration Final'!$K$1:$K$2000"),$A166)),"Source error"))</x:f>
      </x:c>
      <x:c r="I166" s="76" t="str">
        <x:f>IF($A166="","",IFERROR(IF(INDEX(INDIRECT("'WCM Calibration Final'!$L$1:$L$2000"),$A166)="","",INDEX(INDIRECT("'WCM Calibration Final'!$L$1:$L$2000"),$A166)),"Source error"))</x:f>
      </x:c>
      <x:c r="J166" s="76" t="str">
        <x:f>IF(A166="","",IF(B166="","Missing GEID; counted by name/SOEID",IF(COUNTIF($B$8:$B$507,B166)&gt;1,"Repeated GEID in counted rows","")))</x:f>
      </x:c>
      <x:c r="K166" s="82"/>
      <x:c r="L166" s="82" t="n">
        <x:f>IF(Calculations!BN171=1,COUNTIF(Calculations!$BN$13:BN171,1),0)</x:f>
        <x:v>0</x:v>
      </x:c>
    </x:row>
    <x:row r="167" ht="18" customHeight="1">
      <x:c r="A167" s="82" t="str">
        <x:f>IF(160&gt;Calculations!$AG$4,"",IFERROR(INDEX(Calculations!$EM$13:$EM$512,MATCH(160,$L$8:$L$507,0)),""))</x:f>
      </x:c>
      <x:c r="B167" s="82" t="str">
        <x:f>IF($A167="","",IFERROR(IF(INDEX(INDIRECT("'WCM Calibration Final'!$A$1:$A$2000"),$A167)="","",INDEX(INDIRECT("'WCM Calibration Final'!$A$1:$A$2000"),$A167)),"Source error"))</x:f>
      </x:c>
      <x:c r="C167" s="82" t="str">
        <x:f>IF($A167="","",IFERROR(IF(INDEX(INDIRECT("'WCM Calibration Final'!$B$1:$B$2000"),$A167)="","",INDEX(INDIRECT("'WCM Calibration Final'!$B$1:$B$2000"),$A167)),"Source error"))</x:f>
      </x:c>
      <x:c r="D167" s="82" t="str">
        <x:f>IF($A167="","",IFERROR(IF(INDEX(INDIRECT("'WCM Calibration Final'!$C$1:$C$2000"),$A167)="","",INDEX(INDIRECT("'WCM Calibration Final'!$C$1:$C$2000"),$A167)),"Source error"))</x:f>
      </x:c>
      <x:c r="E167" s="82" t="str">
        <x:f>IF($A167="","",IFERROR(IF(INDEX(INDIRECT("'WCM Calibration Final'!$D$1:$D$2000"),$A167)="","",INDEX(INDIRECT("'WCM Calibration Final'!$D$1:$D$2000"),$A167)),"Source error"))</x:f>
      </x:c>
      <x:c r="F167" s="82" t="str">
        <x:f>IF($A167="","",IFERROR(IF(INDEX(INDIRECT("'WCM Calibration Final'!$E$1:$E$2000"),$A167)="","",INDEX(INDIRECT("'WCM Calibration Final'!$E$1:$E$2000"),$A167)),"Source error"))</x:f>
      </x:c>
      <x:c r="G167" s="82" t="str">
        <x:f>IF($A167="","",IFERROR(IF(INDEX(INDIRECT("'WCM Calibration Final'!$F$1:$F$2000"),$A167)="","",INDEX(INDIRECT("'WCM Calibration Final'!$F$1:$F$2000"),$A167)),"Source error"))</x:f>
      </x:c>
      <x:c r="H167" s="82" t="str">
        <x:f>IF($A167="","",IFERROR(IF(INDEX(INDIRECT("'WCM Calibration Final'!$K$1:$K$2000"),$A167)="","",INDEX(INDIRECT("'WCM Calibration Final'!$K$1:$K$2000"),$A167)),"Source error"))</x:f>
      </x:c>
      <x:c r="I167" s="82" t="str">
        <x:f>IF($A167="","",IFERROR(IF(INDEX(INDIRECT("'WCM Calibration Final'!$L$1:$L$2000"),$A167)="","",INDEX(INDIRECT("'WCM Calibration Final'!$L$1:$L$2000"),$A167)),"Source error"))</x:f>
      </x:c>
      <x:c r="J167" s="82" t="str">
        <x:f>IF(A167="","",IF(B167="","Missing GEID; counted by name/SOEID",IF(COUNTIF($B$8:$B$507,B167)&gt;1,"Repeated GEID in counted rows","")))</x:f>
      </x:c>
      <x:c r="K167" s="82"/>
      <x:c r="L167" s="82" t="n">
        <x:f>IF(Calculations!BN172=1,COUNTIF(Calculations!$BN$13:BN172,1),0)</x:f>
        <x:v>0</x:v>
      </x:c>
    </x:row>
    <x:row r="168" ht="18" customHeight="1">
      <x:c r="A168" s="76" t="str">
        <x:f>IF(161&gt;Calculations!$AG$4,"",IFERROR(INDEX(Calculations!$EM$13:$EM$512,MATCH(161,$L$8:$L$507,0)),""))</x:f>
      </x:c>
      <x:c r="B168" s="76" t="str">
        <x:f>IF($A168="","",IFERROR(IF(INDEX(INDIRECT("'WCM Calibration Final'!$A$1:$A$2000"),$A168)="","",INDEX(INDIRECT("'WCM Calibration Final'!$A$1:$A$2000"),$A168)),"Source error"))</x:f>
      </x:c>
      <x:c r="C168" s="76" t="str">
        <x:f>IF($A168="","",IFERROR(IF(INDEX(INDIRECT("'WCM Calibration Final'!$B$1:$B$2000"),$A168)="","",INDEX(INDIRECT("'WCM Calibration Final'!$B$1:$B$2000"),$A168)),"Source error"))</x:f>
      </x:c>
      <x:c r="D168" s="76" t="str">
        <x:f>IF($A168="","",IFERROR(IF(INDEX(INDIRECT("'WCM Calibration Final'!$C$1:$C$2000"),$A168)="","",INDEX(INDIRECT("'WCM Calibration Final'!$C$1:$C$2000"),$A168)),"Source error"))</x:f>
      </x:c>
      <x:c r="E168" s="76" t="str">
        <x:f>IF($A168="","",IFERROR(IF(INDEX(INDIRECT("'WCM Calibration Final'!$D$1:$D$2000"),$A168)="","",INDEX(INDIRECT("'WCM Calibration Final'!$D$1:$D$2000"),$A168)),"Source error"))</x:f>
      </x:c>
      <x:c r="F168" s="76" t="str">
        <x:f>IF($A168="","",IFERROR(IF(INDEX(INDIRECT("'WCM Calibration Final'!$E$1:$E$2000"),$A168)="","",INDEX(INDIRECT("'WCM Calibration Final'!$E$1:$E$2000"),$A168)),"Source error"))</x:f>
      </x:c>
      <x:c r="G168" s="76" t="str">
        <x:f>IF($A168="","",IFERROR(IF(INDEX(INDIRECT("'WCM Calibration Final'!$F$1:$F$2000"),$A168)="","",INDEX(INDIRECT("'WCM Calibration Final'!$F$1:$F$2000"),$A168)),"Source error"))</x:f>
      </x:c>
      <x:c r="H168" s="76" t="str">
        <x:f>IF($A168="","",IFERROR(IF(INDEX(INDIRECT("'WCM Calibration Final'!$K$1:$K$2000"),$A168)="","",INDEX(INDIRECT("'WCM Calibration Final'!$K$1:$K$2000"),$A168)),"Source error"))</x:f>
      </x:c>
      <x:c r="I168" s="76" t="str">
        <x:f>IF($A168="","",IFERROR(IF(INDEX(INDIRECT("'WCM Calibration Final'!$L$1:$L$2000"),$A168)="","",INDEX(INDIRECT("'WCM Calibration Final'!$L$1:$L$2000"),$A168)),"Source error"))</x:f>
      </x:c>
      <x:c r="J168" s="76" t="str">
        <x:f>IF(A168="","",IF(B168="","Missing GEID; counted by name/SOEID",IF(COUNTIF($B$8:$B$507,B168)&gt;1,"Repeated GEID in counted rows","")))</x:f>
      </x:c>
      <x:c r="K168" s="82"/>
      <x:c r="L168" s="82" t="n">
        <x:f>IF(Calculations!BN173=1,COUNTIF(Calculations!$BN$13:BN173,1),0)</x:f>
        <x:v>0</x:v>
      </x:c>
    </x:row>
    <x:row r="169" ht="18" customHeight="1">
      <x:c r="A169" s="82" t="str">
        <x:f>IF(162&gt;Calculations!$AG$4,"",IFERROR(INDEX(Calculations!$EM$13:$EM$512,MATCH(162,$L$8:$L$507,0)),""))</x:f>
      </x:c>
      <x:c r="B169" s="82" t="str">
        <x:f>IF($A169="","",IFERROR(IF(INDEX(INDIRECT("'WCM Calibration Final'!$A$1:$A$2000"),$A169)="","",INDEX(INDIRECT("'WCM Calibration Final'!$A$1:$A$2000"),$A169)),"Source error"))</x:f>
      </x:c>
      <x:c r="C169" s="82" t="str">
        <x:f>IF($A169="","",IFERROR(IF(INDEX(INDIRECT("'WCM Calibration Final'!$B$1:$B$2000"),$A169)="","",INDEX(INDIRECT("'WCM Calibration Final'!$B$1:$B$2000"),$A169)),"Source error"))</x:f>
      </x:c>
      <x:c r="D169" s="82" t="str">
        <x:f>IF($A169="","",IFERROR(IF(INDEX(INDIRECT("'WCM Calibration Final'!$C$1:$C$2000"),$A169)="","",INDEX(INDIRECT("'WCM Calibration Final'!$C$1:$C$2000"),$A169)),"Source error"))</x:f>
      </x:c>
      <x:c r="E169" s="82" t="str">
        <x:f>IF($A169="","",IFERROR(IF(INDEX(INDIRECT("'WCM Calibration Final'!$D$1:$D$2000"),$A169)="","",INDEX(INDIRECT("'WCM Calibration Final'!$D$1:$D$2000"),$A169)),"Source error"))</x:f>
      </x:c>
      <x:c r="F169" s="82" t="str">
        <x:f>IF($A169="","",IFERROR(IF(INDEX(INDIRECT("'WCM Calibration Final'!$E$1:$E$2000"),$A169)="","",INDEX(INDIRECT("'WCM Calibration Final'!$E$1:$E$2000"),$A169)),"Source error"))</x:f>
      </x:c>
      <x:c r="G169" s="82" t="str">
        <x:f>IF($A169="","",IFERROR(IF(INDEX(INDIRECT("'WCM Calibration Final'!$F$1:$F$2000"),$A169)="","",INDEX(INDIRECT("'WCM Calibration Final'!$F$1:$F$2000"),$A169)),"Source error"))</x:f>
      </x:c>
      <x:c r="H169" s="82" t="str">
        <x:f>IF($A169="","",IFERROR(IF(INDEX(INDIRECT("'WCM Calibration Final'!$K$1:$K$2000"),$A169)="","",INDEX(INDIRECT("'WCM Calibration Final'!$K$1:$K$2000"),$A169)),"Source error"))</x:f>
      </x:c>
      <x:c r="I169" s="82" t="str">
        <x:f>IF($A169="","",IFERROR(IF(INDEX(INDIRECT("'WCM Calibration Final'!$L$1:$L$2000"),$A169)="","",INDEX(INDIRECT("'WCM Calibration Final'!$L$1:$L$2000"),$A169)),"Source error"))</x:f>
      </x:c>
      <x:c r="J169" s="82" t="str">
        <x:f>IF(A169="","",IF(B169="","Missing GEID; counted by name/SOEID",IF(COUNTIF($B$8:$B$507,B169)&gt;1,"Repeated GEID in counted rows","")))</x:f>
      </x:c>
      <x:c r="K169" s="82"/>
      <x:c r="L169" s="82" t="n">
        <x:f>IF(Calculations!BN174=1,COUNTIF(Calculations!$BN$13:BN174,1),0)</x:f>
        <x:v>0</x:v>
      </x:c>
    </x:row>
    <x:row r="170" ht="18" customHeight="1">
      <x:c r="A170" s="76" t="str">
        <x:f>IF(163&gt;Calculations!$AG$4,"",IFERROR(INDEX(Calculations!$EM$13:$EM$512,MATCH(163,$L$8:$L$507,0)),""))</x:f>
      </x:c>
      <x:c r="B170" s="76" t="str">
        <x:f>IF($A170="","",IFERROR(IF(INDEX(INDIRECT("'WCM Calibration Final'!$A$1:$A$2000"),$A170)="","",INDEX(INDIRECT("'WCM Calibration Final'!$A$1:$A$2000"),$A170)),"Source error"))</x:f>
      </x:c>
      <x:c r="C170" s="76" t="str">
        <x:f>IF($A170="","",IFERROR(IF(INDEX(INDIRECT("'WCM Calibration Final'!$B$1:$B$2000"),$A170)="","",INDEX(INDIRECT("'WCM Calibration Final'!$B$1:$B$2000"),$A170)),"Source error"))</x:f>
      </x:c>
      <x:c r="D170" s="76" t="str">
        <x:f>IF($A170="","",IFERROR(IF(INDEX(INDIRECT("'WCM Calibration Final'!$C$1:$C$2000"),$A170)="","",INDEX(INDIRECT("'WCM Calibration Final'!$C$1:$C$2000"),$A170)),"Source error"))</x:f>
      </x:c>
      <x:c r="E170" s="76" t="str">
        <x:f>IF($A170="","",IFERROR(IF(INDEX(INDIRECT("'WCM Calibration Final'!$D$1:$D$2000"),$A170)="","",INDEX(INDIRECT("'WCM Calibration Final'!$D$1:$D$2000"),$A170)),"Source error"))</x:f>
      </x:c>
      <x:c r="F170" s="76" t="str">
        <x:f>IF($A170="","",IFERROR(IF(INDEX(INDIRECT("'WCM Calibration Final'!$E$1:$E$2000"),$A170)="","",INDEX(INDIRECT("'WCM Calibration Final'!$E$1:$E$2000"),$A170)),"Source error"))</x:f>
      </x:c>
      <x:c r="G170" s="76" t="str">
        <x:f>IF($A170="","",IFERROR(IF(INDEX(INDIRECT("'WCM Calibration Final'!$F$1:$F$2000"),$A170)="","",INDEX(INDIRECT("'WCM Calibration Final'!$F$1:$F$2000"),$A170)),"Source error"))</x:f>
      </x:c>
      <x:c r="H170" s="76" t="str">
        <x:f>IF($A170="","",IFERROR(IF(INDEX(INDIRECT("'WCM Calibration Final'!$K$1:$K$2000"),$A170)="","",INDEX(INDIRECT("'WCM Calibration Final'!$K$1:$K$2000"),$A170)),"Source error"))</x:f>
      </x:c>
      <x:c r="I170" s="76" t="str">
        <x:f>IF($A170="","",IFERROR(IF(INDEX(INDIRECT("'WCM Calibration Final'!$L$1:$L$2000"),$A170)="","",INDEX(INDIRECT("'WCM Calibration Final'!$L$1:$L$2000"),$A170)),"Source error"))</x:f>
      </x:c>
      <x:c r="J170" s="76" t="str">
        <x:f>IF(A170="","",IF(B170="","Missing GEID; counted by name/SOEID",IF(COUNTIF($B$8:$B$507,B170)&gt;1,"Repeated GEID in counted rows","")))</x:f>
      </x:c>
      <x:c r="K170" s="82"/>
      <x:c r="L170" s="82" t="n">
        <x:f>IF(Calculations!BN175=1,COUNTIF(Calculations!$BN$13:BN175,1),0)</x:f>
        <x:v>0</x:v>
      </x:c>
    </x:row>
    <x:row r="171" ht="18" customHeight="1">
      <x:c r="A171" s="82" t="str">
        <x:f>IF(164&gt;Calculations!$AG$4,"",IFERROR(INDEX(Calculations!$EM$13:$EM$512,MATCH(164,$L$8:$L$507,0)),""))</x:f>
      </x:c>
      <x:c r="B171" s="82" t="str">
        <x:f>IF($A171="","",IFERROR(IF(INDEX(INDIRECT("'WCM Calibration Final'!$A$1:$A$2000"),$A171)="","",INDEX(INDIRECT("'WCM Calibration Final'!$A$1:$A$2000"),$A171)),"Source error"))</x:f>
      </x:c>
      <x:c r="C171" s="82" t="str">
        <x:f>IF($A171="","",IFERROR(IF(INDEX(INDIRECT("'WCM Calibration Final'!$B$1:$B$2000"),$A171)="","",INDEX(INDIRECT("'WCM Calibration Final'!$B$1:$B$2000"),$A171)),"Source error"))</x:f>
      </x:c>
      <x:c r="D171" s="82" t="str">
        <x:f>IF($A171="","",IFERROR(IF(INDEX(INDIRECT("'WCM Calibration Final'!$C$1:$C$2000"),$A171)="","",INDEX(INDIRECT("'WCM Calibration Final'!$C$1:$C$2000"),$A171)),"Source error"))</x:f>
      </x:c>
      <x:c r="E171" s="82" t="str">
        <x:f>IF($A171="","",IFERROR(IF(INDEX(INDIRECT("'WCM Calibration Final'!$D$1:$D$2000"),$A171)="","",INDEX(INDIRECT("'WCM Calibration Final'!$D$1:$D$2000"),$A171)),"Source error"))</x:f>
      </x:c>
      <x:c r="F171" s="82" t="str">
        <x:f>IF($A171="","",IFERROR(IF(INDEX(INDIRECT("'WCM Calibration Final'!$E$1:$E$2000"),$A171)="","",INDEX(INDIRECT("'WCM Calibration Final'!$E$1:$E$2000"),$A171)),"Source error"))</x:f>
      </x:c>
      <x:c r="G171" s="82" t="str">
        <x:f>IF($A171="","",IFERROR(IF(INDEX(INDIRECT("'WCM Calibration Final'!$F$1:$F$2000"),$A171)="","",INDEX(INDIRECT("'WCM Calibration Final'!$F$1:$F$2000"),$A171)),"Source error"))</x:f>
      </x:c>
      <x:c r="H171" s="82" t="str">
        <x:f>IF($A171="","",IFERROR(IF(INDEX(INDIRECT("'WCM Calibration Final'!$K$1:$K$2000"),$A171)="","",INDEX(INDIRECT("'WCM Calibration Final'!$K$1:$K$2000"),$A171)),"Source error"))</x:f>
      </x:c>
      <x:c r="I171" s="82" t="str">
        <x:f>IF($A171="","",IFERROR(IF(INDEX(INDIRECT("'WCM Calibration Final'!$L$1:$L$2000"),$A171)="","",INDEX(INDIRECT("'WCM Calibration Final'!$L$1:$L$2000"),$A171)),"Source error"))</x:f>
      </x:c>
      <x:c r="J171" s="82" t="str">
        <x:f>IF(A171="","",IF(B171="","Missing GEID; counted by name/SOEID",IF(COUNTIF($B$8:$B$507,B171)&gt;1,"Repeated GEID in counted rows","")))</x:f>
      </x:c>
      <x:c r="K171" s="82"/>
      <x:c r="L171" s="82" t="n">
        <x:f>IF(Calculations!BN176=1,COUNTIF(Calculations!$BN$13:BN176,1),0)</x:f>
        <x:v>0</x:v>
      </x:c>
    </x:row>
    <x:row r="172" ht="18" customHeight="1">
      <x:c r="A172" s="76" t="str">
        <x:f>IF(165&gt;Calculations!$AG$4,"",IFERROR(INDEX(Calculations!$EM$13:$EM$512,MATCH(165,$L$8:$L$507,0)),""))</x:f>
      </x:c>
      <x:c r="B172" s="76" t="str">
        <x:f>IF($A172="","",IFERROR(IF(INDEX(INDIRECT("'WCM Calibration Final'!$A$1:$A$2000"),$A172)="","",INDEX(INDIRECT("'WCM Calibration Final'!$A$1:$A$2000"),$A172)),"Source error"))</x:f>
      </x:c>
      <x:c r="C172" s="76" t="str">
        <x:f>IF($A172="","",IFERROR(IF(INDEX(INDIRECT("'WCM Calibration Final'!$B$1:$B$2000"),$A172)="","",INDEX(INDIRECT("'WCM Calibration Final'!$B$1:$B$2000"),$A172)),"Source error"))</x:f>
      </x:c>
      <x:c r="D172" s="76" t="str">
        <x:f>IF($A172="","",IFERROR(IF(INDEX(INDIRECT("'WCM Calibration Final'!$C$1:$C$2000"),$A172)="","",INDEX(INDIRECT("'WCM Calibration Final'!$C$1:$C$2000"),$A172)),"Source error"))</x:f>
      </x:c>
      <x:c r="E172" s="76" t="str">
        <x:f>IF($A172="","",IFERROR(IF(INDEX(INDIRECT("'WCM Calibration Final'!$D$1:$D$2000"),$A172)="","",INDEX(INDIRECT("'WCM Calibration Final'!$D$1:$D$2000"),$A172)),"Source error"))</x:f>
      </x:c>
      <x:c r="F172" s="76" t="str">
        <x:f>IF($A172="","",IFERROR(IF(INDEX(INDIRECT("'WCM Calibration Final'!$E$1:$E$2000"),$A172)="","",INDEX(INDIRECT("'WCM Calibration Final'!$E$1:$E$2000"),$A172)),"Source error"))</x:f>
      </x:c>
      <x:c r="G172" s="76" t="str">
        <x:f>IF($A172="","",IFERROR(IF(INDEX(INDIRECT("'WCM Calibration Final'!$F$1:$F$2000"),$A172)="","",INDEX(INDIRECT("'WCM Calibration Final'!$F$1:$F$2000"),$A172)),"Source error"))</x:f>
      </x:c>
      <x:c r="H172" s="76" t="str">
        <x:f>IF($A172="","",IFERROR(IF(INDEX(INDIRECT("'WCM Calibration Final'!$K$1:$K$2000"),$A172)="","",INDEX(INDIRECT("'WCM Calibration Final'!$K$1:$K$2000"),$A172)),"Source error"))</x:f>
      </x:c>
      <x:c r="I172" s="76" t="str">
        <x:f>IF($A172="","",IFERROR(IF(INDEX(INDIRECT("'WCM Calibration Final'!$L$1:$L$2000"),$A172)="","",INDEX(INDIRECT("'WCM Calibration Final'!$L$1:$L$2000"),$A172)),"Source error"))</x:f>
      </x:c>
      <x:c r="J172" s="76" t="str">
        <x:f>IF(A172="","",IF(B172="","Missing GEID; counted by name/SOEID",IF(COUNTIF($B$8:$B$507,B172)&gt;1,"Repeated GEID in counted rows","")))</x:f>
      </x:c>
      <x:c r="K172" s="82"/>
      <x:c r="L172" s="82" t="n">
        <x:f>IF(Calculations!BN177=1,COUNTIF(Calculations!$BN$13:BN177,1),0)</x:f>
        <x:v>0</x:v>
      </x:c>
    </x:row>
    <x:row r="173" ht="18" customHeight="1">
      <x:c r="A173" s="82" t="str">
        <x:f>IF(166&gt;Calculations!$AG$4,"",IFERROR(INDEX(Calculations!$EM$13:$EM$512,MATCH(166,$L$8:$L$507,0)),""))</x:f>
      </x:c>
      <x:c r="B173" s="82" t="str">
        <x:f>IF($A173="","",IFERROR(IF(INDEX(INDIRECT("'WCM Calibration Final'!$A$1:$A$2000"),$A173)="","",INDEX(INDIRECT("'WCM Calibration Final'!$A$1:$A$2000"),$A173)),"Source error"))</x:f>
      </x:c>
      <x:c r="C173" s="82" t="str">
        <x:f>IF($A173="","",IFERROR(IF(INDEX(INDIRECT("'WCM Calibration Final'!$B$1:$B$2000"),$A173)="","",INDEX(INDIRECT("'WCM Calibration Final'!$B$1:$B$2000"),$A173)),"Source error"))</x:f>
      </x:c>
      <x:c r="D173" s="82" t="str">
        <x:f>IF($A173="","",IFERROR(IF(INDEX(INDIRECT("'WCM Calibration Final'!$C$1:$C$2000"),$A173)="","",INDEX(INDIRECT("'WCM Calibration Final'!$C$1:$C$2000"),$A173)),"Source error"))</x:f>
      </x:c>
      <x:c r="E173" s="82" t="str">
        <x:f>IF($A173="","",IFERROR(IF(INDEX(INDIRECT("'WCM Calibration Final'!$D$1:$D$2000"),$A173)="","",INDEX(INDIRECT("'WCM Calibration Final'!$D$1:$D$2000"),$A173)),"Source error"))</x:f>
      </x:c>
      <x:c r="F173" s="82" t="str">
        <x:f>IF($A173="","",IFERROR(IF(INDEX(INDIRECT("'WCM Calibration Final'!$E$1:$E$2000"),$A173)="","",INDEX(INDIRECT("'WCM Calibration Final'!$E$1:$E$2000"),$A173)),"Source error"))</x:f>
      </x:c>
      <x:c r="G173" s="82" t="str">
        <x:f>IF($A173="","",IFERROR(IF(INDEX(INDIRECT("'WCM Calibration Final'!$F$1:$F$2000"),$A173)="","",INDEX(INDIRECT("'WCM Calibration Final'!$F$1:$F$2000"),$A173)),"Source error"))</x:f>
      </x:c>
      <x:c r="H173" s="82" t="str">
        <x:f>IF($A173="","",IFERROR(IF(INDEX(INDIRECT("'WCM Calibration Final'!$K$1:$K$2000"),$A173)="","",INDEX(INDIRECT("'WCM Calibration Final'!$K$1:$K$2000"),$A173)),"Source error"))</x:f>
      </x:c>
      <x:c r="I173" s="82" t="str">
        <x:f>IF($A173="","",IFERROR(IF(INDEX(INDIRECT("'WCM Calibration Final'!$L$1:$L$2000"),$A173)="","",INDEX(INDIRECT("'WCM Calibration Final'!$L$1:$L$2000"),$A173)),"Source error"))</x:f>
      </x:c>
      <x:c r="J173" s="82" t="str">
        <x:f>IF(A173="","",IF(B173="","Missing GEID; counted by name/SOEID",IF(COUNTIF($B$8:$B$507,B173)&gt;1,"Repeated GEID in counted rows","")))</x:f>
      </x:c>
      <x:c r="K173" s="82"/>
      <x:c r="L173" s="82" t="n">
        <x:f>IF(Calculations!BN178=1,COUNTIF(Calculations!$BN$13:BN178,1),0)</x:f>
        <x:v>0</x:v>
      </x:c>
    </x:row>
    <x:row r="174" ht="18" customHeight="1">
      <x:c r="A174" s="76" t="str">
        <x:f>IF(167&gt;Calculations!$AG$4,"",IFERROR(INDEX(Calculations!$EM$13:$EM$512,MATCH(167,$L$8:$L$507,0)),""))</x:f>
      </x:c>
      <x:c r="B174" s="76" t="str">
        <x:f>IF($A174="","",IFERROR(IF(INDEX(INDIRECT("'WCM Calibration Final'!$A$1:$A$2000"),$A174)="","",INDEX(INDIRECT("'WCM Calibration Final'!$A$1:$A$2000"),$A174)),"Source error"))</x:f>
      </x:c>
      <x:c r="C174" s="76" t="str">
        <x:f>IF($A174="","",IFERROR(IF(INDEX(INDIRECT("'WCM Calibration Final'!$B$1:$B$2000"),$A174)="","",INDEX(INDIRECT("'WCM Calibration Final'!$B$1:$B$2000"),$A174)),"Source error"))</x:f>
      </x:c>
      <x:c r="D174" s="76" t="str">
        <x:f>IF($A174="","",IFERROR(IF(INDEX(INDIRECT("'WCM Calibration Final'!$C$1:$C$2000"),$A174)="","",INDEX(INDIRECT("'WCM Calibration Final'!$C$1:$C$2000"),$A174)),"Source error"))</x:f>
      </x:c>
      <x:c r="E174" s="76" t="str">
        <x:f>IF($A174="","",IFERROR(IF(INDEX(INDIRECT("'WCM Calibration Final'!$D$1:$D$2000"),$A174)="","",INDEX(INDIRECT("'WCM Calibration Final'!$D$1:$D$2000"),$A174)),"Source error"))</x:f>
      </x:c>
      <x:c r="F174" s="76" t="str">
        <x:f>IF($A174="","",IFERROR(IF(INDEX(INDIRECT("'WCM Calibration Final'!$E$1:$E$2000"),$A174)="","",INDEX(INDIRECT("'WCM Calibration Final'!$E$1:$E$2000"),$A174)),"Source error"))</x:f>
      </x:c>
      <x:c r="G174" s="76" t="str">
        <x:f>IF($A174="","",IFERROR(IF(INDEX(INDIRECT("'WCM Calibration Final'!$F$1:$F$2000"),$A174)="","",INDEX(INDIRECT("'WCM Calibration Final'!$F$1:$F$2000"),$A174)),"Source error"))</x:f>
      </x:c>
      <x:c r="H174" s="76" t="str">
        <x:f>IF($A174="","",IFERROR(IF(INDEX(INDIRECT("'WCM Calibration Final'!$K$1:$K$2000"),$A174)="","",INDEX(INDIRECT("'WCM Calibration Final'!$K$1:$K$2000"),$A174)),"Source error"))</x:f>
      </x:c>
      <x:c r="I174" s="76" t="str">
        <x:f>IF($A174="","",IFERROR(IF(INDEX(INDIRECT("'WCM Calibration Final'!$L$1:$L$2000"),$A174)="","",INDEX(INDIRECT("'WCM Calibration Final'!$L$1:$L$2000"),$A174)),"Source error"))</x:f>
      </x:c>
      <x:c r="J174" s="76" t="str">
        <x:f>IF(A174="","",IF(B174="","Missing GEID; counted by name/SOEID",IF(COUNTIF($B$8:$B$507,B174)&gt;1,"Repeated GEID in counted rows","")))</x:f>
      </x:c>
      <x:c r="K174" s="82"/>
      <x:c r="L174" s="82" t="n">
        <x:f>IF(Calculations!BN179=1,COUNTIF(Calculations!$BN$13:BN179,1),0)</x:f>
        <x:v>0</x:v>
      </x:c>
    </x:row>
    <x:row r="175" ht="18" customHeight="1">
      <x:c r="A175" s="82" t="str">
        <x:f>IF(168&gt;Calculations!$AG$4,"",IFERROR(INDEX(Calculations!$EM$13:$EM$512,MATCH(168,$L$8:$L$507,0)),""))</x:f>
      </x:c>
      <x:c r="B175" s="82" t="str">
        <x:f>IF($A175="","",IFERROR(IF(INDEX(INDIRECT("'WCM Calibration Final'!$A$1:$A$2000"),$A175)="","",INDEX(INDIRECT("'WCM Calibration Final'!$A$1:$A$2000"),$A175)),"Source error"))</x:f>
      </x:c>
      <x:c r="C175" s="82" t="str">
        <x:f>IF($A175="","",IFERROR(IF(INDEX(INDIRECT("'WCM Calibration Final'!$B$1:$B$2000"),$A175)="","",INDEX(INDIRECT("'WCM Calibration Final'!$B$1:$B$2000"),$A175)),"Source error"))</x:f>
      </x:c>
      <x:c r="D175" s="82" t="str">
        <x:f>IF($A175="","",IFERROR(IF(INDEX(INDIRECT("'WCM Calibration Final'!$C$1:$C$2000"),$A175)="","",INDEX(INDIRECT("'WCM Calibration Final'!$C$1:$C$2000"),$A175)),"Source error"))</x:f>
      </x:c>
      <x:c r="E175" s="82" t="str">
        <x:f>IF($A175="","",IFERROR(IF(INDEX(INDIRECT("'WCM Calibration Final'!$D$1:$D$2000"),$A175)="","",INDEX(INDIRECT("'WCM Calibration Final'!$D$1:$D$2000"),$A175)),"Source error"))</x:f>
      </x:c>
      <x:c r="F175" s="82" t="str">
        <x:f>IF($A175="","",IFERROR(IF(INDEX(INDIRECT("'WCM Calibration Final'!$E$1:$E$2000"),$A175)="","",INDEX(INDIRECT("'WCM Calibration Final'!$E$1:$E$2000"),$A175)),"Source error"))</x:f>
      </x:c>
      <x:c r="G175" s="82" t="str">
        <x:f>IF($A175="","",IFERROR(IF(INDEX(INDIRECT("'WCM Calibration Final'!$F$1:$F$2000"),$A175)="","",INDEX(INDIRECT("'WCM Calibration Final'!$F$1:$F$2000"),$A175)),"Source error"))</x:f>
      </x:c>
      <x:c r="H175" s="82" t="str">
        <x:f>IF($A175="","",IFERROR(IF(INDEX(INDIRECT("'WCM Calibration Final'!$K$1:$K$2000"),$A175)="","",INDEX(INDIRECT("'WCM Calibration Final'!$K$1:$K$2000"),$A175)),"Source error"))</x:f>
      </x:c>
      <x:c r="I175" s="82" t="str">
        <x:f>IF($A175="","",IFERROR(IF(INDEX(INDIRECT("'WCM Calibration Final'!$L$1:$L$2000"),$A175)="","",INDEX(INDIRECT("'WCM Calibration Final'!$L$1:$L$2000"),$A175)),"Source error"))</x:f>
      </x:c>
      <x:c r="J175" s="82" t="str">
        <x:f>IF(A175="","",IF(B175="","Missing GEID; counted by name/SOEID",IF(COUNTIF($B$8:$B$507,B175)&gt;1,"Repeated GEID in counted rows","")))</x:f>
      </x:c>
      <x:c r="K175" s="82"/>
      <x:c r="L175" s="82" t="n">
        <x:f>IF(Calculations!BN180=1,COUNTIF(Calculations!$BN$13:BN180,1),0)</x:f>
        <x:v>0</x:v>
      </x:c>
    </x:row>
    <x:row r="176" ht="18" customHeight="1">
      <x:c r="A176" s="76" t="str">
        <x:f>IF(169&gt;Calculations!$AG$4,"",IFERROR(INDEX(Calculations!$EM$13:$EM$512,MATCH(169,$L$8:$L$507,0)),""))</x:f>
      </x:c>
      <x:c r="B176" s="76" t="str">
        <x:f>IF($A176="","",IFERROR(IF(INDEX(INDIRECT("'WCM Calibration Final'!$A$1:$A$2000"),$A176)="","",INDEX(INDIRECT("'WCM Calibration Final'!$A$1:$A$2000"),$A176)),"Source error"))</x:f>
      </x:c>
      <x:c r="C176" s="76" t="str">
        <x:f>IF($A176="","",IFERROR(IF(INDEX(INDIRECT("'WCM Calibration Final'!$B$1:$B$2000"),$A176)="","",INDEX(INDIRECT("'WCM Calibration Final'!$B$1:$B$2000"),$A176)),"Source error"))</x:f>
      </x:c>
      <x:c r="D176" s="76" t="str">
        <x:f>IF($A176="","",IFERROR(IF(INDEX(INDIRECT("'WCM Calibration Final'!$C$1:$C$2000"),$A176)="","",INDEX(INDIRECT("'WCM Calibration Final'!$C$1:$C$2000"),$A176)),"Source error"))</x:f>
      </x:c>
      <x:c r="E176" s="76" t="str">
        <x:f>IF($A176="","",IFERROR(IF(INDEX(INDIRECT("'WCM Calibration Final'!$D$1:$D$2000"),$A176)="","",INDEX(INDIRECT("'WCM Calibration Final'!$D$1:$D$2000"),$A176)),"Source error"))</x:f>
      </x:c>
      <x:c r="F176" s="76" t="str">
        <x:f>IF($A176="","",IFERROR(IF(INDEX(INDIRECT("'WCM Calibration Final'!$E$1:$E$2000"),$A176)="","",INDEX(INDIRECT("'WCM Calibration Final'!$E$1:$E$2000"),$A176)),"Source error"))</x:f>
      </x:c>
      <x:c r="G176" s="76" t="str">
        <x:f>IF($A176="","",IFERROR(IF(INDEX(INDIRECT("'WCM Calibration Final'!$F$1:$F$2000"),$A176)="","",INDEX(INDIRECT("'WCM Calibration Final'!$F$1:$F$2000"),$A176)),"Source error"))</x:f>
      </x:c>
      <x:c r="H176" s="76" t="str">
        <x:f>IF($A176="","",IFERROR(IF(INDEX(INDIRECT("'WCM Calibration Final'!$K$1:$K$2000"),$A176)="","",INDEX(INDIRECT("'WCM Calibration Final'!$K$1:$K$2000"),$A176)),"Source error"))</x:f>
      </x:c>
      <x:c r="I176" s="76" t="str">
        <x:f>IF($A176="","",IFERROR(IF(INDEX(INDIRECT("'WCM Calibration Final'!$L$1:$L$2000"),$A176)="","",INDEX(INDIRECT("'WCM Calibration Final'!$L$1:$L$2000"),$A176)),"Source error"))</x:f>
      </x:c>
      <x:c r="J176" s="76" t="str">
        <x:f>IF(A176="","",IF(B176="","Missing GEID; counted by name/SOEID",IF(COUNTIF($B$8:$B$507,B176)&gt;1,"Repeated GEID in counted rows","")))</x:f>
      </x:c>
      <x:c r="K176" s="82"/>
      <x:c r="L176" s="82" t="n">
        <x:f>IF(Calculations!BN181=1,COUNTIF(Calculations!$BN$13:BN181,1),0)</x:f>
        <x:v>0</x:v>
      </x:c>
    </x:row>
    <x:row r="177" ht="18" customHeight="1">
      <x:c r="A177" s="82" t="str">
        <x:f>IF(170&gt;Calculations!$AG$4,"",IFERROR(INDEX(Calculations!$EM$13:$EM$512,MATCH(170,$L$8:$L$507,0)),""))</x:f>
      </x:c>
      <x:c r="B177" s="82" t="str">
        <x:f>IF($A177="","",IFERROR(IF(INDEX(INDIRECT("'WCM Calibration Final'!$A$1:$A$2000"),$A177)="","",INDEX(INDIRECT("'WCM Calibration Final'!$A$1:$A$2000"),$A177)),"Source error"))</x:f>
      </x:c>
      <x:c r="C177" s="82" t="str">
        <x:f>IF($A177="","",IFERROR(IF(INDEX(INDIRECT("'WCM Calibration Final'!$B$1:$B$2000"),$A177)="","",INDEX(INDIRECT("'WCM Calibration Final'!$B$1:$B$2000"),$A177)),"Source error"))</x:f>
      </x:c>
      <x:c r="D177" s="82" t="str">
        <x:f>IF($A177="","",IFERROR(IF(INDEX(INDIRECT("'WCM Calibration Final'!$C$1:$C$2000"),$A177)="","",INDEX(INDIRECT("'WCM Calibration Final'!$C$1:$C$2000"),$A177)),"Source error"))</x:f>
      </x:c>
      <x:c r="E177" s="82" t="str">
        <x:f>IF($A177="","",IFERROR(IF(INDEX(INDIRECT("'WCM Calibration Final'!$D$1:$D$2000"),$A177)="","",INDEX(INDIRECT("'WCM Calibration Final'!$D$1:$D$2000"),$A177)),"Source error"))</x:f>
      </x:c>
      <x:c r="F177" s="82" t="str">
        <x:f>IF($A177="","",IFERROR(IF(INDEX(INDIRECT("'WCM Calibration Final'!$E$1:$E$2000"),$A177)="","",INDEX(INDIRECT("'WCM Calibration Final'!$E$1:$E$2000"),$A177)),"Source error"))</x:f>
      </x:c>
      <x:c r="G177" s="82" t="str">
        <x:f>IF($A177="","",IFERROR(IF(INDEX(INDIRECT("'WCM Calibration Final'!$F$1:$F$2000"),$A177)="","",INDEX(INDIRECT("'WCM Calibration Final'!$F$1:$F$2000"),$A177)),"Source error"))</x:f>
      </x:c>
      <x:c r="H177" s="82" t="str">
        <x:f>IF($A177="","",IFERROR(IF(INDEX(INDIRECT("'WCM Calibration Final'!$K$1:$K$2000"),$A177)="","",INDEX(INDIRECT("'WCM Calibration Final'!$K$1:$K$2000"),$A177)),"Source error"))</x:f>
      </x:c>
      <x:c r="I177" s="82" t="str">
        <x:f>IF($A177="","",IFERROR(IF(INDEX(INDIRECT("'WCM Calibration Final'!$L$1:$L$2000"),$A177)="","",INDEX(INDIRECT("'WCM Calibration Final'!$L$1:$L$2000"),$A177)),"Source error"))</x:f>
      </x:c>
      <x:c r="J177" s="82" t="str">
        <x:f>IF(A177="","",IF(B177="","Missing GEID; counted by name/SOEID",IF(COUNTIF($B$8:$B$507,B177)&gt;1,"Repeated GEID in counted rows","")))</x:f>
      </x:c>
      <x:c r="K177" s="82"/>
      <x:c r="L177" s="82" t="n">
        <x:f>IF(Calculations!BN182=1,COUNTIF(Calculations!$BN$13:BN182,1),0)</x:f>
        <x:v>0</x:v>
      </x:c>
    </x:row>
    <x:row r="178" ht="18" customHeight="1">
      <x:c r="A178" s="76" t="str">
        <x:f>IF(171&gt;Calculations!$AG$4,"",IFERROR(INDEX(Calculations!$EM$13:$EM$512,MATCH(171,$L$8:$L$507,0)),""))</x:f>
      </x:c>
      <x:c r="B178" s="76" t="str">
        <x:f>IF($A178="","",IFERROR(IF(INDEX(INDIRECT("'WCM Calibration Final'!$A$1:$A$2000"),$A178)="","",INDEX(INDIRECT("'WCM Calibration Final'!$A$1:$A$2000"),$A178)),"Source error"))</x:f>
      </x:c>
      <x:c r="C178" s="76" t="str">
        <x:f>IF($A178="","",IFERROR(IF(INDEX(INDIRECT("'WCM Calibration Final'!$B$1:$B$2000"),$A178)="","",INDEX(INDIRECT("'WCM Calibration Final'!$B$1:$B$2000"),$A178)),"Source error"))</x:f>
      </x:c>
      <x:c r="D178" s="76" t="str">
        <x:f>IF($A178="","",IFERROR(IF(INDEX(INDIRECT("'WCM Calibration Final'!$C$1:$C$2000"),$A178)="","",INDEX(INDIRECT("'WCM Calibration Final'!$C$1:$C$2000"),$A178)),"Source error"))</x:f>
      </x:c>
      <x:c r="E178" s="76" t="str">
        <x:f>IF($A178="","",IFERROR(IF(INDEX(INDIRECT("'WCM Calibration Final'!$D$1:$D$2000"),$A178)="","",INDEX(INDIRECT("'WCM Calibration Final'!$D$1:$D$2000"),$A178)),"Source error"))</x:f>
      </x:c>
      <x:c r="F178" s="76" t="str">
        <x:f>IF($A178="","",IFERROR(IF(INDEX(INDIRECT("'WCM Calibration Final'!$E$1:$E$2000"),$A178)="","",INDEX(INDIRECT("'WCM Calibration Final'!$E$1:$E$2000"),$A178)),"Source error"))</x:f>
      </x:c>
      <x:c r="G178" s="76" t="str">
        <x:f>IF($A178="","",IFERROR(IF(INDEX(INDIRECT("'WCM Calibration Final'!$F$1:$F$2000"),$A178)="","",INDEX(INDIRECT("'WCM Calibration Final'!$F$1:$F$2000"),$A178)),"Source error"))</x:f>
      </x:c>
      <x:c r="H178" s="76" t="str">
        <x:f>IF($A178="","",IFERROR(IF(INDEX(INDIRECT("'WCM Calibration Final'!$K$1:$K$2000"),$A178)="","",INDEX(INDIRECT("'WCM Calibration Final'!$K$1:$K$2000"),$A178)),"Source error"))</x:f>
      </x:c>
      <x:c r="I178" s="76" t="str">
        <x:f>IF($A178="","",IFERROR(IF(INDEX(INDIRECT("'WCM Calibration Final'!$L$1:$L$2000"),$A178)="","",INDEX(INDIRECT("'WCM Calibration Final'!$L$1:$L$2000"),$A178)),"Source error"))</x:f>
      </x:c>
      <x:c r="J178" s="76" t="str">
        <x:f>IF(A178="","",IF(B178="","Missing GEID; counted by name/SOEID",IF(COUNTIF($B$8:$B$507,B178)&gt;1,"Repeated GEID in counted rows","")))</x:f>
      </x:c>
      <x:c r="K178" s="82"/>
      <x:c r="L178" s="82" t="n">
        <x:f>IF(Calculations!BN183=1,COUNTIF(Calculations!$BN$13:BN183,1),0)</x:f>
        <x:v>0</x:v>
      </x:c>
    </x:row>
    <x:row r="179" ht="18" customHeight="1">
      <x:c r="A179" s="82" t="str">
        <x:f>IF(172&gt;Calculations!$AG$4,"",IFERROR(INDEX(Calculations!$EM$13:$EM$512,MATCH(172,$L$8:$L$507,0)),""))</x:f>
      </x:c>
      <x:c r="B179" s="82" t="str">
        <x:f>IF($A179="","",IFERROR(IF(INDEX(INDIRECT("'WCM Calibration Final'!$A$1:$A$2000"),$A179)="","",INDEX(INDIRECT("'WCM Calibration Final'!$A$1:$A$2000"),$A179)),"Source error"))</x:f>
      </x:c>
      <x:c r="C179" s="82" t="str">
        <x:f>IF($A179="","",IFERROR(IF(INDEX(INDIRECT("'WCM Calibration Final'!$B$1:$B$2000"),$A179)="","",INDEX(INDIRECT("'WCM Calibration Final'!$B$1:$B$2000"),$A179)),"Source error"))</x:f>
      </x:c>
      <x:c r="D179" s="82" t="str">
        <x:f>IF($A179="","",IFERROR(IF(INDEX(INDIRECT("'WCM Calibration Final'!$C$1:$C$2000"),$A179)="","",INDEX(INDIRECT("'WCM Calibration Final'!$C$1:$C$2000"),$A179)),"Source error"))</x:f>
      </x:c>
      <x:c r="E179" s="82" t="str">
        <x:f>IF($A179="","",IFERROR(IF(INDEX(INDIRECT("'WCM Calibration Final'!$D$1:$D$2000"),$A179)="","",INDEX(INDIRECT("'WCM Calibration Final'!$D$1:$D$2000"),$A179)),"Source error"))</x:f>
      </x:c>
      <x:c r="F179" s="82" t="str">
        <x:f>IF($A179="","",IFERROR(IF(INDEX(INDIRECT("'WCM Calibration Final'!$E$1:$E$2000"),$A179)="","",INDEX(INDIRECT("'WCM Calibration Final'!$E$1:$E$2000"),$A179)),"Source error"))</x:f>
      </x:c>
      <x:c r="G179" s="82" t="str">
        <x:f>IF($A179="","",IFERROR(IF(INDEX(INDIRECT("'WCM Calibration Final'!$F$1:$F$2000"),$A179)="","",INDEX(INDIRECT("'WCM Calibration Final'!$F$1:$F$2000"),$A179)),"Source error"))</x:f>
      </x:c>
      <x:c r="H179" s="82" t="str">
        <x:f>IF($A179="","",IFERROR(IF(INDEX(INDIRECT("'WCM Calibration Final'!$K$1:$K$2000"),$A179)="","",INDEX(INDIRECT("'WCM Calibration Final'!$K$1:$K$2000"),$A179)),"Source error"))</x:f>
      </x:c>
      <x:c r="I179" s="82" t="str">
        <x:f>IF($A179="","",IFERROR(IF(INDEX(INDIRECT("'WCM Calibration Final'!$L$1:$L$2000"),$A179)="","",INDEX(INDIRECT("'WCM Calibration Final'!$L$1:$L$2000"),$A179)),"Source error"))</x:f>
      </x:c>
      <x:c r="J179" s="82" t="str">
        <x:f>IF(A179="","",IF(B179="","Missing GEID; counted by name/SOEID",IF(COUNTIF($B$8:$B$507,B179)&gt;1,"Repeated GEID in counted rows","")))</x:f>
      </x:c>
      <x:c r="K179" s="82"/>
      <x:c r="L179" s="82" t="n">
        <x:f>IF(Calculations!BN184=1,COUNTIF(Calculations!$BN$13:BN184,1),0)</x:f>
        <x:v>0</x:v>
      </x:c>
    </x:row>
    <x:row r="180" ht="18" customHeight="1">
      <x:c r="A180" s="76" t="str">
        <x:f>IF(173&gt;Calculations!$AG$4,"",IFERROR(INDEX(Calculations!$EM$13:$EM$512,MATCH(173,$L$8:$L$507,0)),""))</x:f>
      </x:c>
      <x:c r="B180" s="76" t="str">
        <x:f>IF($A180="","",IFERROR(IF(INDEX(INDIRECT("'WCM Calibration Final'!$A$1:$A$2000"),$A180)="","",INDEX(INDIRECT("'WCM Calibration Final'!$A$1:$A$2000"),$A180)),"Source error"))</x:f>
      </x:c>
      <x:c r="C180" s="76" t="str">
        <x:f>IF($A180="","",IFERROR(IF(INDEX(INDIRECT("'WCM Calibration Final'!$B$1:$B$2000"),$A180)="","",INDEX(INDIRECT("'WCM Calibration Final'!$B$1:$B$2000"),$A180)),"Source error"))</x:f>
      </x:c>
      <x:c r="D180" s="76" t="str">
        <x:f>IF($A180="","",IFERROR(IF(INDEX(INDIRECT("'WCM Calibration Final'!$C$1:$C$2000"),$A180)="","",INDEX(INDIRECT("'WCM Calibration Final'!$C$1:$C$2000"),$A180)),"Source error"))</x:f>
      </x:c>
      <x:c r="E180" s="76" t="str">
        <x:f>IF($A180="","",IFERROR(IF(INDEX(INDIRECT("'WCM Calibration Final'!$D$1:$D$2000"),$A180)="","",INDEX(INDIRECT("'WCM Calibration Final'!$D$1:$D$2000"),$A180)),"Source error"))</x:f>
      </x:c>
      <x:c r="F180" s="76" t="str">
        <x:f>IF($A180="","",IFERROR(IF(INDEX(INDIRECT("'WCM Calibration Final'!$E$1:$E$2000"),$A180)="","",INDEX(INDIRECT("'WCM Calibration Final'!$E$1:$E$2000"),$A180)),"Source error"))</x:f>
      </x:c>
      <x:c r="G180" s="76" t="str">
        <x:f>IF($A180="","",IFERROR(IF(INDEX(INDIRECT("'WCM Calibration Final'!$F$1:$F$2000"),$A180)="","",INDEX(INDIRECT("'WCM Calibration Final'!$F$1:$F$2000"),$A180)),"Source error"))</x:f>
      </x:c>
      <x:c r="H180" s="76" t="str">
        <x:f>IF($A180="","",IFERROR(IF(INDEX(INDIRECT("'WCM Calibration Final'!$K$1:$K$2000"),$A180)="","",INDEX(INDIRECT("'WCM Calibration Final'!$K$1:$K$2000"),$A180)),"Source error"))</x:f>
      </x:c>
      <x:c r="I180" s="76" t="str">
        <x:f>IF($A180="","",IFERROR(IF(INDEX(INDIRECT("'WCM Calibration Final'!$L$1:$L$2000"),$A180)="","",INDEX(INDIRECT("'WCM Calibration Final'!$L$1:$L$2000"),$A180)),"Source error"))</x:f>
      </x:c>
      <x:c r="J180" s="76" t="str">
        <x:f>IF(A180="","",IF(B180="","Missing GEID; counted by name/SOEID",IF(COUNTIF($B$8:$B$507,B180)&gt;1,"Repeated GEID in counted rows","")))</x:f>
      </x:c>
      <x:c r="K180" s="82"/>
      <x:c r="L180" s="82" t="n">
        <x:f>IF(Calculations!BN185=1,COUNTIF(Calculations!$BN$13:BN185,1),0)</x:f>
        <x:v>0</x:v>
      </x:c>
    </x:row>
    <x:row r="181" ht="18" customHeight="1">
      <x:c r="A181" s="82" t="str">
        <x:f>IF(174&gt;Calculations!$AG$4,"",IFERROR(INDEX(Calculations!$EM$13:$EM$512,MATCH(174,$L$8:$L$507,0)),""))</x:f>
      </x:c>
      <x:c r="B181" s="82" t="str">
        <x:f>IF($A181="","",IFERROR(IF(INDEX(INDIRECT("'WCM Calibration Final'!$A$1:$A$2000"),$A181)="","",INDEX(INDIRECT("'WCM Calibration Final'!$A$1:$A$2000"),$A181)),"Source error"))</x:f>
      </x:c>
      <x:c r="C181" s="82" t="str">
        <x:f>IF($A181="","",IFERROR(IF(INDEX(INDIRECT("'WCM Calibration Final'!$B$1:$B$2000"),$A181)="","",INDEX(INDIRECT("'WCM Calibration Final'!$B$1:$B$2000"),$A181)),"Source error"))</x:f>
      </x:c>
      <x:c r="D181" s="82" t="str">
        <x:f>IF($A181="","",IFERROR(IF(INDEX(INDIRECT("'WCM Calibration Final'!$C$1:$C$2000"),$A181)="","",INDEX(INDIRECT("'WCM Calibration Final'!$C$1:$C$2000"),$A181)),"Source error"))</x:f>
      </x:c>
      <x:c r="E181" s="82" t="str">
        <x:f>IF($A181="","",IFERROR(IF(INDEX(INDIRECT("'WCM Calibration Final'!$D$1:$D$2000"),$A181)="","",INDEX(INDIRECT("'WCM Calibration Final'!$D$1:$D$2000"),$A181)),"Source error"))</x:f>
      </x:c>
      <x:c r="F181" s="82" t="str">
        <x:f>IF($A181="","",IFERROR(IF(INDEX(INDIRECT("'WCM Calibration Final'!$E$1:$E$2000"),$A181)="","",INDEX(INDIRECT("'WCM Calibration Final'!$E$1:$E$2000"),$A181)),"Source error"))</x:f>
      </x:c>
      <x:c r="G181" s="82" t="str">
        <x:f>IF($A181="","",IFERROR(IF(INDEX(INDIRECT("'WCM Calibration Final'!$F$1:$F$2000"),$A181)="","",INDEX(INDIRECT("'WCM Calibration Final'!$F$1:$F$2000"),$A181)),"Source error"))</x:f>
      </x:c>
      <x:c r="H181" s="82" t="str">
        <x:f>IF($A181="","",IFERROR(IF(INDEX(INDIRECT("'WCM Calibration Final'!$K$1:$K$2000"),$A181)="","",INDEX(INDIRECT("'WCM Calibration Final'!$K$1:$K$2000"),$A181)),"Source error"))</x:f>
      </x:c>
      <x:c r="I181" s="82" t="str">
        <x:f>IF($A181="","",IFERROR(IF(INDEX(INDIRECT("'WCM Calibration Final'!$L$1:$L$2000"),$A181)="","",INDEX(INDIRECT("'WCM Calibration Final'!$L$1:$L$2000"),$A181)),"Source error"))</x:f>
      </x:c>
      <x:c r="J181" s="82" t="str">
        <x:f>IF(A181="","",IF(B181="","Missing GEID; counted by name/SOEID",IF(COUNTIF($B$8:$B$507,B181)&gt;1,"Repeated GEID in counted rows","")))</x:f>
      </x:c>
      <x:c r="K181" s="82"/>
      <x:c r="L181" s="82" t="n">
        <x:f>IF(Calculations!BN186=1,COUNTIF(Calculations!$BN$13:BN186,1),0)</x:f>
        <x:v>0</x:v>
      </x:c>
    </x:row>
    <x:row r="182" ht="18" customHeight="1">
      <x:c r="A182" s="76" t="str">
        <x:f>IF(175&gt;Calculations!$AG$4,"",IFERROR(INDEX(Calculations!$EM$13:$EM$512,MATCH(175,$L$8:$L$507,0)),""))</x:f>
      </x:c>
      <x:c r="B182" s="76" t="str">
        <x:f>IF($A182="","",IFERROR(IF(INDEX(INDIRECT("'WCM Calibration Final'!$A$1:$A$2000"),$A182)="","",INDEX(INDIRECT("'WCM Calibration Final'!$A$1:$A$2000"),$A182)),"Source error"))</x:f>
      </x:c>
      <x:c r="C182" s="76" t="str">
        <x:f>IF($A182="","",IFERROR(IF(INDEX(INDIRECT("'WCM Calibration Final'!$B$1:$B$2000"),$A182)="","",INDEX(INDIRECT("'WCM Calibration Final'!$B$1:$B$2000"),$A182)),"Source error"))</x:f>
      </x:c>
      <x:c r="D182" s="76" t="str">
        <x:f>IF($A182="","",IFERROR(IF(INDEX(INDIRECT("'WCM Calibration Final'!$C$1:$C$2000"),$A182)="","",INDEX(INDIRECT("'WCM Calibration Final'!$C$1:$C$2000"),$A182)),"Source error"))</x:f>
      </x:c>
      <x:c r="E182" s="76" t="str">
        <x:f>IF($A182="","",IFERROR(IF(INDEX(INDIRECT("'WCM Calibration Final'!$D$1:$D$2000"),$A182)="","",INDEX(INDIRECT("'WCM Calibration Final'!$D$1:$D$2000"),$A182)),"Source error"))</x:f>
      </x:c>
      <x:c r="F182" s="76" t="str">
        <x:f>IF($A182="","",IFERROR(IF(INDEX(INDIRECT("'WCM Calibration Final'!$E$1:$E$2000"),$A182)="","",INDEX(INDIRECT("'WCM Calibration Final'!$E$1:$E$2000"),$A182)),"Source error"))</x:f>
      </x:c>
      <x:c r="G182" s="76" t="str">
        <x:f>IF($A182="","",IFERROR(IF(INDEX(INDIRECT("'WCM Calibration Final'!$F$1:$F$2000"),$A182)="","",INDEX(INDIRECT("'WCM Calibration Final'!$F$1:$F$2000"),$A182)),"Source error"))</x:f>
      </x:c>
      <x:c r="H182" s="76" t="str">
        <x:f>IF($A182="","",IFERROR(IF(INDEX(INDIRECT("'WCM Calibration Final'!$K$1:$K$2000"),$A182)="","",INDEX(INDIRECT("'WCM Calibration Final'!$K$1:$K$2000"),$A182)),"Source error"))</x:f>
      </x:c>
      <x:c r="I182" s="76" t="str">
        <x:f>IF($A182="","",IFERROR(IF(INDEX(INDIRECT("'WCM Calibration Final'!$L$1:$L$2000"),$A182)="","",INDEX(INDIRECT("'WCM Calibration Final'!$L$1:$L$2000"),$A182)),"Source error"))</x:f>
      </x:c>
      <x:c r="J182" s="76" t="str">
        <x:f>IF(A182="","",IF(B182="","Missing GEID; counted by name/SOEID",IF(COUNTIF($B$8:$B$507,B182)&gt;1,"Repeated GEID in counted rows","")))</x:f>
      </x:c>
      <x:c r="K182" s="82"/>
      <x:c r="L182" s="82" t="n">
        <x:f>IF(Calculations!BN187=1,COUNTIF(Calculations!$BN$13:BN187,1),0)</x:f>
        <x:v>0</x:v>
      </x:c>
    </x:row>
    <x:row r="183" ht="18" customHeight="1">
      <x:c r="A183" s="82" t="str">
        <x:f>IF(176&gt;Calculations!$AG$4,"",IFERROR(INDEX(Calculations!$EM$13:$EM$512,MATCH(176,$L$8:$L$507,0)),""))</x:f>
      </x:c>
      <x:c r="B183" s="82" t="str">
        <x:f>IF($A183="","",IFERROR(IF(INDEX(INDIRECT("'WCM Calibration Final'!$A$1:$A$2000"),$A183)="","",INDEX(INDIRECT("'WCM Calibration Final'!$A$1:$A$2000"),$A183)),"Source error"))</x:f>
      </x:c>
      <x:c r="C183" s="82" t="str">
        <x:f>IF($A183="","",IFERROR(IF(INDEX(INDIRECT("'WCM Calibration Final'!$B$1:$B$2000"),$A183)="","",INDEX(INDIRECT("'WCM Calibration Final'!$B$1:$B$2000"),$A183)),"Source error"))</x:f>
      </x:c>
      <x:c r="D183" s="82" t="str">
        <x:f>IF($A183="","",IFERROR(IF(INDEX(INDIRECT("'WCM Calibration Final'!$C$1:$C$2000"),$A183)="","",INDEX(INDIRECT("'WCM Calibration Final'!$C$1:$C$2000"),$A183)),"Source error"))</x:f>
      </x:c>
      <x:c r="E183" s="82" t="str">
        <x:f>IF($A183="","",IFERROR(IF(INDEX(INDIRECT("'WCM Calibration Final'!$D$1:$D$2000"),$A183)="","",INDEX(INDIRECT("'WCM Calibration Final'!$D$1:$D$2000"),$A183)),"Source error"))</x:f>
      </x:c>
      <x:c r="F183" s="82" t="str">
        <x:f>IF($A183="","",IFERROR(IF(INDEX(INDIRECT("'WCM Calibration Final'!$E$1:$E$2000"),$A183)="","",INDEX(INDIRECT("'WCM Calibration Final'!$E$1:$E$2000"),$A183)),"Source error"))</x:f>
      </x:c>
      <x:c r="G183" s="82" t="str">
        <x:f>IF($A183="","",IFERROR(IF(INDEX(INDIRECT("'WCM Calibration Final'!$F$1:$F$2000"),$A183)="","",INDEX(INDIRECT("'WCM Calibration Final'!$F$1:$F$2000"),$A183)),"Source error"))</x:f>
      </x:c>
      <x:c r="H183" s="82" t="str">
        <x:f>IF($A183="","",IFERROR(IF(INDEX(INDIRECT("'WCM Calibration Final'!$K$1:$K$2000"),$A183)="","",INDEX(INDIRECT("'WCM Calibration Final'!$K$1:$K$2000"),$A183)),"Source error"))</x:f>
      </x:c>
      <x:c r="I183" s="82" t="str">
        <x:f>IF($A183="","",IFERROR(IF(INDEX(INDIRECT("'WCM Calibration Final'!$L$1:$L$2000"),$A183)="","",INDEX(INDIRECT("'WCM Calibration Final'!$L$1:$L$2000"),$A183)),"Source error"))</x:f>
      </x:c>
      <x:c r="J183" s="82" t="str">
        <x:f>IF(A183="","",IF(B183="","Missing GEID; counted by name/SOEID",IF(COUNTIF($B$8:$B$507,B183)&gt;1,"Repeated GEID in counted rows","")))</x:f>
      </x:c>
      <x:c r="K183" s="82"/>
      <x:c r="L183" s="82" t="n">
        <x:f>IF(Calculations!BN188=1,COUNTIF(Calculations!$BN$13:BN188,1),0)</x:f>
        <x:v>0</x:v>
      </x:c>
    </x:row>
    <x:row r="184" ht="18" customHeight="1">
      <x:c r="A184" s="76" t="str">
        <x:f>IF(177&gt;Calculations!$AG$4,"",IFERROR(INDEX(Calculations!$EM$13:$EM$512,MATCH(177,$L$8:$L$507,0)),""))</x:f>
      </x:c>
      <x:c r="B184" s="76" t="str">
        <x:f>IF($A184="","",IFERROR(IF(INDEX(INDIRECT("'WCM Calibration Final'!$A$1:$A$2000"),$A184)="","",INDEX(INDIRECT("'WCM Calibration Final'!$A$1:$A$2000"),$A184)),"Source error"))</x:f>
      </x:c>
      <x:c r="C184" s="76" t="str">
        <x:f>IF($A184="","",IFERROR(IF(INDEX(INDIRECT("'WCM Calibration Final'!$B$1:$B$2000"),$A184)="","",INDEX(INDIRECT("'WCM Calibration Final'!$B$1:$B$2000"),$A184)),"Source error"))</x:f>
      </x:c>
      <x:c r="D184" s="76" t="str">
        <x:f>IF($A184="","",IFERROR(IF(INDEX(INDIRECT("'WCM Calibration Final'!$C$1:$C$2000"),$A184)="","",INDEX(INDIRECT("'WCM Calibration Final'!$C$1:$C$2000"),$A184)),"Source error"))</x:f>
      </x:c>
      <x:c r="E184" s="76" t="str">
        <x:f>IF($A184="","",IFERROR(IF(INDEX(INDIRECT("'WCM Calibration Final'!$D$1:$D$2000"),$A184)="","",INDEX(INDIRECT("'WCM Calibration Final'!$D$1:$D$2000"),$A184)),"Source error"))</x:f>
      </x:c>
      <x:c r="F184" s="76" t="str">
        <x:f>IF($A184="","",IFERROR(IF(INDEX(INDIRECT("'WCM Calibration Final'!$E$1:$E$2000"),$A184)="","",INDEX(INDIRECT("'WCM Calibration Final'!$E$1:$E$2000"),$A184)),"Source error"))</x:f>
      </x:c>
      <x:c r="G184" s="76" t="str">
        <x:f>IF($A184="","",IFERROR(IF(INDEX(INDIRECT("'WCM Calibration Final'!$F$1:$F$2000"),$A184)="","",INDEX(INDIRECT("'WCM Calibration Final'!$F$1:$F$2000"),$A184)),"Source error"))</x:f>
      </x:c>
      <x:c r="H184" s="76" t="str">
        <x:f>IF($A184="","",IFERROR(IF(INDEX(INDIRECT("'WCM Calibration Final'!$K$1:$K$2000"),$A184)="","",INDEX(INDIRECT("'WCM Calibration Final'!$K$1:$K$2000"),$A184)),"Source error"))</x:f>
      </x:c>
      <x:c r="I184" s="76" t="str">
        <x:f>IF($A184="","",IFERROR(IF(INDEX(INDIRECT("'WCM Calibration Final'!$L$1:$L$2000"),$A184)="","",INDEX(INDIRECT("'WCM Calibration Final'!$L$1:$L$2000"),$A184)),"Source error"))</x:f>
      </x:c>
      <x:c r="J184" s="76" t="str">
        <x:f>IF(A184="","",IF(B184="","Missing GEID; counted by name/SOEID",IF(COUNTIF($B$8:$B$507,B184)&gt;1,"Repeated GEID in counted rows","")))</x:f>
      </x:c>
      <x:c r="K184" s="82"/>
      <x:c r="L184" s="82" t="n">
        <x:f>IF(Calculations!BN189=1,COUNTIF(Calculations!$BN$13:BN189,1),0)</x:f>
        <x:v>0</x:v>
      </x:c>
    </x:row>
    <x:row r="185" ht="18" customHeight="1">
      <x:c r="A185" s="82" t="str">
        <x:f>IF(178&gt;Calculations!$AG$4,"",IFERROR(INDEX(Calculations!$EM$13:$EM$512,MATCH(178,$L$8:$L$507,0)),""))</x:f>
      </x:c>
      <x:c r="B185" s="82" t="str">
        <x:f>IF($A185="","",IFERROR(IF(INDEX(INDIRECT("'WCM Calibration Final'!$A$1:$A$2000"),$A185)="","",INDEX(INDIRECT("'WCM Calibration Final'!$A$1:$A$2000"),$A185)),"Source error"))</x:f>
      </x:c>
      <x:c r="C185" s="82" t="str">
        <x:f>IF($A185="","",IFERROR(IF(INDEX(INDIRECT("'WCM Calibration Final'!$B$1:$B$2000"),$A185)="","",INDEX(INDIRECT("'WCM Calibration Final'!$B$1:$B$2000"),$A185)),"Source error"))</x:f>
      </x:c>
      <x:c r="D185" s="82" t="str">
        <x:f>IF($A185="","",IFERROR(IF(INDEX(INDIRECT("'WCM Calibration Final'!$C$1:$C$2000"),$A185)="","",INDEX(INDIRECT("'WCM Calibration Final'!$C$1:$C$2000"),$A185)),"Source error"))</x:f>
      </x:c>
      <x:c r="E185" s="82" t="str">
        <x:f>IF($A185="","",IFERROR(IF(INDEX(INDIRECT("'WCM Calibration Final'!$D$1:$D$2000"),$A185)="","",INDEX(INDIRECT("'WCM Calibration Final'!$D$1:$D$2000"),$A185)),"Source error"))</x:f>
      </x:c>
      <x:c r="F185" s="82" t="str">
        <x:f>IF($A185="","",IFERROR(IF(INDEX(INDIRECT("'WCM Calibration Final'!$E$1:$E$2000"),$A185)="","",INDEX(INDIRECT("'WCM Calibration Final'!$E$1:$E$2000"),$A185)),"Source error"))</x:f>
      </x:c>
      <x:c r="G185" s="82" t="str">
        <x:f>IF($A185="","",IFERROR(IF(INDEX(INDIRECT("'WCM Calibration Final'!$F$1:$F$2000"),$A185)="","",INDEX(INDIRECT("'WCM Calibration Final'!$F$1:$F$2000"),$A185)),"Source error"))</x:f>
      </x:c>
      <x:c r="H185" s="82" t="str">
        <x:f>IF($A185="","",IFERROR(IF(INDEX(INDIRECT("'WCM Calibration Final'!$K$1:$K$2000"),$A185)="","",INDEX(INDIRECT("'WCM Calibration Final'!$K$1:$K$2000"),$A185)),"Source error"))</x:f>
      </x:c>
      <x:c r="I185" s="82" t="str">
        <x:f>IF($A185="","",IFERROR(IF(INDEX(INDIRECT("'WCM Calibration Final'!$L$1:$L$2000"),$A185)="","",INDEX(INDIRECT("'WCM Calibration Final'!$L$1:$L$2000"),$A185)),"Source error"))</x:f>
      </x:c>
      <x:c r="J185" s="82" t="str">
        <x:f>IF(A185="","",IF(B185="","Missing GEID; counted by name/SOEID",IF(COUNTIF($B$8:$B$507,B185)&gt;1,"Repeated GEID in counted rows","")))</x:f>
      </x:c>
      <x:c r="K185" s="82"/>
      <x:c r="L185" s="82" t="n">
        <x:f>IF(Calculations!BN190=1,COUNTIF(Calculations!$BN$13:BN190,1),0)</x:f>
        <x:v>0</x:v>
      </x:c>
    </x:row>
    <x:row r="186" ht="18" customHeight="1">
      <x:c r="A186" s="76" t="str">
        <x:f>IF(179&gt;Calculations!$AG$4,"",IFERROR(INDEX(Calculations!$EM$13:$EM$512,MATCH(179,$L$8:$L$507,0)),""))</x:f>
      </x:c>
      <x:c r="B186" s="76" t="str">
        <x:f>IF($A186="","",IFERROR(IF(INDEX(INDIRECT("'WCM Calibration Final'!$A$1:$A$2000"),$A186)="","",INDEX(INDIRECT("'WCM Calibration Final'!$A$1:$A$2000"),$A186)),"Source error"))</x:f>
      </x:c>
      <x:c r="C186" s="76" t="str">
        <x:f>IF($A186="","",IFERROR(IF(INDEX(INDIRECT("'WCM Calibration Final'!$B$1:$B$2000"),$A186)="","",INDEX(INDIRECT("'WCM Calibration Final'!$B$1:$B$2000"),$A186)),"Source error"))</x:f>
      </x:c>
      <x:c r="D186" s="76" t="str">
        <x:f>IF($A186="","",IFERROR(IF(INDEX(INDIRECT("'WCM Calibration Final'!$C$1:$C$2000"),$A186)="","",INDEX(INDIRECT("'WCM Calibration Final'!$C$1:$C$2000"),$A186)),"Source error"))</x:f>
      </x:c>
      <x:c r="E186" s="76" t="str">
        <x:f>IF($A186="","",IFERROR(IF(INDEX(INDIRECT("'WCM Calibration Final'!$D$1:$D$2000"),$A186)="","",INDEX(INDIRECT("'WCM Calibration Final'!$D$1:$D$2000"),$A186)),"Source error"))</x:f>
      </x:c>
      <x:c r="F186" s="76" t="str">
        <x:f>IF($A186="","",IFERROR(IF(INDEX(INDIRECT("'WCM Calibration Final'!$E$1:$E$2000"),$A186)="","",INDEX(INDIRECT("'WCM Calibration Final'!$E$1:$E$2000"),$A186)),"Source error"))</x:f>
      </x:c>
      <x:c r="G186" s="76" t="str">
        <x:f>IF($A186="","",IFERROR(IF(INDEX(INDIRECT("'WCM Calibration Final'!$F$1:$F$2000"),$A186)="","",INDEX(INDIRECT("'WCM Calibration Final'!$F$1:$F$2000"),$A186)),"Source error"))</x:f>
      </x:c>
      <x:c r="H186" s="76" t="str">
        <x:f>IF($A186="","",IFERROR(IF(INDEX(INDIRECT("'WCM Calibration Final'!$K$1:$K$2000"),$A186)="","",INDEX(INDIRECT("'WCM Calibration Final'!$K$1:$K$2000"),$A186)),"Source error"))</x:f>
      </x:c>
      <x:c r="I186" s="76" t="str">
        <x:f>IF($A186="","",IFERROR(IF(INDEX(INDIRECT("'WCM Calibration Final'!$L$1:$L$2000"),$A186)="","",INDEX(INDIRECT("'WCM Calibration Final'!$L$1:$L$2000"),$A186)),"Source error"))</x:f>
      </x:c>
      <x:c r="J186" s="76" t="str">
        <x:f>IF(A186="","",IF(B186="","Missing GEID; counted by name/SOEID",IF(COUNTIF($B$8:$B$507,B186)&gt;1,"Repeated GEID in counted rows","")))</x:f>
      </x:c>
      <x:c r="K186" s="82"/>
      <x:c r="L186" s="82" t="n">
        <x:f>IF(Calculations!BN191=1,COUNTIF(Calculations!$BN$13:BN191,1),0)</x:f>
        <x:v>0</x:v>
      </x:c>
    </x:row>
    <x:row r="187" ht="18" customHeight="1">
      <x:c r="A187" s="82" t="str">
        <x:f>IF(180&gt;Calculations!$AG$4,"",IFERROR(INDEX(Calculations!$EM$13:$EM$512,MATCH(180,$L$8:$L$507,0)),""))</x:f>
      </x:c>
      <x:c r="B187" s="82" t="str">
        <x:f>IF($A187="","",IFERROR(IF(INDEX(INDIRECT("'WCM Calibration Final'!$A$1:$A$2000"),$A187)="","",INDEX(INDIRECT("'WCM Calibration Final'!$A$1:$A$2000"),$A187)),"Source error"))</x:f>
      </x:c>
      <x:c r="C187" s="82" t="str">
        <x:f>IF($A187="","",IFERROR(IF(INDEX(INDIRECT("'WCM Calibration Final'!$B$1:$B$2000"),$A187)="","",INDEX(INDIRECT("'WCM Calibration Final'!$B$1:$B$2000"),$A187)),"Source error"))</x:f>
      </x:c>
      <x:c r="D187" s="82" t="str">
        <x:f>IF($A187="","",IFERROR(IF(INDEX(INDIRECT("'WCM Calibration Final'!$C$1:$C$2000"),$A187)="","",INDEX(INDIRECT("'WCM Calibration Final'!$C$1:$C$2000"),$A187)),"Source error"))</x:f>
      </x:c>
      <x:c r="E187" s="82" t="str">
        <x:f>IF($A187="","",IFERROR(IF(INDEX(INDIRECT("'WCM Calibration Final'!$D$1:$D$2000"),$A187)="","",INDEX(INDIRECT("'WCM Calibration Final'!$D$1:$D$2000"),$A187)),"Source error"))</x:f>
      </x:c>
      <x:c r="F187" s="82" t="str">
        <x:f>IF($A187="","",IFERROR(IF(INDEX(INDIRECT("'WCM Calibration Final'!$E$1:$E$2000"),$A187)="","",INDEX(INDIRECT("'WCM Calibration Final'!$E$1:$E$2000"),$A187)),"Source error"))</x:f>
      </x:c>
      <x:c r="G187" s="82" t="str">
        <x:f>IF($A187="","",IFERROR(IF(INDEX(INDIRECT("'WCM Calibration Final'!$F$1:$F$2000"),$A187)="","",INDEX(INDIRECT("'WCM Calibration Final'!$F$1:$F$2000"),$A187)),"Source error"))</x:f>
      </x:c>
      <x:c r="H187" s="82" t="str">
        <x:f>IF($A187="","",IFERROR(IF(INDEX(INDIRECT("'WCM Calibration Final'!$K$1:$K$2000"),$A187)="","",INDEX(INDIRECT("'WCM Calibration Final'!$K$1:$K$2000"),$A187)),"Source error"))</x:f>
      </x:c>
      <x:c r="I187" s="82" t="str">
        <x:f>IF($A187="","",IFERROR(IF(INDEX(INDIRECT("'WCM Calibration Final'!$L$1:$L$2000"),$A187)="","",INDEX(INDIRECT("'WCM Calibration Final'!$L$1:$L$2000"),$A187)),"Source error"))</x:f>
      </x:c>
      <x:c r="J187" s="82" t="str">
        <x:f>IF(A187="","",IF(B187="","Missing GEID; counted by name/SOEID",IF(COUNTIF($B$8:$B$507,B187)&gt;1,"Repeated GEID in counted rows","")))</x:f>
      </x:c>
      <x:c r="K187" s="82"/>
      <x:c r="L187" s="82" t="n">
        <x:f>IF(Calculations!BN192=1,COUNTIF(Calculations!$BN$13:BN192,1),0)</x:f>
        <x:v>0</x:v>
      </x:c>
    </x:row>
    <x:row r="188" ht="18" customHeight="1">
      <x:c r="A188" s="76" t="str">
        <x:f>IF(181&gt;Calculations!$AG$4,"",IFERROR(INDEX(Calculations!$EM$13:$EM$512,MATCH(181,$L$8:$L$507,0)),""))</x:f>
      </x:c>
      <x:c r="B188" s="76" t="str">
        <x:f>IF($A188="","",IFERROR(IF(INDEX(INDIRECT("'WCM Calibration Final'!$A$1:$A$2000"),$A188)="","",INDEX(INDIRECT("'WCM Calibration Final'!$A$1:$A$2000"),$A188)),"Source error"))</x:f>
      </x:c>
      <x:c r="C188" s="76" t="str">
        <x:f>IF($A188="","",IFERROR(IF(INDEX(INDIRECT("'WCM Calibration Final'!$B$1:$B$2000"),$A188)="","",INDEX(INDIRECT("'WCM Calibration Final'!$B$1:$B$2000"),$A188)),"Source error"))</x:f>
      </x:c>
      <x:c r="D188" s="76" t="str">
        <x:f>IF($A188="","",IFERROR(IF(INDEX(INDIRECT("'WCM Calibration Final'!$C$1:$C$2000"),$A188)="","",INDEX(INDIRECT("'WCM Calibration Final'!$C$1:$C$2000"),$A188)),"Source error"))</x:f>
      </x:c>
      <x:c r="E188" s="76" t="str">
        <x:f>IF($A188="","",IFERROR(IF(INDEX(INDIRECT("'WCM Calibration Final'!$D$1:$D$2000"),$A188)="","",INDEX(INDIRECT("'WCM Calibration Final'!$D$1:$D$2000"),$A188)),"Source error"))</x:f>
      </x:c>
      <x:c r="F188" s="76" t="str">
        <x:f>IF($A188="","",IFERROR(IF(INDEX(INDIRECT("'WCM Calibration Final'!$E$1:$E$2000"),$A188)="","",INDEX(INDIRECT("'WCM Calibration Final'!$E$1:$E$2000"),$A188)),"Source error"))</x:f>
      </x:c>
      <x:c r="G188" s="76" t="str">
        <x:f>IF($A188="","",IFERROR(IF(INDEX(INDIRECT("'WCM Calibration Final'!$F$1:$F$2000"),$A188)="","",INDEX(INDIRECT("'WCM Calibration Final'!$F$1:$F$2000"),$A188)),"Source error"))</x:f>
      </x:c>
      <x:c r="H188" s="76" t="str">
        <x:f>IF($A188="","",IFERROR(IF(INDEX(INDIRECT("'WCM Calibration Final'!$K$1:$K$2000"),$A188)="","",INDEX(INDIRECT("'WCM Calibration Final'!$K$1:$K$2000"),$A188)),"Source error"))</x:f>
      </x:c>
      <x:c r="I188" s="76" t="str">
        <x:f>IF($A188="","",IFERROR(IF(INDEX(INDIRECT("'WCM Calibration Final'!$L$1:$L$2000"),$A188)="","",INDEX(INDIRECT("'WCM Calibration Final'!$L$1:$L$2000"),$A188)),"Source error"))</x:f>
      </x:c>
      <x:c r="J188" s="76" t="str">
        <x:f>IF(A188="","",IF(B188="","Missing GEID; counted by name/SOEID",IF(COUNTIF($B$8:$B$507,B188)&gt;1,"Repeated GEID in counted rows","")))</x:f>
      </x:c>
      <x:c r="K188" s="82"/>
      <x:c r="L188" s="82" t="n">
        <x:f>IF(Calculations!BN193=1,COUNTIF(Calculations!$BN$13:BN193,1),0)</x:f>
        <x:v>0</x:v>
      </x:c>
    </x:row>
    <x:row r="189" ht="18" customHeight="1">
      <x:c r="A189" s="82" t="str">
        <x:f>IF(182&gt;Calculations!$AG$4,"",IFERROR(INDEX(Calculations!$EM$13:$EM$512,MATCH(182,$L$8:$L$507,0)),""))</x:f>
      </x:c>
      <x:c r="B189" s="82" t="str">
        <x:f>IF($A189="","",IFERROR(IF(INDEX(INDIRECT("'WCM Calibration Final'!$A$1:$A$2000"),$A189)="","",INDEX(INDIRECT("'WCM Calibration Final'!$A$1:$A$2000"),$A189)),"Source error"))</x:f>
      </x:c>
      <x:c r="C189" s="82" t="str">
        <x:f>IF($A189="","",IFERROR(IF(INDEX(INDIRECT("'WCM Calibration Final'!$B$1:$B$2000"),$A189)="","",INDEX(INDIRECT("'WCM Calibration Final'!$B$1:$B$2000"),$A189)),"Source error"))</x:f>
      </x:c>
      <x:c r="D189" s="82" t="str">
        <x:f>IF($A189="","",IFERROR(IF(INDEX(INDIRECT("'WCM Calibration Final'!$C$1:$C$2000"),$A189)="","",INDEX(INDIRECT("'WCM Calibration Final'!$C$1:$C$2000"),$A189)),"Source error"))</x:f>
      </x:c>
      <x:c r="E189" s="82" t="str">
        <x:f>IF($A189="","",IFERROR(IF(INDEX(INDIRECT("'WCM Calibration Final'!$D$1:$D$2000"),$A189)="","",INDEX(INDIRECT("'WCM Calibration Final'!$D$1:$D$2000"),$A189)),"Source error"))</x:f>
      </x:c>
      <x:c r="F189" s="82" t="str">
        <x:f>IF($A189="","",IFERROR(IF(INDEX(INDIRECT("'WCM Calibration Final'!$E$1:$E$2000"),$A189)="","",INDEX(INDIRECT("'WCM Calibration Final'!$E$1:$E$2000"),$A189)),"Source error"))</x:f>
      </x:c>
      <x:c r="G189" s="82" t="str">
        <x:f>IF($A189="","",IFERROR(IF(INDEX(INDIRECT("'WCM Calibration Final'!$F$1:$F$2000"),$A189)="","",INDEX(INDIRECT("'WCM Calibration Final'!$F$1:$F$2000"),$A189)),"Source error"))</x:f>
      </x:c>
      <x:c r="H189" s="82" t="str">
        <x:f>IF($A189="","",IFERROR(IF(INDEX(INDIRECT("'WCM Calibration Final'!$K$1:$K$2000"),$A189)="","",INDEX(INDIRECT("'WCM Calibration Final'!$K$1:$K$2000"),$A189)),"Source error"))</x:f>
      </x:c>
      <x:c r="I189" s="82" t="str">
        <x:f>IF($A189="","",IFERROR(IF(INDEX(INDIRECT("'WCM Calibration Final'!$L$1:$L$2000"),$A189)="","",INDEX(INDIRECT("'WCM Calibration Final'!$L$1:$L$2000"),$A189)),"Source error"))</x:f>
      </x:c>
      <x:c r="J189" s="82" t="str">
        <x:f>IF(A189="","",IF(B189="","Missing GEID; counted by name/SOEID",IF(COUNTIF($B$8:$B$507,B189)&gt;1,"Repeated GEID in counted rows","")))</x:f>
      </x:c>
      <x:c r="K189" s="82"/>
      <x:c r="L189" s="82" t="n">
        <x:f>IF(Calculations!BN194=1,COUNTIF(Calculations!$BN$13:BN194,1),0)</x:f>
        <x:v>0</x:v>
      </x:c>
    </x:row>
    <x:row r="190" ht="18" customHeight="1">
      <x:c r="A190" s="76" t="str">
        <x:f>IF(183&gt;Calculations!$AG$4,"",IFERROR(INDEX(Calculations!$EM$13:$EM$512,MATCH(183,$L$8:$L$507,0)),""))</x:f>
      </x:c>
      <x:c r="B190" s="76" t="str">
        <x:f>IF($A190="","",IFERROR(IF(INDEX(INDIRECT("'WCM Calibration Final'!$A$1:$A$2000"),$A190)="","",INDEX(INDIRECT("'WCM Calibration Final'!$A$1:$A$2000"),$A190)),"Source error"))</x:f>
      </x:c>
      <x:c r="C190" s="76" t="str">
        <x:f>IF($A190="","",IFERROR(IF(INDEX(INDIRECT("'WCM Calibration Final'!$B$1:$B$2000"),$A190)="","",INDEX(INDIRECT("'WCM Calibration Final'!$B$1:$B$2000"),$A190)),"Source error"))</x:f>
      </x:c>
      <x:c r="D190" s="76" t="str">
        <x:f>IF($A190="","",IFERROR(IF(INDEX(INDIRECT("'WCM Calibration Final'!$C$1:$C$2000"),$A190)="","",INDEX(INDIRECT("'WCM Calibration Final'!$C$1:$C$2000"),$A190)),"Source error"))</x:f>
      </x:c>
      <x:c r="E190" s="76" t="str">
        <x:f>IF($A190="","",IFERROR(IF(INDEX(INDIRECT("'WCM Calibration Final'!$D$1:$D$2000"),$A190)="","",INDEX(INDIRECT("'WCM Calibration Final'!$D$1:$D$2000"),$A190)),"Source error"))</x:f>
      </x:c>
      <x:c r="F190" s="76" t="str">
        <x:f>IF($A190="","",IFERROR(IF(INDEX(INDIRECT("'WCM Calibration Final'!$E$1:$E$2000"),$A190)="","",INDEX(INDIRECT("'WCM Calibration Final'!$E$1:$E$2000"),$A190)),"Source error"))</x:f>
      </x:c>
      <x:c r="G190" s="76" t="str">
        <x:f>IF($A190="","",IFERROR(IF(INDEX(INDIRECT("'WCM Calibration Final'!$F$1:$F$2000"),$A190)="","",INDEX(INDIRECT("'WCM Calibration Final'!$F$1:$F$2000"),$A190)),"Source error"))</x:f>
      </x:c>
      <x:c r="H190" s="76" t="str">
        <x:f>IF($A190="","",IFERROR(IF(INDEX(INDIRECT("'WCM Calibration Final'!$K$1:$K$2000"),$A190)="","",INDEX(INDIRECT("'WCM Calibration Final'!$K$1:$K$2000"),$A190)),"Source error"))</x:f>
      </x:c>
      <x:c r="I190" s="76" t="str">
        <x:f>IF($A190="","",IFERROR(IF(INDEX(INDIRECT("'WCM Calibration Final'!$L$1:$L$2000"),$A190)="","",INDEX(INDIRECT("'WCM Calibration Final'!$L$1:$L$2000"),$A190)),"Source error"))</x:f>
      </x:c>
      <x:c r="J190" s="76" t="str">
        <x:f>IF(A190="","",IF(B190="","Missing GEID; counted by name/SOEID",IF(COUNTIF($B$8:$B$507,B190)&gt;1,"Repeated GEID in counted rows","")))</x:f>
      </x:c>
      <x:c r="K190" s="82"/>
      <x:c r="L190" s="82" t="n">
        <x:f>IF(Calculations!BN195=1,COUNTIF(Calculations!$BN$13:BN195,1),0)</x:f>
        <x:v>0</x:v>
      </x:c>
    </x:row>
    <x:row r="191" ht="18" customHeight="1">
      <x:c r="A191" s="82" t="str">
        <x:f>IF(184&gt;Calculations!$AG$4,"",IFERROR(INDEX(Calculations!$EM$13:$EM$512,MATCH(184,$L$8:$L$507,0)),""))</x:f>
      </x:c>
      <x:c r="B191" s="82" t="str">
        <x:f>IF($A191="","",IFERROR(IF(INDEX(INDIRECT("'WCM Calibration Final'!$A$1:$A$2000"),$A191)="","",INDEX(INDIRECT("'WCM Calibration Final'!$A$1:$A$2000"),$A191)),"Source error"))</x:f>
      </x:c>
      <x:c r="C191" s="82" t="str">
        <x:f>IF($A191="","",IFERROR(IF(INDEX(INDIRECT("'WCM Calibration Final'!$B$1:$B$2000"),$A191)="","",INDEX(INDIRECT("'WCM Calibration Final'!$B$1:$B$2000"),$A191)),"Source error"))</x:f>
      </x:c>
      <x:c r="D191" s="82" t="str">
        <x:f>IF($A191="","",IFERROR(IF(INDEX(INDIRECT("'WCM Calibration Final'!$C$1:$C$2000"),$A191)="","",INDEX(INDIRECT("'WCM Calibration Final'!$C$1:$C$2000"),$A191)),"Source error"))</x:f>
      </x:c>
      <x:c r="E191" s="82" t="str">
        <x:f>IF($A191="","",IFERROR(IF(INDEX(INDIRECT("'WCM Calibration Final'!$D$1:$D$2000"),$A191)="","",INDEX(INDIRECT("'WCM Calibration Final'!$D$1:$D$2000"),$A191)),"Source error"))</x:f>
      </x:c>
      <x:c r="F191" s="82" t="str">
        <x:f>IF($A191="","",IFERROR(IF(INDEX(INDIRECT("'WCM Calibration Final'!$E$1:$E$2000"),$A191)="","",INDEX(INDIRECT("'WCM Calibration Final'!$E$1:$E$2000"),$A191)),"Source error"))</x:f>
      </x:c>
      <x:c r="G191" s="82" t="str">
        <x:f>IF($A191="","",IFERROR(IF(INDEX(INDIRECT("'WCM Calibration Final'!$F$1:$F$2000"),$A191)="","",INDEX(INDIRECT("'WCM Calibration Final'!$F$1:$F$2000"),$A191)),"Source error"))</x:f>
      </x:c>
      <x:c r="H191" s="82" t="str">
        <x:f>IF($A191="","",IFERROR(IF(INDEX(INDIRECT("'WCM Calibration Final'!$K$1:$K$2000"),$A191)="","",INDEX(INDIRECT("'WCM Calibration Final'!$K$1:$K$2000"),$A191)),"Source error"))</x:f>
      </x:c>
      <x:c r="I191" s="82" t="str">
        <x:f>IF($A191="","",IFERROR(IF(INDEX(INDIRECT("'WCM Calibration Final'!$L$1:$L$2000"),$A191)="","",INDEX(INDIRECT("'WCM Calibration Final'!$L$1:$L$2000"),$A191)),"Source error"))</x:f>
      </x:c>
      <x:c r="J191" s="82" t="str">
        <x:f>IF(A191="","",IF(B191="","Missing GEID; counted by name/SOEID",IF(COUNTIF($B$8:$B$507,B191)&gt;1,"Repeated GEID in counted rows","")))</x:f>
      </x:c>
      <x:c r="K191" s="82"/>
      <x:c r="L191" s="82" t="n">
        <x:f>IF(Calculations!BN196=1,COUNTIF(Calculations!$BN$13:BN196,1),0)</x:f>
        <x:v>0</x:v>
      </x:c>
    </x:row>
    <x:row r="192" ht="18" customHeight="1">
      <x:c r="A192" s="76" t="str">
        <x:f>IF(185&gt;Calculations!$AG$4,"",IFERROR(INDEX(Calculations!$EM$13:$EM$512,MATCH(185,$L$8:$L$507,0)),""))</x:f>
      </x:c>
      <x:c r="B192" s="76" t="str">
        <x:f>IF($A192="","",IFERROR(IF(INDEX(INDIRECT("'WCM Calibration Final'!$A$1:$A$2000"),$A192)="","",INDEX(INDIRECT("'WCM Calibration Final'!$A$1:$A$2000"),$A192)),"Source error"))</x:f>
      </x:c>
      <x:c r="C192" s="76" t="str">
        <x:f>IF($A192="","",IFERROR(IF(INDEX(INDIRECT("'WCM Calibration Final'!$B$1:$B$2000"),$A192)="","",INDEX(INDIRECT("'WCM Calibration Final'!$B$1:$B$2000"),$A192)),"Source error"))</x:f>
      </x:c>
      <x:c r="D192" s="76" t="str">
        <x:f>IF($A192="","",IFERROR(IF(INDEX(INDIRECT("'WCM Calibration Final'!$C$1:$C$2000"),$A192)="","",INDEX(INDIRECT("'WCM Calibration Final'!$C$1:$C$2000"),$A192)),"Source error"))</x:f>
      </x:c>
      <x:c r="E192" s="76" t="str">
        <x:f>IF($A192="","",IFERROR(IF(INDEX(INDIRECT("'WCM Calibration Final'!$D$1:$D$2000"),$A192)="","",INDEX(INDIRECT("'WCM Calibration Final'!$D$1:$D$2000"),$A192)),"Source error"))</x:f>
      </x:c>
      <x:c r="F192" s="76" t="str">
        <x:f>IF($A192="","",IFERROR(IF(INDEX(INDIRECT("'WCM Calibration Final'!$E$1:$E$2000"),$A192)="","",INDEX(INDIRECT("'WCM Calibration Final'!$E$1:$E$2000"),$A192)),"Source error"))</x:f>
      </x:c>
      <x:c r="G192" s="76" t="str">
        <x:f>IF($A192="","",IFERROR(IF(INDEX(INDIRECT("'WCM Calibration Final'!$F$1:$F$2000"),$A192)="","",INDEX(INDIRECT("'WCM Calibration Final'!$F$1:$F$2000"),$A192)),"Source error"))</x:f>
      </x:c>
      <x:c r="H192" s="76" t="str">
        <x:f>IF($A192="","",IFERROR(IF(INDEX(INDIRECT("'WCM Calibration Final'!$K$1:$K$2000"),$A192)="","",INDEX(INDIRECT("'WCM Calibration Final'!$K$1:$K$2000"),$A192)),"Source error"))</x:f>
      </x:c>
      <x:c r="I192" s="76" t="str">
        <x:f>IF($A192="","",IFERROR(IF(INDEX(INDIRECT("'WCM Calibration Final'!$L$1:$L$2000"),$A192)="","",INDEX(INDIRECT("'WCM Calibration Final'!$L$1:$L$2000"),$A192)),"Source error"))</x:f>
      </x:c>
      <x:c r="J192" s="76" t="str">
        <x:f>IF(A192="","",IF(B192="","Missing GEID; counted by name/SOEID",IF(COUNTIF($B$8:$B$507,B192)&gt;1,"Repeated GEID in counted rows","")))</x:f>
      </x:c>
      <x:c r="K192" s="82"/>
      <x:c r="L192" s="82" t="n">
        <x:f>IF(Calculations!BN197=1,COUNTIF(Calculations!$BN$13:BN197,1),0)</x:f>
        <x:v>0</x:v>
      </x:c>
    </x:row>
    <x:row r="193" ht="18" customHeight="1">
      <x:c r="A193" s="82" t="str">
        <x:f>IF(186&gt;Calculations!$AG$4,"",IFERROR(INDEX(Calculations!$EM$13:$EM$512,MATCH(186,$L$8:$L$507,0)),""))</x:f>
      </x:c>
      <x:c r="B193" s="82" t="str">
        <x:f>IF($A193="","",IFERROR(IF(INDEX(INDIRECT("'WCM Calibration Final'!$A$1:$A$2000"),$A193)="","",INDEX(INDIRECT("'WCM Calibration Final'!$A$1:$A$2000"),$A193)),"Source error"))</x:f>
      </x:c>
      <x:c r="C193" s="82" t="str">
        <x:f>IF($A193="","",IFERROR(IF(INDEX(INDIRECT("'WCM Calibration Final'!$B$1:$B$2000"),$A193)="","",INDEX(INDIRECT("'WCM Calibration Final'!$B$1:$B$2000"),$A193)),"Source error"))</x:f>
      </x:c>
      <x:c r="D193" s="82" t="str">
        <x:f>IF($A193="","",IFERROR(IF(INDEX(INDIRECT("'WCM Calibration Final'!$C$1:$C$2000"),$A193)="","",INDEX(INDIRECT("'WCM Calibration Final'!$C$1:$C$2000"),$A193)),"Source error"))</x:f>
      </x:c>
      <x:c r="E193" s="82" t="str">
        <x:f>IF($A193="","",IFERROR(IF(INDEX(INDIRECT("'WCM Calibration Final'!$D$1:$D$2000"),$A193)="","",INDEX(INDIRECT("'WCM Calibration Final'!$D$1:$D$2000"),$A193)),"Source error"))</x:f>
      </x:c>
      <x:c r="F193" s="82" t="str">
        <x:f>IF($A193="","",IFERROR(IF(INDEX(INDIRECT("'WCM Calibration Final'!$E$1:$E$2000"),$A193)="","",INDEX(INDIRECT("'WCM Calibration Final'!$E$1:$E$2000"),$A193)),"Source error"))</x:f>
      </x:c>
      <x:c r="G193" s="82" t="str">
        <x:f>IF($A193="","",IFERROR(IF(INDEX(INDIRECT("'WCM Calibration Final'!$F$1:$F$2000"),$A193)="","",INDEX(INDIRECT("'WCM Calibration Final'!$F$1:$F$2000"),$A193)),"Source error"))</x:f>
      </x:c>
      <x:c r="H193" s="82" t="str">
        <x:f>IF($A193="","",IFERROR(IF(INDEX(INDIRECT("'WCM Calibration Final'!$K$1:$K$2000"),$A193)="","",INDEX(INDIRECT("'WCM Calibration Final'!$K$1:$K$2000"),$A193)),"Source error"))</x:f>
      </x:c>
      <x:c r="I193" s="82" t="str">
        <x:f>IF($A193="","",IFERROR(IF(INDEX(INDIRECT("'WCM Calibration Final'!$L$1:$L$2000"),$A193)="","",INDEX(INDIRECT("'WCM Calibration Final'!$L$1:$L$2000"),$A193)),"Source error"))</x:f>
      </x:c>
      <x:c r="J193" s="82" t="str">
        <x:f>IF(A193="","",IF(B193="","Missing GEID; counted by name/SOEID",IF(COUNTIF($B$8:$B$507,B193)&gt;1,"Repeated GEID in counted rows","")))</x:f>
      </x:c>
      <x:c r="K193" s="82"/>
      <x:c r="L193" s="82" t="n">
        <x:f>IF(Calculations!BN198=1,COUNTIF(Calculations!$BN$13:BN198,1),0)</x:f>
        <x:v>0</x:v>
      </x:c>
    </x:row>
    <x:row r="194" ht="18" customHeight="1">
      <x:c r="A194" s="76" t="str">
        <x:f>IF(187&gt;Calculations!$AG$4,"",IFERROR(INDEX(Calculations!$EM$13:$EM$512,MATCH(187,$L$8:$L$507,0)),""))</x:f>
      </x:c>
      <x:c r="B194" s="76" t="str">
        <x:f>IF($A194="","",IFERROR(IF(INDEX(INDIRECT("'WCM Calibration Final'!$A$1:$A$2000"),$A194)="","",INDEX(INDIRECT("'WCM Calibration Final'!$A$1:$A$2000"),$A194)),"Source error"))</x:f>
      </x:c>
      <x:c r="C194" s="76" t="str">
        <x:f>IF($A194="","",IFERROR(IF(INDEX(INDIRECT("'WCM Calibration Final'!$B$1:$B$2000"),$A194)="","",INDEX(INDIRECT("'WCM Calibration Final'!$B$1:$B$2000"),$A194)),"Source error"))</x:f>
      </x:c>
      <x:c r="D194" s="76" t="str">
        <x:f>IF($A194="","",IFERROR(IF(INDEX(INDIRECT("'WCM Calibration Final'!$C$1:$C$2000"),$A194)="","",INDEX(INDIRECT("'WCM Calibration Final'!$C$1:$C$2000"),$A194)),"Source error"))</x:f>
      </x:c>
      <x:c r="E194" s="76" t="str">
        <x:f>IF($A194="","",IFERROR(IF(INDEX(INDIRECT("'WCM Calibration Final'!$D$1:$D$2000"),$A194)="","",INDEX(INDIRECT("'WCM Calibration Final'!$D$1:$D$2000"),$A194)),"Source error"))</x:f>
      </x:c>
      <x:c r="F194" s="76" t="str">
        <x:f>IF($A194="","",IFERROR(IF(INDEX(INDIRECT("'WCM Calibration Final'!$E$1:$E$2000"),$A194)="","",INDEX(INDIRECT("'WCM Calibration Final'!$E$1:$E$2000"),$A194)),"Source error"))</x:f>
      </x:c>
      <x:c r="G194" s="76" t="str">
        <x:f>IF($A194="","",IFERROR(IF(INDEX(INDIRECT("'WCM Calibration Final'!$F$1:$F$2000"),$A194)="","",INDEX(INDIRECT("'WCM Calibration Final'!$F$1:$F$2000"),$A194)),"Source error"))</x:f>
      </x:c>
      <x:c r="H194" s="76" t="str">
        <x:f>IF($A194="","",IFERROR(IF(INDEX(INDIRECT("'WCM Calibration Final'!$K$1:$K$2000"),$A194)="","",INDEX(INDIRECT("'WCM Calibration Final'!$K$1:$K$2000"),$A194)),"Source error"))</x:f>
      </x:c>
      <x:c r="I194" s="76" t="str">
        <x:f>IF($A194="","",IFERROR(IF(INDEX(INDIRECT("'WCM Calibration Final'!$L$1:$L$2000"),$A194)="","",INDEX(INDIRECT("'WCM Calibration Final'!$L$1:$L$2000"),$A194)),"Source error"))</x:f>
      </x:c>
      <x:c r="J194" s="76" t="str">
        <x:f>IF(A194="","",IF(B194="","Missing GEID; counted by name/SOEID",IF(COUNTIF($B$8:$B$507,B194)&gt;1,"Repeated GEID in counted rows","")))</x:f>
      </x:c>
      <x:c r="K194" s="82"/>
      <x:c r="L194" s="82" t="n">
        <x:f>IF(Calculations!BN199=1,COUNTIF(Calculations!$BN$13:BN199,1),0)</x:f>
        <x:v>0</x:v>
      </x:c>
    </x:row>
    <x:row r="195" ht="18" customHeight="1">
      <x:c r="A195" s="82" t="str">
        <x:f>IF(188&gt;Calculations!$AG$4,"",IFERROR(INDEX(Calculations!$EM$13:$EM$512,MATCH(188,$L$8:$L$507,0)),""))</x:f>
      </x:c>
      <x:c r="B195" s="82" t="str">
        <x:f>IF($A195="","",IFERROR(IF(INDEX(INDIRECT("'WCM Calibration Final'!$A$1:$A$2000"),$A195)="","",INDEX(INDIRECT("'WCM Calibration Final'!$A$1:$A$2000"),$A195)),"Source error"))</x:f>
      </x:c>
      <x:c r="C195" s="82" t="str">
        <x:f>IF($A195="","",IFERROR(IF(INDEX(INDIRECT("'WCM Calibration Final'!$B$1:$B$2000"),$A195)="","",INDEX(INDIRECT("'WCM Calibration Final'!$B$1:$B$2000"),$A195)),"Source error"))</x:f>
      </x:c>
      <x:c r="D195" s="82" t="str">
        <x:f>IF($A195="","",IFERROR(IF(INDEX(INDIRECT("'WCM Calibration Final'!$C$1:$C$2000"),$A195)="","",INDEX(INDIRECT("'WCM Calibration Final'!$C$1:$C$2000"),$A195)),"Source error"))</x:f>
      </x:c>
      <x:c r="E195" s="82" t="str">
        <x:f>IF($A195="","",IFERROR(IF(INDEX(INDIRECT("'WCM Calibration Final'!$D$1:$D$2000"),$A195)="","",INDEX(INDIRECT("'WCM Calibration Final'!$D$1:$D$2000"),$A195)),"Source error"))</x:f>
      </x:c>
      <x:c r="F195" s="82" t="str">
        <x:f>IF($A195="","",IFERROR(IF(INDEX(INDIRECT("'WCM Calibration Final'!$E$1:$E$2000"),$A195)="","",INDEX(INDIRECT("'WCM Calibration Final'!$E$1:$E$2000"),$A195)),"Source error"))</x:f>
      </x:c>
      <x:c r="G195" s="82" t="str">
        <x:f>IF($A195="","",IFERROR(IF(INDEX(INDIRECT("'WCM Calibration Final'!$F$1:$F$2000"),$A195)="","",INDEX(INDIRECT("'WCM Calibration Final'!$F$1:$F$2000"),$A195)),"Source error"))</x:f>
      </x:c>
      <x:c r="H195" s="82" t="str">
        <x:f>IF($A195="","",IFERROR(IF(INDEX(INDIRECT("'WCM Calibration Final'!$K$1:$K$2000"),$A195)="","",INDEX(INDIRECT("'WCM Calibration Final'!$K$1:$K$2000"),$A195)),"Source error"))</x:f>
      </x:c>
      <x:c r="I195" s="82" t="str">
        <x:f>IF($A195="","",IFERROR(IF(INDEX(INDIRECT("'WCM Calibration Final'!$L$1:$L$2000"),$A195)="","",INDEX(INDIRECT("'WCM Calibration Final'!$L$1:$L$2000"),$A195)),"Source error"))</x:f>
      </x:c>
      <x:c r="J195" s="82" t="str">
        <x:f>IF(A195="","",IF(B195="","Missing GEID; counted by name/SOEID",IF(COUNTIF($B$8:$B$507,B195)&gt;1,"Repeated GEID in counted rows","")))</x:f>
      </x:c>
      <x:c r="K195" s="82"/>
      <x:c r="L195" s="82" t="n">
        <x:f>IF(Calculations!BN200=1,COUNTIF(Calculations!$BN$13:BN200,1),0)</x:f>
        <x:v>0</x:v>
      </x:c>
    </x:row>
    <x:row r="196" ht="18" customHeight="1">
      <x:c r="A196" s="76" t="str">
        <x:f>IF(189&gt;Calculations!$AG$4,"",IFERROR(INDEX(Calculations!$EM$13:$EM$512,MATCH(189,$L$8:$L$507,0)),""))</x:f>
      </x:c>
      <x:c r="B196" s="76" t="str">
        <x:f>IF($A196="","",IFERROR(IF(INDEX(INDIRECT("'WCM Calibration Final'!$A$1:$A$2000"),$A196)="","",INDEX(INDIRECT("'WCM Calibration Final'!$A$1:$A$2000"),$A196)),"Source error"))</x:f>
      </x:c>
      <x:c r="C196" s="76" t="str">
        <x:f>IF($A196="","",IFERROR(IF(INDEX(INDIRECT("'WCM Calibration Final'!$B$1:$B$2000"),$A196)="","",INDEX(INDIRECT("'WCM Calibration Final'!$B$1:$B$2000"),$A196)),"Source error"))</x:f>
      </x:c>
      <x:c r="D196" s="76" t="str">
        <x:f>IF($A196="","",IFERROR(IF(INDEX(INDIRECT("'WCM Calibration Final'!$C$1:$C$2000"),$A196)="","",INDEX(INDIRECT("'WCM Calibration Final'!$C$1:$C$2000"),$A196)),"Source error"))</x:f>
      </x:c>
      <x:c r="E196" s="76" t="str">
        <x:f>IF($A196="","",IFERROR(IF(INDEX(INDIRECT("'WCM Calibration Final'!$D$1:$D$2000"),$A196)="","",INDEX(INDIRECT("'WCM Calibration Final'!$D$1:$D$2000"),$A196)),"Source error"))</x:f>
      </x:c>
      <x:c r="F196" s="76" t="str">
        <x:f>IF($A196="","",IFERROR(IF(INDEX(INDIRECT("'WCM Calibration Final'!$E$1:$E$2000"),$A196)="","",INDEX(INDIRECT("'WCM Calibration Final'!$E$1:$E$2000"),$A196)),"Source error"))</x:f>
      </x:c>
      <x:c r="G196" s="76" t="str">
        <x:f>IF($A196="","",IFERROR(IF(INDEX(INDIRECT("'WCM Calibration Final'!$F$1:$F$2000"),$A196)="","",INDEX(INDIRECT("'WCM Calibration Final'!$F$1:$F$2000"),$A196)),"Source error"))</x:f>
      </x:c>
      <x:c r="H196" s="76" t="str">
        <x:f>IF($A196="","",IFERROR(IF(INDEX(INDIRECT("'WCM Calibration Final'!$K$1:$K$2000"),$A196)="","",INDEX(INDIRECT("'WCM Calibration Final'!$K$1:$K$2000"),$A196)),"Source error"))</x:f>
      </x:c>
      <x:c r="I196" s="76" t="str">
        <x:f>IF($A196="","",IFERROR(IF(INDEX(INDIRECT("'WCM Calibration Final'!$L$1:$L$2000"),$A196)="","",INDEX(INDIRECT("'WCM Calibration Final'!$L$1:$L$2000"),$A196)),"Source error"))</x:f>
      </x:c>
      <x:c r="J196" s="76" t="str">
        <x:f>IF(A196="","",IF(B196="","Missing GEID; counted by name/SOEID",IF(COUNTIF($B$8:$B$507,B196)&gt;1,"Repeated GEID in counted rows","")))</x:f>
      </x:c>
      <x:c r="K196" s="82"/>
      <x:c r="L196" s="82" t="n">
        <x:f>IF(Calculations!BN201=1,COUNTIF(Calculations!$BN$13:BN201,1),0)</x:f>
        <x:v>0</x:v>
      </x:c>
    </x:row>
    <x:row r="197" ht="18" customHeight="1">
      <x:c r="A197" s="82" t="str">
        <x:f>IF(190&gt;Calculations!$AG$4,"",IFERROR(INDEX(Calculations!$EM$13:$EM$512,MATCH(190,$L$8:$L$507,0)),""))</x:f>
      </x:c>
      <x:c r="B197" s="82" t="str">
        <x:f>IF($A197="","",IFERROR(IF(INDEX(INDIRECT("'WCM Calibration Final'!$A$1:$A$2000"),$A197)="","",INDEX(INDIRECT("'WCM Calibration Final'!$A$1:$A$2000"),$A197)),"Source error"))</x:f>
      </x:c>
      <x:c r="C197" s="82" t="str">
        <x:f>IF($A197="","",IFERROR(IF(INDEX(INDIRECT("'WCM Calibration Final'!$B$1:$B$2000"),$A197)="","",INDEX(INDIRECT("'WCM Calibration Final'!$B$1:$B$2000"),$A197)),"Source error"))</x:f>
      </x:c>
      <x:c r="D197" s="82" t="str">
        <x:f>IF($A197="","",IFERROR(IF(INDEX(INDIRECT("'WCM Calibration Final'!$C$1:$C$2000"),$A197)="","",INDEX(INDIRECT("'WCM Calibration Final'!$C$1:$C$2000"),$A197)),"Source error"))</x:f>
      </x:c>
      <x:c r="E197" s="82" t="str">
        <x:f>IF($A197="","",IFERROR(IF(INDEX(INDIRECT("'WCM Calibration Final'!$D$1:$D$2000"),$A197)="","",INDEX(INDIRECT("'WCM Calibration Final'!$D$1:$D$2000"),$A197)),"Source error"))</x:f>
      </x:c>
      <x:c r="F197" s="82" t="str">
        <x:f>IF($A197="","",IFERROR(IF(INDEX(INDIRECT("'WCM Calibration Final'!$E$1:$E$2000"),$A197)="","",INDEX(INDIRECT("'WCM Calibration Final'!$E$1:$E$2000"),$A197)),"Source error"))</x:f>
      </x:c>
      <x:c r="G197" s="82" t="str">
        <x:f>IF($A197="","",IFERROR(IF(INDEX(INDIRECT("'WCM Calibration Final'!$F$1:$F$2000"),$A197)="","",INDEX(INDIRECT("'WCM Calibration Final'!$F$1:$F$2000"),$A197)),"Source error"))</x:f>
      </x:c>
      <x:c r="H197" s="82" t="str">
        <x:f>IF($A197="","",IFERROR(IF(INDEX(INDIRECT("'WCM Calibration Final'!$K$1:$K$2000"),$A197)="","",INDEX(INDIRECT("'WCM Calibration Final'!$K$1:$K$2000"),$A197)),"Source error"))</x:f>
      </x:c>
      <x:c r="I197" s="82" t="str">
        <x:f>IF($A197="","",IFERROR(IF(INDEX(INDIRECT("'WCM Calibration Final'!$L$1:$L$2000"),$A197)="","",INDEX(INDIRECT("'WCM Calibration Final'!$L$1:$L$2000"),$A197)),"Source error"))</x:f>
      </x:c>
      <x:c r="J197" s="82" t="str">
        <x:f>IF(A197="","",IF(B197="","Missing GEID; counted by name/SOEID",IF(COUNTIF($B$8:$B$507,B197)&gt;1,"Repeated GEID in counted rows","")))</x:f>
      </x:c>
      <x:c r="K197" s="82"/>
      <x:c r="L197" s="82" t="n">
        <x:f>IF(Calculations!BN202=1,COUNTIF(Calculations!$BN$13:BN202,1),0)</x:f>
        <x:v>0</x:v>
      </x:c>
    </x:row>
    <x:row r="198" ht="18" customHeight="1">
      <x:c r="A198" s="76" t="str">
        <x:f>IF(191&gt;Calculations!$AG$4,"",IFERROR(INDEX(Calculations!$EM$13:$EM$512,MATCH(191,$L$8:$L$507,0)),""))</x:f>
      </x:c>
      <x:c r="B198" s="76" t="str">
        <x:f>IF($A198="","",IFERROR(IF(INDEX(INDIRECT("'WCM Calibration Final'!$A$1:$A$2000"),$A198)="","",INDEX(INDIRECT("'WCM Calibration Final'!$A$1:$A$2000"),$A198)),"Source error"))</x:f>
      </x:c>
      <x:c r="C198" s="76" t="str">
        <x:f>IF($A198="","",IFERROR(IF(INDEX(INDIRECT("'WCM Calibration Final'!$B$1:$B$2000"),$A198)="","",INDEX(INDIRECT("'WCM Calibration Final'!$B$1:$B$2000"),$A198)),"Source error"))</x:f>
      </x:c>
      <x:c r="D198" s="76" t="str">
        <x:f>IF($A198="","",IFERROR(IF(INDEX(INDIRECT("'WCM Calibration Final'!$C$1:$C$2000"),$A198)="","",INDEX(INDIRECT("'WCM Calibration Final'!$C$1:$C$2000"),$A198)),"Source error"))</x:f>
      </x:c>
      <x:c r="E198" s="76" t="str">
        <x:f>IF($A198="","",IFERROR(IF(INDEX(INDIRECT("'WCM Calibration Final'!$D$1:$D$2000"),$A198)="","",INDEX(INDIRECT("'WCM Calibration Final'!$D$1:$D$2000"),$A198)),"Source error"))</x:f>
      </x:c>
      <x:c r="F198" s="76" t="str">
        <x:f>IF($A198="","",IFERROR(IF(INDEX(INDIRECT("'WCM Calibration Final'!$E$1:$E$2000"),$A198)="","",INDEX(INDIRECT("'WCM Calibration Final'!$E$1:$E$2000"),$A198)),"Source error"))</x:f>
      </x:c>
      <x:c r="G198" s="76" t="str">
        <x:f>IF($A198="","",IFERROR(IF(INDEX(INDIRECT("'WCM Calibration Final'!$F$1:$F$2000"),$A198)="","",INDEX(INDIRECT("'WCM Calibration Final'!$F$1:$F$2000"),$A198)),"Source error"))</x:f>
      </x:c>
      <x:c r="H198" s="76" t="str">
        <x:f>IF($A198="","",IFERROR(IF(INDEX(INDIRECT("'WCM Calibration Final'!$K$1:$K$2000"),$A198)="","",INDEX(INDIRECT("'WCM Calibration Final'!$K$1:$K$2000"),$A198)),"Source error"))</x:f>
      </x:c>
      <x:c r="I198" s="76" t="str">
        <x:f>IF($A198="","",IFERROR(IF(INDEX(INDIRECT("'WCM Calibration Final'!$L$1:$L$2000"),$A198)="","",INDEX(INDIRECT("'WCM Calibration Final'!$L$1:$L$2000"),$A198)),"Source error"))</x:f>
      </x:c>
      <x:c r="J198" s="76" t="str">
        <x:f>IF(A198="","",IF(B198="","Missing GEID; counted by name/SOEID",IF(COUNTIF($B$8:$B$507,B198)&gt;1,"Repeated GEID in counted rows","")))</x:f>
      </x:c>
      <x:c r="K198" s="82"/>
      <x:c r="L198" s="82" t="n">
        <x:f>IF(Calculations!BN203=1,COUNTIF(Calculations!$BN$13:BN203,1),0)</x:f>
        <x:v>0</x:v>
      </x:c>
    </x:row>
    <x:row r="199" ht="18" customHeight="1">
      <x:c r="A199" s="82" t="str">
        <x:f>IF(192&gt;Calculations!$AG$4,"",IFERROR(INDEX(Calculations!$EM$13:$EM$512,MATCH(192,$L$8:$L$507,0)),""))</x:f>
      </x:c>
      <x:c r="B199" s="82" t="str">
        <x:f>IF($A199="","",IFERROR(IF(INDEX(INDIRECT("'WCM Calibration Final'!$A$1:$A$2000"),$A199)="","",INDEX(INDIRECT("'WCM Calibration Final'!$A$1:$A$2000"),$A199)),"Source error"))</x:f>
      </x:c>
      <x:c r="C199" s="82" t="str">
        <x:f>IF($A199="","",IFERROR(IF(INDEX(INDIRECT("'WCM Calibration Final'!$B$1:$B$2000"),$A199)="","",INDEX(INDIRECT("'WCM Calibration Final'!$B$1:$B$2000"),$A199)),"Source error"))</x:f>
      </x:c>
      <x:c r="D199" s="82" t="str">
        <x:f>IF($A199="","",IFERROR(IF(INDEX(INDIRECT("'WCM Calibration Final'!$C$1:$C$2000"),$A199)="","",INDEX(INDIRECT("'WCM Calibration Final'!$C$1:$C$2000"),$A199)),"Source error"))</x:f>
      </x:c>
      <x:c r="E199" s="82" t="str">
        <x:f>IF($A199="","",IFERROR(IF(INDEX(INDIRECT("'WCM Calibration Final'!$D$1:$D$2000"),$A199)="","",INDEX(INDIRECT("'WCM Calibration Final'!$D$1:$D$2000"),$A199)),"Source error"))</x:f>
      </x:c>
      <x:c r="F199" s="82" t="str">
        <x:f>IF($A199="","",IFERROR(IF(INDEX(INDIRECT("'WCM Calibration Final'!$E$1:$E$2000"),$A199)="","",INDEX(INDIRECT("'WCM Calibration Final'!$E$1:$E$2000"),$A199)),"Source error"))</x:f>
      </x:c>
      <x:c r="G199" s="82" t="str">
        <x:f>IF($A199="","",IFERROR(IF(INDEX(INDIRECT("'WCM Calibration Final'!$F$1:$F$2000"),$A199)="","",INDEX(INDIRECT("'WCM Calibration Final'!$F$1:$F$2000"),$A199)),"Source error"))</x:f>
      </x:c>
      <x:c r="H199" s="82" t="str">
        <x:f>IF($A199="","",IFERROR(IF(INDEX(INDIRECT("'WCM Calibration Final'!$K$1:$K$2000"),$A199)="","",INDEX(INDIRECT("'WCM Calibration Final'!$K$1:$K$2000"),$A199)),"Source error"))</x:f>
      </x:c>
      <x:c r="I199" s="82" t="str">
        <x:f>IF($A199="","",IFERROR(IF(INDEX(INDIRECT("'WCM Calibration Final'!$L$1:$L$2000"),$A199)="","",INDEX(INDIRECT("'WCM Calibration Final'!$L$1:$L$2000"),$A199)),"Source error"))</x:f>
      </x:c>
      <x:c r="J199" s="82" t="str">
        <x:f>IF(A199="","",IF(B199="","Missing GEID; counted by name/SOEID",IF(COUNTIF($B$8:$B$507,B199)&gt;1,"Repeated GEID in counted rows","")))</x:f>
      </x:c>
      <x:c r="K199" s="82"/>
      <x:c r="L199" s="82" t="n">
        <x:f>IF(Calculations!BN204=1,COUNTIF(Calculations!$BN$13:BN204,1),0)</x:f>
        <x:v>0</x:v>
      </x:c>
    </x:row>
    <x:row r="200" ht="18" customHeight="1">
      <x:c r="A200" s="76" t="str">
        <x:f>IF(193&gt;Calculations!$AG$4,"",IFERROR(INDEX(Calculations!$EM$13:$EM$512,MATCH(193,$L$8:$L$507,0)),""))</x:f>
      </x:c>
      <x:c r="B200" s="76" t="str">
        <x:f>IF($A200="","",IFERROR(IF(INDEX(INDIRECT("'WCM Calibration Final'!$A$1:$A$2000"),$A200)="","",INDEX(INDIRECT("'WCM Calibration Final'!$A$1:$A$2000"),$A200)),"Source error"))</x:f>
      </x:c>
      <x:c r="C200" s="76" t="str">
        <x:f>IF($A200="","",IFERROR(IF(INDEX(INDIRECT("'WCM Calibration Final'!$B$1:$B$2000"),$A200)="","",INDEX(INDIRECT("'WCM Calibration Final'!$B$1:$B$2000"),$A200)),"Source error"))</x:f>
      </x:c>
      <x:c r="D200" s="76" t="str">
        <x:f>IF($A200="","",IFERROR(IF(INDEX(INDIRECT("'WCM Calibration Final'!$C$1:$C$2000"),$A200)="","",INDEX(INDIRECT("'WCM Calibration Final'!$C$1:$C$2000"),$A200)),"Source error"))</x:f>
      </x:c>
      <x:c r="E200" s="76" t="str">
        <x:f>IF($A200="","",IFERROR(IF(INDEX(INDIRECT("'WCM Calibration Final'!$D$1:$D$2000"),$A200)="","",INDEX(INDIRECT("'WCM Calibration Final'!$D$1:$D$2000"),$A200)),"Source error"))</x:f>
      </x:c>
      <x:c r="F200" s="76" t="str">
        <x:f>IF($A200="","",IFERROR(IF(INDEX(INDIRECT("'WCM Calibration Final'!$E$1:$E$2000"),$A200)="","",INDEX(INDIRECT("'WCM Calibration Final'!$E$1:$E$2000"),$A200)),"Source error"))</x:f>
      </x:c>
      <x:c r="G200" s="76" t="str">
        <x:f>IF($A200="","",IFERROR(IF(INDEX(INDIRECT("'WCM Calibration Final'!$F$1:$F$2000"),$A200)="","",INDEX(INDIRECT("'WCM Calibration Final'!$F$1:$F$2000"),$A200)),"Source error"))</x:f>
      </x:c>
      <x:c r="H200" s="76" t="str">
        <x:f>IF($A200="","",IFERROR(IF(INDEX(INDIRECT("'WCM Calibration Final'!$K$1:$K$2000"),$A200)="","",INDEX(INDIRECT("'WCM Calibration Final'!$K$1:$K$2000"),$A200)),"Source error"))</x:f>
      </x:c>
      <x:c r="I200" s="76" t="str">
        <x:f>IF($A200="","",IFERROR(IF(INDEX(INDIRECT("'WCM Calibration Final'!$L$1:$L$2000"),$A200)="","",INDEX(INDIRECT("'WCM Calibration Final'!$L$1:$L$2000"),$A200)),"Source error"))</x:f>
      </x:c>
      <x:c r="J200" s="76" t="str">
        <x:f>IF(A200="","",IF(B200="","Missing GEID; counted by name/SOEID",IF(COUNTIF($B$8:$B$507,B200)&gt;1,"Repeated GEID in counted rows","")))</x:f>
      </x:c>
      <x:c r="K200" s="82"/>
      <x:c r="L200" s="82" t="n">
        <x:f>IF(Calculations!BN205=1,COUNTIF(Calculations!$BN$13:BN205,1),0)</x:f>
        <x:v>0</x:v>
      </x:c>
    </x:row>
    <x:row r="201" ht="18" customHeight="1">
      <x:c r="A201" s="82" t="str">
        <x:f>IF(194&gt;Calculations!$AG$4,"",IFERROR(INDEX(Calculations!$EM$13:$EM$512,MATCH(194,$L$8:$L$507,0)),""))</x:f>
      </x:c>
      <x:c r="B201" s="82" t="str">
        <x:f>IF($A201="","",IFERROR(IF(INDEX(INDIRECT("'WCM Calibration Final'!$A$1:$A$2000"),$A201)="","",INDEX(INDIRECT("'WCM Calibration Final'!$A$1:$A$2000"),$A201)),"Source error"))</x:f>
      </x:c>
      <x:c r="C201" s="82" t="str">
        <x:f>IF($A201="","",IFERROR(IF(INDEX(INDIRECT("'WCM Calibration Final'!$B$1:$B$2000"),$A201)="","",INDEX(INDIRECT("'WCM Calibration Final'!$B$1:$B$2000"),$A201)),"Source error"))</x:f>
      </x:c>
      <x:c r="D201" s="82" t="str">
        <x:f>IF($A201="","",IFERROR(IF(INDEX(INDIRECT("'WCM Calibration Final'!$C$1:$C$2000"),$A201)="","",INDEX(INDIRECT("'WCM Calibration Final'!$C$1:$C$2000"),$A201)),"Source error"))</x:f>
      </x:c>
      <x:c r="E201" s="82" t="str">
        <x:f>IF($A201="","",IFERROR(IF(INDEX(INDIRECT("'WCM Calibration Final'!$D$1:$D$2000"),$A201)="","",INDEX(INDIRECT("'WCM Calibration Final'!$D$1:$D$2000"),$A201)),"Source error"))</x:f>
      </x:c>
      <x:c r="F201" s="82" t="str">
        <x:f>IF($A201="","",IFERROR(IF(INDEX(INDIRECT("'WCM Calibration Final'!$E$1:$E$2000"),$A201)="","",INDEX(INDIRECT("'WCM Calibration Final'!$E$1:$E$2000"),$A201)),"Source error"))</x:f>
      </x:c>
      <x:c r="G201" s="82" t="str">
        <x:f>IF($A201="","",IFERROR(IF(INDEX(INDIRECT("'WCM Calibration Final'!$F$1:$F$2000"),$A201)="","",INDEX(INDIRECT("'WCM Calibration Final'!$F$1:$F$2000"),$A201)),"Source error"))</x:f>
      </x:c>
      <x:c r="H201" s="82" t="str">
        <x:f>IF($A201="","",IFERROR(IF(INDEX(INDIRECT("'WCM Calibration Final'!$K$1:$K$2000"),$A201)="","",INDEX(INDIRECT("'WCM Calibration Final'!$K$1:$K$2000"),$A201)),"Source error"))</x:f>
      </x:c>
      <x:c r="I201" s="82" t="str">
        <x:f>IF($A201="","",IFERROR(IF(INDEX(INDIRECT("'WCM Calibration Final'!$L$1:$L$2000"),$A201)="","",INDEX(INDIRECT("'WCM Calibration Final'!$L$1:$L$2000"),$A201)),"Source error"))</x:f>
      </x:c>
      <x:c r="J201" s="82" t="str">
        <x:f>IF(A201="","",IF(B201="","Missing GEID; counted by name/SOEID",IF(COUNTIF($B$8:$B$507,B201)&gt;1,"Repeated GEID in counted rows","")))</x:f>
      </x:c>
      <x:c r="K201" s="82"/>
      <x:c r="L201" s="82" t="n">
        <x:f>IF(Calculations!BN206=1,COUNTIF(Calculations!$BN$13:BN206,1),0)</x:f>
        <x:v>0</x:v>
      </x:c>
    </x:row>
    <x:row r="202" ht="18" customHeight="1">
      <x:c r="A202" s="76" t="str">
        <x:f>IF(195&gt;Calculations!$AG$4,"",IFERROR(INDEX(Calculations!$EM$13:$EM$512,MATCH(195,$L$8:$L$507,0)),""))</x:f>
      </x:c>
      <x:c r="B202" s="76" t="str">
        <x:f>IF($A202="","",IFERROR(IF(INDEX(INDIRECT("'WCM Calibration Final'!$A$1:$A$2000"),$A202)="","",INDEX(INDIRECT("'WCM Calibration Final'!$A$1:$A$2000"),$A202)),"Source error"))</x:f>
      </x:c>
      <x:c r="C202" s="76" t="str">
        <x:f>IF($A202="","",IFERROR(IF(INDEX(INDIRECT("'WCM Calibration Final'!$B$1:$B$2000"),$A202)="","",INDEX(INDIRECT("'WCM Calibration Final'!$B$1:$B$2000"),$A202)),"Source error"))</x:f>
      </x:c>
      <x:c r="D202" s="76" t="str">
        <x:f>IF($A202="","",IFERROR(IF(INDEX(INDIRECT("'WCM Calibration Final'!$C$1:$C$2000"),$A202)="","",INDEX(INDIRECT("'WCM Calibration Final'!$C$1:$C$2000"),$A202)),"Source error"))</x:f>
      </x:c>
      <x:c r="E202" s="76" t="str">
        <x:f>IF($A202="","",IFERROR(IF(INDEX(INDIRECT("'WCM Calibration Final'!$D$1:$D$2000"),$A202)="","",INDEX(INDIRECT("'WCM Calibration Final'!$D$1:$D$2000"),$A202)),"Source error"))</x:f>
      </x:c>
      <x:c r="F202" s="76" t="str">
        <x:f>IF($A202="","",IFERROR(IF(INDEX(INDIRECT("'WCM Calibration Final'!$E$1:$E$2000"),$A202)="","",INDEX(INDIRECT("'WCM Calibration Final'!$E$1:$E$2000"),$A202)),"Source error"))</x:f>
      </x:c>
      <x:c r="G202" s="76" t="str">
        <x:f>IF($A202="","",IFERROR(IF(INDEX(INDIRECT("'WCM Calibration Final'!$F$1:$F$2000"),$A202)="","",INDEX(INDIRECT("'WCM Calibration Final'!$F$1:$F$2000"),$A202)),"Source error"))</x:f>
      </x:c>
      <x:c r="H202" s="76" t="str">
        <x:f>IF($A202="","",IFERROR(IF(INDEX(INDIRECT("'WCM Calibration Final'!$K$1:$K$2000"),$A202)="","",INDEX(INDIRECT("'WCM Calibration Final'!$K$1:$K$2000"),$A202)),"Source error"))</x:f>
      </x:c>
      <x:c r="I202" s="76" t="str">
        <x:f>IF($A202="","",IFERROR(IF(INDEX(INDIRECT("'WCM Calibration Final'!$L$1:$L$2000"),$A202)="","",INDEX(INDIRECT("'WCM Calibration Final'!$L$1:$L$2000"),$A202)),"Source error"))</x:f>
      </x:c>
      <x:c r="J202" s="76" t="str">
        <x:f>IF(A202="","",IF(B202="","Missing GEID; counted by name/SOEID",IF(COUNTIF($B$8:$B$507,B202)&gt;1,"Repeated GEID in counted rows","")))</x:f>
      </x:c>
      <x:c r="K202" s="82"/>
      <x:c r="L202" s="82" t="n">
        <x:f>IF(Calculations!BN207=1,COUNTIF(Calculations!$BN$13:BN207,1),0)</x:f>
        <x:v>0</x:v>
      </x:c>
    </x:row>
    <x:row r="203" ht="18" customHeight="1">
      <x:c r="A203" s="82" t="str">
        <x:f>IF(196&gt;Calculations!$AG$4,"",IFERROR(INDEX(Calculations!$EM$13:$EM$512,MATCH(196,$L$8:$L$507,0)),""))</x:f>
      </x:c>
      <x:c r="B203" s="82" t="str">
        <x:f>IF($A203="","",IFERROR(IF(INDEX(INDIRECT("'WCM Calibration Final'!$A$1:$A$2000"),$A203)="","",INDEX(INDIRECT("'WCM Calibration Final'!$A$1:$A$2000"),$A203)),"Source error"))</x:f>
      </x:c>
      <x:c r="C203" s="82" t="str">
        <x:f>IF($A203="","",IFERROR(IF(INDEX(INDIRECT("'WCM Calibration Final'!$B$1:$B$2000"),$A203)="","",INDEX(INDIRECT("'WCM Calibration Final'!$B$1:$B$2000"),$A203)),"Source error"))</x:f>
      </x:c>
      <x:c r="D203" s="82" t="str">
        <x:f>IF($A203="","",IFERROR(IF(INDEX(INDIRECT("'WCM Calibration Final'!$C$1:$C$2000"),$A203)="","",INDEX(INDIRECT("'WCM Calibration Final'!$C$1:$C$2000"),$A203)),"Source error"))</x:f>
      </x:c>
      <x:c r="E203" s="82" t="str">
        <x:f>IF($A203="","",IFERROR(IF(INDEX(INDIRECT("'WCM Calibration Final'!$D$1:$D$2000"),$A203)="","",INDEX(INDIRECT("'WCM Calibration Final'!$D$1:$D$2000"),$A203)),"Source error"))</x:f>
      </x:c>
      <x:c r="F203" s="82" t="str">
        <x:f>IF($A203="","",IFERROR(IF(INDEX(INDIRECT("'WCM Calibration Final'!$E$1:$E$2000"),$A203)="","",INDEX(INDIRECT("'WCM Calibration Final'!$E$1:$E$2000"),$A203)),"Source error"))</x:f>
      </x:c>
      <x:c r="G203" s="82" t="str">
        <x:f>IF($A203="","",IFERROR(IF(INDEX(INDIRECT("'WCM Calibration Final'!$F$1:$F$2000"),$A203)="","",INDEX(INDIRECT("'WCM Calibration Final'!$F$1:$F$2000"),$A203)),"Source error"))</x:f>
      </x:c>
      <x:c r="H203" s="82" t="str">
        <x:f>IF($A203="","",IFERROR(IF(INDEX(INDIRECT("'WCM Calibration Final'!$K$1:$K$2000"),$A203)="","",INDEX(INDIRECT("'WCM Calibration Final'!$K$1:$K$2000"),$A203)),"Source error"))</x:f>
      </x:c>
      <x:c r="I203" s="82" t="str">
        <x:f>IF($A203="","",IFERROR(IF(INDEX(INDIRECT("'WCM Calibration Final'!$L$1:$L$2000"),$A203)="","",INDEX(INDIRECT("'WCM Calibration Final'!$L$1:$L$2000"),$A203)),"Source error"))</x:f>
      </x:c>
      <x:c r="J203" s="82" t="str">
        <x:f>IF(A203="","",IF(B203="","Missing GEID; counted by name/SOEID",IF(COUNTIF($B$8:$B$507,B203)&gt;1,"Repeated GEID in counted rows","")))</x:f>
      </x:c>
      <x:c r="K203" s="82"/>
      <x:c r="L203" s="82" t="n">
        <x:f>IF(Calculations!BN208=1,COUNTIF(Calculations!$BN$13:BN208,1),0)</x:f>
        <x:v>0</x:v>
      </x:c>
    </x:row>
    <x:row r="204" ht="18" customHeight="1">
      <x:c r="A204" s="76" t="str">
        <x:f>IF(197&gt;Calculations!$AG$4,"",IFERROR(INDEX(Calculations!$EM$13:$EM$512,MATCH(197,$L$8:$L$507,0)),""))</x:f>
      </x:c>
      <x:c r="B204" s="76" t="str">
        <x:f>IF($A204="","",IFERROR(IF(INDEX(INDIRECT("'WCM Calibration Final'!$A$1:$A$2000"),$A204)="","",INDEX(INDIRECT("'WCM Calibration Final'!$A$1:$A$2000"),$A204)),"Source error"))</x:f>
      </x:c>
      <x:c r="C204" s="76" t="str">
        <x:f>IF($A204="","",IFERROR(IF(INDEX(INDIRECT("'WCM Calibration Final'!$B$1:$B$2000"),$A204)="","",INDEX(INDIRECT("'WCM Calibration Final'!$B$1:$B$2000"),$A204)),"Source error"))</x:f>
      </x:c>
      <x:c r="D204" s="76" t="str">
        <x:f>IF($A204="","",IFERROR(IF(INDEX(INDIRECT("'WCM Calibration Final'!$C$1:$C$2000"),$A204)="","",INDEX(INDIRECT("'WCM Calibration Final'!$C$1:$C$2000"),$A204)),"Source error"))</x:f>
      </x:c>
      <x:c r="E204" s="76" t="str">
        <x:f>IF($A204="","",IFERROR(IF(INDEX(INDIRECT("'WCM Calibration Final'!$D$1:$D$2000"),$A204)="","",INDEX(INDIRECT("'WCM Calibration Final'!$D$1:$D$2000"),$A204)),"Source error"))</x:f>
      </x:c>
      <x:c r="F204" s="76" t="str">
        <x:f>IF($A204="","",IFERROR(IF(INDEX(INDIRECT("'WCM Calibration Final'!$E$1:$E$2000"),$A204)="","",INDEX(INDIRECT("'WCM Calibration Final'!$E$1:$E$2000"),$A204)),"Source error"))</x:f>
      </x:c>
      <x:c r="G204" s="76" t="str">
        <x:f>IF($A204="","",IFERROR(IF(INDEX(INDIRECT("'WCM Calibration Final'!$F$1:$F$2000"),$A204)="","",INDEX(INDIRECT("'WCM Calibration Final'!$F$1:$F$2000"),$A204)),"Source error"))</x:f>
      </x:c>
      <x:c r="H204" s="76" t="str">
        <x:f>IF($A204="","",IFERROR(IF(INDEX(INDIRECT("'WCM Calibration Final'!$K$1:$K$2000"),$A204)="","",INDEX(INDIRECT("'WCM Calibration Final'!$K$1:$K$2000"),$A204)),"Source error"))</x:f>
      </x:c>
      <x:c r="I204" s="76" t="str">
        <x:f>IF($A204="","",IFERROR(IF(INDEX(INDIRECT("'WCM Calibration Final'!$L$1:$L$2000"),$A204)="","",INDEX(INDIRECT("'WCM Calibration Final'!$L$1:$L$2000"),$A204)),"Source error"))</x:f>
      </x:c>
      <x:c r="J204" s="76" t="str">
        <x:f>IF(A204="","",IF(B204="","Missing GEID; counted by name/SOEID",IF(COUNTIF($B$8:$B$507,B204)&gt;1,"Repeated GEID in counted rows","")))</x:f>
      </x:c>
      <x:c r="K204" s="82"/>
      <x:c r="L204" s="82" t="n">
        <x:f>IF(Calculations!BN209=1,COUNTIF(Calculations!$BN$13:BN209,1),0)</x:f>
        <x:v>0</x:v>
      </x:c>
    </x:row>
    <x:row r="205" ht="18" customHeight="1">
      <x:c r="A205" s="82" t="str">
        <x:f>IF(198&gt;Calculations!$AG$4,"",IFERROR(INDEX(Calculations!$EM$13:$EM$512,MATCH(198,$L$8:$L$507,0)),""))</x:f>
      </x:c>
      <x:c r="B205" s="82" t="str">
        <x:f>IF($A205="","",IFERROR(IF(INDEX(INDIRECT("'WCM Calibration Final'!$A$1:$A$2000"),$A205)="","",INDEX(INDIRECT("'WCM Calibration Final'!$A$1:$A$2000"),$A205)),"Source error"))</x:f>
      </x:c>
      <x:c r="C205" s="82" t="str">
        <x:f>IF($A205="","",IFERROR(IF(INDEX(INDIRECT("'WCM Calibration Final'!$B$1:$B$2000"),$A205)="","",INDEX(INDIRECT("'WCM Calibration Final'!$B$1:$B$2000"),$A205)),"Source error"))</x:f>
      </x:c>
      <x:c r="D205" s="82" t="str">
        <x:f>IF($A205="","",IFERROR(IF(INDEX(INDIRECT("'WCM Calibration Final'!$C$1:$C$2000"),$A205)="","",INDEX(INDIRECT("'WCM Calibration Final'!$C$1:$C$2000"),$A205)),"Source error"))</x:f>
      </x:c>
      <x:c r="E205" s="82" t="str">
        <x:f>IF($A205="","",IFERROR(IF(INDEX(INDIRECT("'WCM Calibration Final'!$D$1:$D$2000"),$A205)="","",INDEX(INDIRECT("'WCM Calibration Final'!$D$1:$D$2000"),$A205)),"Source error"))</x:f>
      </x:c>
      <x:c r="F205" s="82" t="str">
        <x:f>IF($A205="","",IFERROR(IF(INDEX(INDIRECT("'WCM Calibration Final'!$E$1:$E$2000"),$A205)="","",INDEX(INDIRECT("'WCM Calibration Final'!$E$1:$E$2000"),$A205)),"Source error"))</x:f>
      </x:c>
      <x:c r="G205" s="82" t="str">
        <x:f>IF($A205="","",IFERROR(IF(INDEX(INDIRECT("'WCM Calibration Final'!$F$1:$F$2000"),$A205)="","",INDEX(INDIRECT("'WCM Calibration Final'!$F$1:$F$2000"),$A205)),"Source error"))</x:f>
      </x:c>
      <x:c r="H205" s="82" t="str">
        <x:f>IF($A205="","",IFERROR(IF(INDEX(INDIRECT("'WCM Calibration Final'!$K$1:$K$2000"),$A205)="","",INDEX(INDIRECT("'WCM Calibration Final'!$K$1:$K$2000"),$A205)),"Source error"))</x:f>
      </x:c>
      <x:c r="I205" s="82" t="str">
        <x:f>IF($A205="","",IFERROR(IF(INDEX(INDIRECT("'WCM Calibration Final'!$L$1:$L$2000"),$A205)="","",INDEX(INDIRECT("'WCM Calibration Final'!$L$1:$L$2000"),$A205)),"Source error"))</x:f>
      </x:c>
      <x:c r="J205" s="82" t="str">
        <x:f>IF(A205="","",IF(B205="","Missing GEID; counted by name/SOEID",IF(COUNTIF($B$8:$B$507,B205)&gt;1,"Repeated GEID in counted rows","")))</x:f>
      </x:c>
      <x:c r="K205" s="82"/>
      <x:c r="L205" s="82" t="n">
        <x:f>IF(Calculations!BN210=1,COUNTIF(Calculations!$BN$13:BN210,1),0)</x:f>
        <x:v>0</x:v>
      </x:c>
    </x:row>
    <x:row r="206" ht="18" customHeight="1">
      <x:c r="A206" s="76" t="str">
        <x:f>IF(199&gt;Calculations!$AG$4,"",IFERROR(INDEX(Calculations!$EM$13:$EM$512,MATCH(199,$L$8:$L$507,0)),""))</x:f>
      </x:c>
      <x:c r="B206" s="76" t="str">
        <x:f>IF($A206="","",IFERROR(IF(INDEX(INDIRECT("'WCM Calibration Final'!$A$1:$A$2000"),$A206)="","",INDEX(INDIRECT("'WCM Calibration Final'!$A$1:$A$2000"),$A206)),"Source error"))</x:f>
      </x:c>
      <x:c r="C206" s="76" t="str">
        <x:f>IF($A206="","",IFERROR(IF(INDEX(INDIRECT("'WCM Calibration Final'!$B$1:$B$2000"),$A206)="","",INDEX(INDIRECT("'WCM Calibration Final'!$B$1:$B$2000"),$A206)),"Source error"))</x:f>
      </x:c>
      <x:c r="D206" s="76" t="str">
        <x:f>IF($A206="","",IFERROR(IF(INDEX(INDIRECT("'WCM Calibration Final'!$C$1:$C$2000"),$A206)="","",INDEX(INDIRECT("'WCM Calibration Final'!$C$1:$C$2000"),$A206)),"Source error"))</x:f>
      </x:c>
      <x:c r="E206" s="76" t="str">
        <x:f>IF($A206="","",IFERROR(IF(INDEX(INDIRECT("'WCM Calibration Final'!$D$1:$D$2000"),$A206)="","",INDEX(INDIRECT("'WCM Calibration Final'!$D$1:$D$2000"),$A206)),"Source error"))</x:f>
      </x:c>
      <x:c r="F206" s="76" t="str">
        <x:f>IF($A206="","",IFERROR(IF(INDEX(INDIRECT("'WCM Calibration Final'!$E$1:$E$2000"),$A206)="","",INDEX(INDIRECT("'WCM Calibration Final'!$E$1:$E$2000"),$A206)),"Source error"))</x:f>
      </x:c>
      <x:c r="G206" s="76" t="str">
        <x:f>IF($A206="","",IFERROR(IF(INDEX(INDIRECT("'WCM Calibration Final'!$F$1:$F$2000"),$A206)="","",INDEX(INDIRECT("'WCM Calibration Final'!$F$1:$F$2000"),$A206)),"Source error"))</x:f>
      </x:c>
      <x:c r="H206" s="76" t="str">
        <x:f>IF($A206="","",IFERROR(IF(INDEX(INDIRECT("'WCM Calibration Final'!$K$1:$K$2000"),$A206)="","",INDEX(INDIRECT("'WCM Calibration Final'!$K$1:$K$2000"),$A206)),"Source error"))</x:f>
      </x:c>
      <x:c r="I206" s="76" t="str">
        <x:f>IF($A206="","",IFERROR(IF(INDEX(INDIRECT("'WCM Calibration Final'!$L$1:$L$2000"),$A206)="","",INDEX(INDIRECT("'WCM Calibration Final'!$L$1:$L$2000"),$A206)),"Source error"))</x:f>
      </x:c>
      <x:c r="J206" s="76" t="str">
        <x:f>IF(A206="","",IF(B206="","Missing GEID; counted by name/SOEID",IF(COUNTIF($B$8:$B$507,B206)&gt;1,"Repeated GEID in counted rows","")))</x:f>
      </x:c>
      <x:c r="K206" s="82"/>
      <x:c r="L206" s="82" t="n">
        <x:f>IF(Calculations!BN211=1,COUNTIF(Calculations!$BN$13:BN211,1),0)</x:f>
        <x:v>0</x:v>
      </x:c>
    </x:row>
    <x:row r="207" ht="18" customHeight="1">
      <x:c r="A207" s="82" t="str">
        <x:f>IF(200&gt;Calculations!$AG$4,"",IFERROR(INDEX(Calculations!$EM$13:$EM$512,MATCH(200,$L$8:$L$507,0)),""))</x:f>
      </x:c>
      <x:c r="B207" s="82" t="str">
        <x:f>IF($A207="","",IFERROR(IF(INDEX(INDIRECT("'WCM Calibration Final'!$A$1:$A$2000"),$A207)="","",INDEX(INDIRECT("'WCM Calibration Final'!$A$1:$A$2000"),$A207)),"Source error"))</x:f>
      </x:c>
      <x:c r="C207" s="82" t="str">
        <x:f>IF($A207="","",IFERROR(IF(INDEX(INDIRECT("'WCM Calibration Final'!$B$1:$B$2000"),$A207)="","",INDEX(INDIRECT("'WCM Calibration Final'!$B$1:$B$2000"),$A207)),"Source error"))</x:f>
      </x:c>
      <x:c r="D207" s="82" t="str">
        <x:f>IF($A207="","",IFERROR(IF(INDEX(INDIRECT("'WCM Calibration Final'!$C$1:$C$2000"),$A207)="","",INDEX(INDIRECT("'WCM Calibration Final'!$C$1:$C$2000"),$A207)),"Source error"))</x:f>
      </x:c>
      <x:c r="E207" s="82" t="str">
        <x:f>IF($A207="","",IFERROR(IF(INDEX(INDIRECT("'WCM Calibration Final'!$D$1:$D$2000"),$A207)="","",INDEX(INDIRECT("'WCM Calibration Final'!$D$1:$D$2000"),$A207)),"Source error"))</x:f>
      </x:c>
      <x:c r="F207" s="82" t="str">
        <x:f>IF($A207="","",IFERROR(IF(INDEX(INDIRECT("'WCM Calibration Final'!$E$1:$E$2000"),$A207)="","",INDEX(INDIRECT("'WCM Calibration Final'!$E$1:$E$2000"),$A207)),"Source error"))</x:f>
      </x:c>
      <x:c r="G207" s="82" t="str">
        <x:f>IF($A207="","",IFERROR(IF(INDEX(INDIRECT("'WCM Calibration Final'!$F$1:$F$2000"),$A207)="","",INDEX(INDIRECT("'WCM Calibration Final'!$F$1:$F$2000"),$A207)),"Source error"))</x:f>
      </x:c>
      <x:c r="H207" s="82" t="str">
        <x:f>IF($A207="","",IFERROR(IF(INDEX(INDIRECT("'WCM Calibration Final'!$K$1:$K$2000"),$A207)="","",INDEX(INDIRECT("'WCM Calibration Final'!$K$1:$K$2000"),$A207)),"Source error"))</x:f>
      </x:c>
      <x:c r="I207" s="82" t="str">
        <x:f>IF($A207="","",IFERROR(IF(INDEX(INDIRECT("'WCM Calibration Final'!$L$1:$L$2000"),$A207)="","",INDEX(INDIRECT("'WCM Calibration Final'!$L$1:$L$2000"),$A207)),"Source error"))</x:f>
      </x:c>
      <x:c r="J207" s="82" t="str">
        <x:f>IF(A207="","",IF(B207="","Missing GEID; counted by name/SOEID",IF(COUNTIF($B$8:$B$507,B207)&gt;1,"Repeated GEID in counted rows","")))</x:f>
      </x:c>
      <x:c r="K207" s="82"/>
      <x:c r="L207" s="82" t="n">
        <x:f>IF(Calculations!BN212=1,COUNTIF(Calculations!$BN$13:BN212,1),0)</x:f>
        <x:v>0</x:v>
      </x:c>
    </x:row>
    <x:row r="208" ht="18" customHeight="1">
      <x:c r="A208" s="76" t="str">
        <x:f>IF(201&gt;Calculations!$AG$4,"",IFERROR(INDEX(Calculations!$EM$13:$EM$512,MATCH(201,$L$8:$L$507,0)),""))</x:f>
      </x:c>
      <x:c r="B208" s="76" t="str">
        <x:f>IF($A208="","",IFERROR(IF(INDEX(INDIRECT("'WCM Calibration Final'!$A$1:$A$2000"),$A208)="","",INDEX(INDIRECT("'WCM Calibration Final'!$A$1:$A$2000"),$A208)),"Source error"))</x:f>
      </x:c>
      <x:c r="C208" s="76" t="str">
        <x:f>IF($A208="","",IFERROR(IF(INDEX(INDIRECT("'WCM Calibration Final'!$B$1:$B$2000"),$A208)="","",INDEX(INDIRECT("'WCM Calibration Final'!$B$1:$B$2000"),$A208)),"Source error"))</x:f>
      </x:c>
      <x:c r="D208" s="76" t="str">
        <x:f>IF($A208="","",IFERROR(IF(INDEX(INDIRECT("'WCM Calibration Final'!$C$1:$C$2000"),$A208)="","",INDEX(INDIRECT("'WCM Calibration Final'!$C$1:$C$2000"),$A208)),"Source error"))</x:f>
      </x:c>
      <x:c r="E208" s="76" t="str">
        <x:f>IF($A208="","",IFERROR(IF(INDEX(INDIRECT("'WCM Calibration Final'!$D$1:$D$2000"),$A208)="","",INDEX(INDIRECT("'WCM Calibration Final'!$D$1:$D$2000"),$A208)),"Source error"))</x:f>
      </x:c>
      <x:c r="F208" s="76" t="str">
        <x:f>IF($A208="","",IFERROR(IF(INDEX(INDIRECT("'WCM Calibration Final'!$E$1:$E$2000"),$A208)="","",INDEX(INDIRECT("'WCM Calibration Final'!$E$1:$E$2000"),$A208)),"Source error"))</x:f>
      </x:c>
      <x:c r="G208" s="76" t="str">
        <x:f>IF($A208="","",IFERROR(IF(INDEX(INDIRECT("'WCM Calibration Final'!$F$1:$F$2000"),$A208)="","",INDEX(INDIRECT("'WCM Calibration Final'!$F$1:$F$2000"),$A208)),"Source error"))</x:f>
      </x:c>
      <x:c r="H208" s="76" t="str">
        <x:f>IF($A208="","",IFERROR(IF(INDEX(INDIRECT("'WCM Calibration Final'!$K$1:$K$2000"),$A208)="","",INDEX(INDIRECT("'WCM Calibration Final'!$K$1:$K$2000"),$A208)),"Source error"))</x:f>
      </x:c>
      <x:c r="I208" s="76" t="str">
        <x:f>IF($A208="","",IFERROR(IF(INDEX(INDIRECT("'WCM Calibration Final'!$L$1:$L$2000"),$A208)="","",INDEX(INDIRECT("'WCM Calibration Final'!$L$1:$L$2000"),$A208)),"Source error"))</x:f>
      </x:c>
      <x:c r="J208" s="76" t="str">
        <x:f>IF(A208="","",IF(B208="","Missing GEID; counted by name/SOEID",IF(COUNTIF($B$8:$B$507,B208)&gt;1,"Repeated GEID in counted rows","")))</x:f>
      </x:c>
      <x:c r="K208" s="82"/>
      <x:c r="L208" s="82" t="n">
        <x:f>IF(Calculations!BN213=1,COUNTIF(Calculations!$BN$13:BN213,1),0)</x:f>
        <x:v>0</x:v>
      </x:c>
    </x:row>
    <x:row r="209" ht="18" customHeight="1">
      <x:c r="A209" s="82" t="str">
        <x:f>IF(202&gt;Calculations!$AG$4,"",IFERROR(INDEX(Calculations!$EM$13:$EM$512,MATCH(202,$L$8:$L$507,0)),""))</x:f>
      </x:c>
      <x:c r="B209" s="82" t="str">
        <x:f>IF($A209="","",IFERROR(IF(INDEX(INDIRECT("'WCM Calibration Final'!$A$1:$A$2000"),$A209)="","",INDEX(INDIRECT("'WCM Calibration Final'!$A$1:$A$2000"),$A209)),"Source error"))</x:f>
      </x:c>
      <x:c r="C209" s="82" t="str">
        <x:f>IF($A209="","",IFERROR(IF(INDEX(INDIRECT("'WCM Calibration Final'!$B$1:$B$2000"),$A209)="","",INDEX(INDIRECT("'WCM Calibration Final'!$B$1:$B$2000"),$A209)),"Source error"))</x:f>
      </x:c>
      <x:c r="D209" s="82" t="str">
        <x:f>IF($A209="","",IFERROR(IF(INDEX(INDIRECT("'WCM Calibration Final'!$C$1:$C$2000"),$A209)="","",INDEX(INDIRECT("'WCM Calibration Final'!$C$1:$C$2000"),$A209)),"Source error"))</x:f>
      </x:c>
      <x:c r="E209" s="82" t="str">
        <x:f>IF($A209="","",IFERROR(IF(INDEX(INDIRECT("'WCM Calibration Final'!$D$1:$D$2000"),$A209)="","",INDEX(INDIRECT("'WCM Calibration Final'!$D$1:$D$2000"),$A209)),"Source error"))</x:f>
      </x:c>
      <x:c r="F209" s="82" t="str">
        <x:f>IF($A209="","",IFERROR(IF(INDEX(INDIRECT("'WCM Calibration Final'!$E$1:$E$2000"),$A209)="","",INDEX(INDIRECT("'WCM Calibration Final'!$E$1:$E$2000"),$A209)),"Source error"))</x:f>
      </x:c>
      <x:c r="G209" s="82" t="str">
        <x:f>IF($A209="","",IFERROR(IF(INDEX(INDIRECT("'WCM Calibration Final'!$F$1:$F$2000"),$A209)="","",INDEX(INDIRECT("'WCM Calibration Final'!$F$1:$F$2000"),$A209)),"Source error"))</x:f>
      </x:c>
      <x:c r="H209" s="82" t="str">
        <x:f>IF($A209="","",IFERROR(IF(INDEX(INDIRECT("'WCM Calibration Final'!$K$1:$K$2000"),$A209)="","",INDEX(INDIRECT("'WCM Calibration Final'!$K$1:$K$2000"),$A209)),"Source error"))</x:f>
      </x:c>
      <x:c r="I209" s="82" t="str">
        <x:f>IF($A209="","",IFERROR(IF(INDEX(INDIRECT("'WCM Calibration Final'!$L$1:$L$2000"),$A209)="","",INDEX(INDIRECT("'WCM Calibration Final'!$L$1:$L$2000"),$A209)),"Source error"))</x:f>
      </x:c>
      <x:c r="J209" s="82" t="str">
        <x:f>IF(A209="","",IF(B209="","Missing GEID; counted by name/SOEID",IF(COUNTIF($B$8:$B$507,B209)&gt;1,"Repeated GEID in counted rows","")))</x:f>
      </x:c>
      <x:c r="K209" s="82"/>
      <x:c r="L209" s="82" t="n">
        <x:f>IF(Calculations!BN214=1,COUNTIF(Calculations!$BN$13:BN214,1),0)</x:f>
        <x:v>0</x:v>
      </x:c>
    </x:row>
    <x:row r="210" ht="18" customHeight="1">
      <x:c r="A210" s="76" t="str">
        <x:f>IF(203&gt;Calculations!$AG$4,"",IFERROR(INDEX(Calculations!$EM$13:$EM$512,MATCH(203,$L$8:$L$507,0)),""))</x:f>
      </x:c>
      <x:c r="B210" s="76" t="str">
        <x:f>IF($A210="","",IFERROR(IF(INDEX(INDIRECT("'WCM Calibration Final'!$A$1:$A$2000"),$A210)="","",INDEX(INDIRECT("'WCM Calibration Final'!$A$1:$A$2000"),$A210)),"Source error"))</x:f>
      </x:c>
      <x:c r="C210" s="76" t="str">
        <x:f>IF($A210="","",IFERROR(IF(INDEX(INDIRECT("'WCM Calibration Final'!$B$1:$B$2000"),$A210)="","",INDEX(INDIRECT("'WCM Calibration Final'!$B$1:$B$2000"),$A210)),"Source error"))</x:f>
      </x:c>
      <x:c r="D210" s="76" t="str">
        <x:f>IF($A210="","",IFERROR(IF(INDEX(INDIRECT("'WCM Calibration Final'!$C$1:$C$2000"),$A210)="","",INDEX(INDIRECT("'WCM Calibration Final'!$C$1:$C$2000"),$A210)),"Source error"))</x:f>
      </x:c>
      <x:c r="E210" s="76" t="str">
        <x:f>IF($A210="","",IFERROR(IF(INDEX(INDIRECT("'WCM Calibration Final'!$D$1:$D$2000"),$A210)="","",INDEX(INDIRECT("'WCM Calibration Final'!$D$1:$D$2000"),$A210)),"Source error"))</x:f>
      </x:c>
      <x:c r="F210" s="76" t="str">
        <x:f>IF($A210="","",IFERROR(IF(INDEX(INDIRECT("'WCM Calibration Final'!$E$1:$E$2000"),$A210)="","",INDEX(INDIRECT("'WCM Calibration Final'!$E$1:$E$2000"),$A210)),"Source error"))</x:f>
      </x:c>
      <x:c r="G210" s="76" t="str">
        <x:f>IF($A210="","",IFERROR(IF(INDEX(INDIRECT("'WCM Calibration Final'!$F$1:$F$2000"),$A210)="","",INDEX(INDIRECT("'WCM Calibration Final'!$F$1:$F$2000"),$A210)),"Source error"))</x:f>
      </x:c>
      <x:c r="H210" s="76" t="str">
        <x:f>IF($A210="","",IFERROR(IF(INDEX(INDIRECT("'WCM Calibration Final'!$K$1:$K$2000"),$A210)="","",INDEX(INDIRECT("'WCM Calibration Final'!$K$1:$K$2000"),$A210)),"Source error"))</x:f>
      </x:c>
      <x:c r="I210" s="76" t="str">
        <x:f>IF($A210="","",IFERROR(IF(INDEX(INDIRECT("'WCM Calibration Final'!$L$1:$L$2000"),$A210)="","",INDEX(INDIRECT("'WCM Calibration Final'!$L$1:$L$2000"),$A210)),"Source error"))</x:f>
      </x:c>
      <x:c r="J210" s="76" t="str">
        <x:f>IF(A210="","",IF(B210="","Missing GEID; counted by name/SOEID",IF(COUNTIF($B$8:$B$507,B210)&gt;1,"Repeated GEID in counted rows","")))</x:f>
      </x:c>
      <x:c r="K210" s="82"/>
      <x:c r="L210" s="82" t="n">
        <x:f>IF(Calculations!BN215=1,COUNTIF(Calculations!$BN$13:BN215,1),0)</x:f>
        <x:v>0</x:v>
      </x:c>
    </x:row>
    <x:row r="211" ht="18" customHeight="1">
      <x:c r="A211" s="82" t="str">
        <x:f>IF(204&gt;Calculations!$AG$4,"",IFERROR(INDEX(Calculations!$EM$13:$EM$512,MATCH(204,$L$8:$L$507,0)),""))</x:f>
      </x:c>
      <x:c r="B211" s="82" t="str">
        <x:f>IF($A211="","",IFERROR(IF(INDEX(INDIRECT("'WCM Calibration Final'!$A$1:$A$2000"),$A211)="","",INDEX(INDIRECT("'WCM Calibration Final'!$A$1:$A$2000"),$A211)),"Source error"))</x:f>
      </x:c>
      <x:c r="C211" s="82" t="str">
        <x:f>IF($A211="","",IFERROR(IF(INDEX(INDIRECT("'WCM Calibration Final'!$B$1:$B$2000"),$A211)="","",INDEX(INDIRECT("'WCM Calibration Final'!$B$1:$B$2000"),$A211)),"Source error"))</x:f>
      </x:c>
      <x:c r="D211" s="82" t="str">
        <x:f>IF($A211="","",IFERROR(IF(INDEX(INDIRECT("'WCM Calibration Final'!$C$1:$C$2000"),$A211)="","",INDEX(INDIRECT("'WCM Calibration Final'!$C$1:$C$2000"),$A211)),"Source error"))</x:f>
      </x:c>
      <x:c r="E211" s="82" t="str">
        <x:f>IF($A211="","",IFERROR(IF(INDEX(INDIRECT("'WCM Calibration Final'!$D$1:$D$2000"),$A211)="","",INDEX(INDIRECT("'WCM Calibration Final'!$D$1:$D$2000"),$A211)),"Source error"))</x:f>
      </x:c>
      <x:c r="F211" s="82" t="str">
        <x:f>IF($A211="","",IFERROR(IF(INDEX(INDIRECT("'WCM Calibration Final'!$E$1:$E$2000"),$A211)="","",INDEX(INDIRECT("'WCM Calibration Final'!$E$1:$E$2000"),$A211)),"Source error"))</x:f>
      </x:c>
      <x:c r="G211" s="82" t="str">
        <x:f>IF($A211="","",IFERROR(IF(INDEX(INDIRECT("'WCM Calibration Final'!$F$1:$F$2000"),$A211)="","",INDEX(INDIRECT("'WCM Calibration Final'!$F$1:$F$2000"),$A211)),"Source error"))</x:f>
      </x:c>
      <x:c r="H211" s="82" t="str">
        <x:f>IF($A211="","",IFERROR(IF(INDEX(INDIRECT("'WCM Calibration Final'!$K$1:$K$2000"),$A211)="","",INDEX(INDIRECT("'WCM Calibration Final'!$K$1:$K$2000"),$A211)),"Source error"))</x:f>
      </x:c>
      <x:c r="I211" s="82" t="str">
        <x:f>IF($A211="","",IFERROR(IF(INDEX(INDIRECT("'WCM Calibration Final'!$L$1:$L$2000"),$A211)="","",INDEX(INDIRECT("'WCM Calibration Final'!$L$1:$L$2000"),$A211)),"Source error"))</x:f>
      </x:c>
      <x:c r="J211" s="82" t="str">
        <x:f>IF(A211="","",IF(B211="","Missing GEID; counted by name/SOEID",IF(COUNTIF($B$8:$B$507,B211)&gt;1,"Repeated GEID in counted rows","")))</x:f>
      </x:c>
      <x:c r="K211" s="82"/>
      <x:c r="L211" s="82" t="n">
        <x:f>IF(Calculations!BN216=1,COUNTIF(Calculations!$BN$13:BN216,1),0)</x:f>
        <x:v>0</x:v>
      </x:c>
    </x:row>
    <x:row r="212" ht="18" customHeight="1">
      <x:c r="A212" s="76" t="str">
        <x:f>IF(205&gt;Calculations!$AG$4,"",IFERROR(INDEX(Calculations!$EM$13:$EM$512,MATCH(205,$L$8:$L$507,0)),""))</x:f>
      </x:c>
      <x:c r="B212" s="76" t="str">
        <x:f>IF($A212="","",IFERROR(IF(INDEX(INDIRECT("'WCM Calibration Final'!$A$1:$A$2000"),$A212)="","",INDEX(INDIRECT("'WCM Calibration Final'!$A$1:$A$2000"),$A212)),"Source error"))</x:f>
      </x:c>
      <x:c r="C212" s="76" t="str">
        <x:f>IF($A212="","",IFERROR(IF(INDEX(INDIRECT("'WCM Calibration Final'!$B$1:$B$2000"),$A212)="","",INDEX(INDIRECT("'WCM Calibration Final'!$B$1:$B$2000"),$A212)),"Source error"))</x:f>
      </x:c>
      <x:c r="D212" s="76" t="str">
        <x:f>IF($A212="","",IFERROR(IF(INDEX(INDIRECT("'WCM Calibration Final'!$C$1:$C$2000"),$A212)="","",INDEX(INDIRECT("'WCM Calibration Final'!$C$1:$C$2000"),$A212)),"Source error"))</x:f>
      </x:c>
      <x:c r="E212" s="76" t="str">
        <x:f>IF($A212="","",IFERROR(IF(INDEX(INDIRECT("'WCM Calibration Final'!$D$1:$D$2000"),$A212)="","",INDEX(INDIRECT("'WCM Calibration Final'!$D$1:$D$2000"),$A212)),"Source error"))</x:f>
      </x:c>
      <x:c r="F212" s="76" t="str">
        <x:f>IF($A212="","",IFERROR(IF(INDEX(INDIRECT("'WCM Calibration Final'!$E$1:$E$2000"),$A212)="","",INDEX(INDIRECT("'WCM Calibration Final'!$E$1:$E$2000"),$A212)),"Source error"))</x:f>
      </x:c>
      <x:c r="G212" s="76" t="str">
        <x:f>IF($A212="","",IFERROR(IF(INDEX(INDIRECT("'WCM Calibration Final'!$F$1:$F$2000"),$A212)="","",INDEX(INDIRECT("'WCM Calibration Final'!$F$1:$F$2000"),$A212)),"Source error"))</x:f>
      </x:c>
      <x:c r="H212" s="76" t="str">
        <x:f>IF($A212="","",IFERROR(IF(INDEX(INDIRECT("'WCM Calibration Final'!$K$1:$K$2000"),$A212)="","",INDEX(INDIRECT("'WCM Calibration Final'!$K$1:$K$2000"),$A212)),"Source error"))</x:f>
      </x:c>
      <x:c r="I212" s="76" t="str">
        <x:f>IF($A212="","",IFERROR(IF(INDEX(INDIRECT("'WCM Calibration Final'!$L$1:$L$2000"),$A212)="","",INDEX(INDIRECT("'WCM Calibration Final'!$L$1:$L$2000"),$A212)),"Source error"))</x:f>
      </x:c>
      <x:c r="J212" s="76" t="str">
        <x:f>IF(A212="","",IF(B212="","Missing GEID; counted by name/SOEID",IF(COUNTIF($B$8:$B$507,B212)&gt;1,"Repeated GEID in counted rows","")))</x:f>
      </x:c>
      <x:c r="K212" s="82"/>
      <x:c r="L212" s="82" t="n">
        <x:f>IF(Calculations!BN217=1,COUNTIF(Calculations!$BN$13:BN217,1),0)</x:f>
        <x:v>0</x:v>
      </x:c>
    </x:row>
    <x:row r="213" ht="18" customHeight="1">
      <x:c r="A213" s="82" t="str">
        <x:f>IF(206&gt;Calculations!$AG$4,"",IFERROR(INDEX(Calculations!$EM$13:$EM$512,MATCH(206,$L$8:$L$507,0)),""))</x:f>
      </x:c>
      <x:c r="B213" s="82" t="str">
        <x:f>IF($A213="","",IFERROR(IF(INDEX(INDIRECT("'WCM Calibration Final'!$A$1:$A$2000"),$A213)="","",INDEX(INDIRECT("'WCM Calibration Final'!$A$1:$A$2000"),$A213)),"Source error"))</x:f>
      </x:c>
      <x:c r="C213" s="82" t="str">
        <x:f>IF($A213="","",IFERROR(IF(INDEX(INDIRECT("'WCM Calibration Final'!$B$1:$B$2000"),$A213)="","",INDEX(INDIRECT("'WCM Calibration Final'!$B$1:$B$2000"),$A213)),"Source error"))</x:f>
      </x:c>
      <x:c r="D213" s="82" t="str">
        <x:f>IF($A213="","",IFERROR(IF(INDEX(INDIRECT("'WCM Calibration Final'!$C$1:$C$2000"),$A213)="","",INDEX(INDIRECT("'WCM Calibration Final'!$C$1:$C$2000"),$A213)),"Source error"))</x:f>
      </x:c>
      <x:c r="E213" s="82" t="str">
        <x:f>IF($A213="","",IFERROR(IF(INDEX(INDIRECT("'WCM Calibration Final'!$D$1:$D$2000"),$A213)="","",INDEX(INDIRECT("'WCM Calibration Final'!$D$1:$D$2000"),$A213)),"Source error"))</x:f>
      </x:c>
      <x:c r="F213" s="82" t="str">
        <x:f>IF($A213="","",IFERROR(IF(INDEX(INDIRECT("'WCM Calibration Final'!$E$1:$E$2000"),$A213)="","",INDEX(INDIRECT("'WCM Calibration Final'!$E$1:$E$2000"),$A213)),"Source error"))</x:f>
      </x:c>
      <x:c r="G213" s="82" t="str">
        <x:f>IF($A213="","",IFERROR(IF(INDEX(INDIRECT("'WCM Calibration Final'!$F$1:$F$2000"),$A213)="","",INDEX(INDIRECT("'WCM Calibration Final'!$F$1:$F$2000"),$A213)),"Source error"))</x:f>
      </x:c>
      <x:c r="H213" s="82" t="str">
        <x:f>IF($A213="","",IFERROR(IF(INDEX(INDIRECT("'WCM Calibration Final'!$K$1:$K$2000"),$A213)="","",INDEX(INDIRECT("'WCM Calibration Final'!$K$1:$K$2000"),$A213)),"Source error"))</x:f>
      </x:c>
      <x:c r="I213" s="82" t="str">
        <x:f>IF($A213="","",IFERROR(IF(INDEX(INDIRECT("'WCM Calibration Final'!$L$1:$L$2000"),$A213)="","",INDEX(INDIRECT("'WCM Calibration Final'!$L$1:$L$2000"),$A213)),"Source error"))</x:f>
      </x:c>
      <x:c r="J213" s="82" t="str">
        <x:f>IF(A213="","",IF(B213="","Missing GEID; counted by name/SOEID",IF(COUNTIF($B$8:$B$507,B213)&gt;1,"Repeated GEID in counted rows","")))</x:f>
      </x:c>
      <x:c r="K213" s="82"/>
      <x:c r="L213" s="82" t="n">
        <x:f>IF(Calculations!BN218=1,COUNTIF(Calculations!$BN$13:BN218,1),0)</x:f>
        <x:v>0</x:v>
      </x:c>
    </x:row>
    <x:row r="214" ht="18" customHeight="1">
      <x:c r="A214" s="76" t="str">
        <x:f>IF(207&gt;Calculations!$AG$4,"",IFERROR(INDEX(Calculations!$EM$13:$EM$512,MATCH(207,$L$8:$L$507,0)),""))</x:f>
      </x:c>
      <x:c r="B214" s="76" t="str">
        <x:f>IF($A214="","",IFERROR(IF(INDEX(INDIRECT("'WCM Calibration Final'!$A$1:$A$2000"),$A214)="","",INDEX(INDIRECT("'WCM Calibration Final'!$A$1:$A$2000"),$A214)),"Source error"))</x:f>
      </x:c>
      <x:c r="C214" s="76" t="str">
        <x:f>IF($A214="","",IFERROR(IF(INDEX(INDIRECT("'WCM Calibration Final'!$B$1:$B$2000"),$A214)="","",INDEX(INDIRECT("'WCM Calibration Final'!$B$1:$B$2000"),$A214)),"Source error"))</x:f>
      </x:c>
      <x:c r="D214" s="76" t="str">
        <x:f>IF($A214="","",IFERROR(IF(INDEX(INDIRECT("'WCM Calibration Final'!$C$1:$C$2000"),$A214)="","",INDEX(INDIRECT("'WCM Calibration Final'!$C$1:$C$2000"),$A214)),"Source error"))</x:f>
      </x:c>
      <x:c r="E214" s="76" t="str">
        <x:f>IF($A214="","",IFERROR(IF(INDEX(INDIRECT("'WCM Calibration Final'!$D$1:$D$2000"),$A214)="","",INDEX(INDIRECT("'WCM Calibration Final'!$D$1:$D$2000"),$A214)),"Source error"))</x:f>
      </x:c>
      <x:c r="F214" s="76" t="str">
        <x:f>IF($A214="","",IFERROR(IF(INDEX(INDIRECT("'WCM Calibration Final'!$E$1:$E$2000"),$A214)="","",INDEX(INDIRECT("'WCM Calibration Final'!$E$1:$E$2000"),$A214)),"Source error"))</x:f>
      </x:c>
      <x:c r="G214" s="76" t="str">
        <x:f>IF($A214="","",IFERROR(IF(INDEX(INDIRECT("'WCM Calibration Final'!$F$1:$F$2000"),$A214)="","",INDEX(INDIRECT("'WCM Calibration Final'!$F$1:$F$2000"),$A214)),"Source error"))</x:f>
      </x:c>
      <x:c r="H214" s="76" t="str">
        <x:f>IF($A214="","",IFERROR(IF(INDEX(INDIRECT("'WCM Calibration Final'!$K$1:$K$2000"),$A214)="","",INDEX(INDIRECT("'WCM Calibration Final'!$K$1:$K$2000"),$A214)),"Source error"))</x:f>
      </x:c>
      <x:c r="I214" s="76" t="str">
        <x:f>IF($A214="","",IFERROR(IF(INDEX(INDIRECT("'WCM Calibration Final'!$L$1:$L$2000"),$A214)="","",INDEX(INDIRECT("'WCM Calibration Final'!$L$1:$L$2000"),$A214)),"Source error"))</x:f>
      </x:c>
      <x:c r="J214" s="76" t="str">
        <x:f>IF(A214="","",IF(B214="","Missing GEID; counted by name/SOEID",IF(COUNTIF($B$8:$B$507,B214)&gt;1,"Repeated GEID in counted rows","")))</x:f>
      </x:c>
      <x:c r="K214" s="82"/>
      <x:c r="L214" s="82" t="n">
        <x:f>IF(Calculations!BN219=1,COUNTIF(Calculations!$BN$13:BN219,1),0)</x:f>
        <x:v>0</x:v>
      </x:c>
    </x:row>
    <x:row r="215" ht="18" customHeight="1">
      <x:c r="A215" s="82" t="str">
        <x:f>IF(208&gt;Calculations!$AG$4,"",IFERROR(INDEX(Calculations!$EM$13:$EM$512,MATCH(208,$L$8:$L$507,0)),""))</x:f>
      </x:c>
      <x:c r="B215" s="82" t="str">
        <x:f>IF($A215="","",IFERROR(IF(INDEX(INDIRECT("'WCM Calibration Final'!$A$1:$A$2000"),$A215)="","",INDEX(INDIRECT("'WCM Calibration Final'!$A$1:$A$2000"),$A215)),"Source error"))</x:f>
      </x:c>
      <x:c r="C215" s="82" t="str">
        <x:f>IF($A215="","",IFERROR(IF(INDEX(INDIRECT("'WCM Calibration Final'!$B$1:$B$2000"),$A215)="","",INDEX(INDIRECT("'WCM Calibration Final'!$B$1:$B$2000"),$A215)),"Source error"))</x:f>
      </x:c>
      <x:c r="D215" s="82" t="str">
        <x:f>IF($A215="","",IFERROR(IF(INDEX(INDIRECT("'WCM Calibration Final'!$C$1:$C$2000"),$A215)="","",INDEX(INDIRECT("'WCM Calibration Final'!$C$1:$C$2000"),$A215)),"Source error"))</x:f>
      </x:c>
      <x:c r="E215" s="82" t="str">
        <x:f>IF($A215="","",IFERROR(IF(INDEX(INDIRECT("'WCM Calibration Final'!$D$1:$D$2000"),$A215)="","",INDEX(INDIRECT("'WCM Calibration Final'!$D$1:$D$2000"),$A215)),"Source error"))</x:f>
      </x:c>
      <x:c r="F215" s="82" t="str">
        <x:f>IF($A215="","",IFERROR(IF(INDEX(INDIRECT("'WCM Calibration Final'!$E$1:$E$2000"),$A215)="","",INDEX(INDIRECT("'WCM Calibration Final'!$E$1:$E$2000"),$A215)),"Source error"))</x:f>
      </x:c>
      <x:c r="G215" s="82" t="str">
        <x:f>IF($A215="","",IFERROR(IF(INDEX(INDIRECT("'WCM Calibration Final'!$F$1:$F$2000"),$A215)="","",INDEX(INDIRECT("'WCM Calibration Final'!$F$1:$F$2000"),$A215)),"Source error"))</x:f>
      </x:c>
      <x:c r="H215" s="82" t="str">
        <x:f>IF($A215="","",IFERROR(IF(INDEX(INDIRECT("'WCM Calibration Final'!$K$1:$K$2000"),$A215)="","",INDEX(INDIRECT("'WCM Calibration Final'!$K$1:$K$2000"),$A215)),"Source error"))</x:f>
      </x:c>
      <x:c r="I215" s="82" t="str">
        <x:f>IF($A215="","",IFERROR(IF(INDEX(INDIRECT("'WCM Calibration Final'!$L$1:$L$2000"),$A215)="","",INDEX(INDIRECT("'WCM Calibration Final'!$L$1:$L$2000"),$A215)),"Source error"))</x:f>
      </x:c>
      <x:c r="J215" s="82" t="str">
        <x:f>IF(A215="","",IF(B215="","Missing GEID; counted by name/SOEID",IF(COUNTIF($B$8:$B$507,B215)&gt;1,"Repeated GEID in counted rows","")))</x:f>
      </x:c>
      <x:c r="K215" s="82"/>
      <x:c r="L215" s="82" t="n">
        <x:f>IF(Calculations!BN220=1,COUNTIF(Calculations!$BN$13:BN220,1),0)</x:f>
        <x:v>0</x:v>
      </x:c>
    </x:row>
    <x:row r="216" ht="18" customHeight="1">
      <x:c r="A216" s="76" t="str">
        <x:f>IF(209&gt;Calculations!$AG$4,"",IFERROR(INDEX(Calculations!$EM$13:$EM$512,MATCH(209,$L$8:$L$507,0)),""))</x:f>
      </x:c>
      <x:c r="B216" s="76" t="str">
        <x:f>IF($A216="","",IFERROR(IF(INDEX(INDIRECT("'WCM Calibration Final'!$A$1:$A$2000"),$A216)="","",INDEX(INDIRECT("'WCM Calibration Final'!$A$1:$A$2000"),$A216)),"Source error"))</x:f>
      </x:c>
      <x:c r="C216" s="76" t="str">
        <x:f>IF($A216="","",IFERROR(IF(INDEX(INDIRECT("'WCM Calibration Final'!$B$1:$B$2000"),$A216)="","",INDEX(INDIRECT("'WCM Calibration Final'!$B$1:$B$2000"),$A216)),"Source error"))</x:f>
      </x:c>
      <x:c r="D216" s="76" t="str">
        <x:f>IF($A216="","",IFERROR(IF(INDEX(INDIRECT("'WCM Calibration Final'!$C$1:$C$2000"),$A216)="","",INDEX(INDIRECT("'WCM Calibration Final'!$C$1:$C$2000"),$A216)),"Source error"))</x:f>
      </x:c>
      <x:c r="E216" s="76" t="str">
        <x:f>IF($A216="","",IFERROR(IF(INDEX(INDIRECT("'WCM Calibration Final'!$D$1:$D$2000"),$A216)="","",INDEX(INDIRECT("'WCM Calibration Final'!$D$1:$D$2000"),$A216)),"Source error"))</x:f>
      </x:c>
      <x:c r="F216" s="76" t="str">
        <x:f>IF($A216="","",IFERROR(IF(INDEX(INDIRECT("'WCM Calibration Final'!$E$1:$E$2000"),$A216)="","",INDEX(INDIRECT("'WCM Calibration Final'!$E$1:$E$2000"),$A216)),"Source error"))</x:f>
      </x:c>
      <x:c r="G216" s="76" t="str">
        <x:f>IF($A216="","",IFERROR(IF(INDEX(INDIRECT("'WCM Calibration Final'!$F$1:$F$2000"),$A216)="","",INDEX(INDIRECT("'WCM Calibration Final'!$F$1:$F$2000"),$A216)),"Source error"))</x:f>
      </x:c>
      <x:c r="H216" s="76" t="str">
        <x:f>IF($A216="","",IFERROR(IF(INDEX(INDIRECT("'WCM Calibration Final'!$K$1:$K$2000"),$A216)="","",INDEX(INDIRECT("'WCM Calibration Final'!$K$1:$K$2000"),$A216)),"Source error"))</x:f>
      </x:c>
      <x:c r="I216" s="76" t="str">
        <x:f>IF($A216="","",IFERROR(IF(INDEX(INDIRECT("'WCM Calibration Final'!$L$1:$L$2000"),$A216)="","",INDEX(INDIRECT("'WCM Calibration Final'!$L$1:$L$2000"),$A216)),"Source error"))</x:f>
      </x:c>
      <x:c r="J216" s="76" t="str">
        <x:f>IF(A216="","",IF(B216="","Missing GEID; counted by name/SOEID",IF(COUNTIF($B$8:$B$507,B216)&gt;1,"Repeated GEID in counted rows","")))</x:f>
      </x:c>
      <x:c r="K216" s="82"/>
      <x:c r="L216" s="82" t="n">
        <x:f>IF(Calculations!BN221=1,COUNTIF(Calculations!$BN$13:BN221,1),0)</x:f>
        <x:v>0</x:v>
      </x:c>
    </x:row>
    <x:row r="217" ht="18" customHeight="1">
      <x:c r="A217" s="82" t="str">
        <x:f>IF(210&gt;Calculations!$AG$4,"",IFERROR(INDEX(Calculations!$EM$13:$EM$512,MATCH(210,$L$8:$L$507,0)),""))</x:f>
      </x:c>
      <x:c r="B217" s="82" t="str">
        <x:f>IF($A217="","",IFERROR(IF(INDEX(INDIRECT("'WCM Calibration Final'!$A$1:$A$2000"),$A217)="","",INDEX(INDIRECT("'WCM Calibration Final'!$A$1:$A$2000"),$A217)),"Source error"))</x:f>
      </x:c>
      <x:c r="C217" s="82" t="str">
        <x:f>IF($A217="","",IFERROR(IF(INDEX(INDIRECT("'WCM Calibration Final'!$B$1:$B$2000"),$A217)="","",INDEX(INDIRECT("'WCM Calibration Final'!$B$1:$B$2000"),$A217)),"Source error"))</x:f>
      </x:c>
      <x:c r="D217" s="82" t="str">
        <x:f>IF($A217="","",IFERROR(IF(INDEX(INDIRECT("'WCM Calibration Final'!$C$1:$C$2000"),$A217)="","",INDEX(INDIRECT("'WCM Calibration Final'!$C$1:$C$2000"),$A217)),"Source error"))</x:f>
      </x:c>
      <x:c r="E217" s="82" t="str">
        <x:f>IF($A217="","",IFERROR(IF(INDEX(INDIRECT("'WCM Calibration Final'!$D$1:$D$2000"),$A217)="","",INDEX(INDIRECT("'WCM Calibration Final'!$D$1:$D$2000"),$A217)),"Source error"))</x:f>
      </x:c>
      <x:c r="F217" s="82" t="str">
        <x:f>IF($A217="","",IFERROR(IF(INDEX(INDIRECT("'WCM Calibration Final'!$E$1:$E$2000"),$A217)="","",INDEX(INDIRECT("'WCM Calibration Final'!$E$1:$E$2000"),$A217)),"Source error"))</x:f>
      </x:c>
      <x:c r="G217" s="82" t="str">
        <x:f>IF($A217="","",IFERROR(IF(INDEX(INDIRECT("'WCM Calibration Final'!$F$1:$F$2000"),$A217)="","",INDEX(INDIRECT("'WCM Calibration Final'!$F$1:$F$2000"),$A217)),"Source error"))</x:f>
      </x:c>
      <x:c r="H217" s="82" t="str">
        <x:f>IF($A217="","",IFERROR(IF(INDEX(INDIRECT("'WCM Calibration Final'!$K$1:$K$2000"),$A217)="","",INDEX(INDIRECT("'WCM Calibration Final'!$K$1:$K$2000"),$A217)),"Source error"))</x:f>
      </x:c>
      <x:c r="I217" s="82" t="str">
        <x:f>IF($A217="","",IFERROR(IF(INDEX(INDIRECT("'WCM Calibration Final'!$L$1:$L$2000"),$A217)="","",INDEX(INDIRECT("'WCM Calibration Final'!$L$1:$L$2000"),$A217)),"Source error"))</x:f>
      </x:c>
      <x:c r="J217" s="82" t="str">
        <x:f>IF(A217="","",IF(B217="","Missing GEID; counted by name/SOEID",IF(COUNTIF($B$8:$B$507,B217)&gt;1,"Repeated GEID in counted rows","")))</x:f>
      </x:c>
      <x:c r="K217" s="82"/>
      <x:c r="L217" s="82" t="n">
        <x:f>IF(Calculations!BN222=1,COUNTIF(Calculations!$BN$13:BN222,1),0)</x:f>
        <x:v>0</x:v>
      </x:c>
    </x:row>
    <x:row r="218" ht="18" customHeight="1">
      <x:c r="A218" s="76" t="str">
        <x:f>IF(211&gt;Calculations!$AG$4,"",IFERROR(INDEX(Calculations!$EM$13:$EM$512,MATCH(211,$L$8:$L$507,0)),""))</x:f>
      </x:c>
      <x:c r="B218" s="76" t="str">
        <x:f>IF($A218="","",IFERROR(IF(INDEX(INDIRECT("'WCM Calibration Final'!$A$1:$A$2000"),$A218)="","",INDEX(INDIRECT("'WCM Calibration Final'!$A$1:$A$2000"),$A218)),"Source error"))</x:f>
      </x:c>
      <x:c r="C218" s="76" t="str">
        <x:f>IF($A218="","",IFERROR(IF(INDEX(INDIRECT("'WCM Calibration Final'!$B$1:$B$2000"),$A218)="","",INDEX(INDIRECT("'WCM Calibration Final'!$B$1:$B$2000"),$A218)),"Source error"))</x:f>
      </x:c>
      <x:c r="D218" s="76" t="str">
        <x:f>IF($A218="","",IFERROR(IF(INDEX(INDIRECT("'WCM Calibration Final'!$C$1:$C$2000"),$A218)="","",INDEX(INDIRECT("'WCM Calibration Final'!$C$1:$C$2000"),$A218)),"Source error"))</x:f>
      </x:c>
      <x:c r="E218" s="76" t="str">
        <x:f>IF($A218="","",IFERROR(IF(INDEX(INDIRECT("'WCM Calibration Final'!$D$1:$D$2000"),$A218)="","",INDEX(INDIRECT("'WCM Calibration Final'!$D$1:$D$2000"),$A218)),"Source error"))</x:f>
      </x:c>
      <x:c r="F218" s="76" t="str">
        <x:f>IF($A218="","",IFERROR(IF(INDEX(INDIRECT("'WCM Calibration Final'!$E$1:$E$2000"),$A218)="","",INDEX(INDIRECT("'WCM Calibration Final'!$E$1:$E$2000"),$A218)),"Source error"))</x:f>
      </x:c>
      <x:c r="G218" s="76" t="str">
        <x:f>IF($A218="","",IFERROR(IF(INDEX(INDIRECT("'WCM Calibration Final'!$F$1:$F$2000"),$A218)="","",INDEX(INDIRECT("'WCM Calibration Final'!$F$1:$F$2000"),$A218)),"Source error"))</x:f>
      </x:c>
      <x:c r="H218" s="76" t="str">
        <x:f>IF($A218="","",IFERROR(IF(INDEX(INDIRECT("'WCM Calibration Final'!$K$1:$K$2000"),$A218)="","",INDEX(INDIRECT("'WCM Calibration Final'!$K$1:$K$2000"),$A218)),"Source error"))</x:f>
      </x:c>
      <x:c r="I218" s="76" t="str">
        <x:f>IF($A218="","",IFERROR(IF(INDEX(INDIRECT("'WCM Calibration Final'!$L$1:$L$2000"),$A218)="","",INDEX(INDIRECT("'WCM Calibration Final'!$L$1:$L$2000"),$A218)),"Source error"))</x:f>
      </x:c>
      <x:c r="J218" s="76" t="str">
        <x:f>IF(A218="","",IF(B218="","Missing GEID; counted by name/SOEID",IF(COUNTIF($B$8:$B$507,B218)&gt;1,"Repeated GEID in counted rows","")))</x:f>
      </x:c>
      <x:c r="K218" s="82"/>
      <x:c r="L218" s="82" t="n">
        <x:f>IF(Calculations!BN223=1,COUNTIF(Calculations!$BN$13:BN223,1),0)</x:f>
        <x:v>0</x:v>
      </x:c>
    </x:row>
    <x:row r="219" ht="18" customHeight="1">
      <x:c r="A219" s="82" t="str">
        <x:f>IF(212&gt;Calculations!$AG$4,"",IFERROR(INDEX(Calculations!$EM$13:$EM$512,MATCH(212,$L$8:$L$507,0)),""))</x:f>
      </x:c>
      <x:c r="B219" s="82" t="str">
        <x:f>IF($A219="","",IFERROR(IF(INDEX(INDIRECT("'WCM Calibration Final'!$A$1:$A$2000"),$A219)="","",INDEX(INDIRECT("'WCM Calibration Final'!$A$1:$A$2000"),$A219)),"Source error"))</x:f>
      </x:c>
      <x:c r="C219" s="82" t="str">
        <x:f>IF($A219="","",IFERROR(IF(INDEX(INDIRECT("'WCM Calibration Final'!$B$1:$B$2000"),$A219)="","",INDEX(INDIRECT("'WCM Calibration Final'!$B$1:$B$2000"),$A219)),"Source error"))</x:f>
      </x:c>
      <x:c r="D219" s="82" t="str">
        <x:f>IF($A219="","",IFERROR(IF(INDEX(INDIRECT("'WCM Calibration Final'!$C$1:$C$2000"),$A219)="","",INDEX(INDIRECT("'WCM Calibration Final'!$C$1:$C$2000"),$A219)),"Source error"))</x:f>
      </x:c>
      <x:c r="E219" s="82" t="str">
        <x:f>IF($A219="","",IFERROR(IF(INDEX(INDIRECT("'WCM Calibration Final'!$D$1:$D$2000"),$A219)="","",INDEX(INDIRECT("'WCM Calibration Final'!$D$1:$D$2000"),$A219)),"Source error"))</x:f>
      </x:c>
      <x:c r="F219" s="82" t="str">
        <x:f>IF($A219="","",IFERROR(IF(INDEX(INDIRECT("'WCM Calibration Final'!$E$1:$E$2000"),$A219)="","",INDEX(INDIRECT("'WCM Calibration Final'!$E$1:$E$2000"),$A219)),"Source error"))</x:f>
      </x:c>
      <x:c r="G219" s="82" t="str">
        <x:f>IF($A219="","",IFERROR(IF(INDEX(INDIRECT("'WCM Calibration Final'!$F$1:$F$2000"),$A219)="","",INDEX(INDIRECT("'WCM Calibration Final'!$F$1:$F$2000"),$A219)),"Source error"))</x:f>
      </x:c>
      <x:c r="H219" s="82" t="str">
        <x:f>IF($A219="","",IFERROR(IF(INDEX(INDIRECT("'WCM Calibration Final'!$K$1:$K$2000"),$A219)="","",INDEX(INDIRECT("'WCM Calibration Final'!$K$1:$K$2000"),$A219)),"Source error"))</x:f>
      </x:c>
      <x:c r="I219" s="82" t="str">
        <x:f>IF($A219="","",IFERROR(IF(INDEX(INDIRECT("'WCM Calibration Final'!$L$1:$L$2000"),$A219)="","",INDEX(INDIRECT("'WCM Calibration Final'!$L$1:$L$2000"),$A219)),"Source error"))</x:f>
      </x:c>
      <x:c r="J219" s="82" t="str">
        <x:f>IF(A219="","",IF(B219="","Missing GEID; counted by name/SOEID",IF(COUNTIF($B$8:$B$507,B219)&gt;1,"Repeated GEID in counted rows","")))</x:f>
      </x:c>
      <x:c r="K219" s="82"/>
      <x:c r="L219" s="82" t="n">
        <x:f>IF(Calculations!BN224=1,COUNTIF(Calculations!$BN$13:BN224,1),0)</x:f>
        <x:v>0</x:v>
      </x:c>
    </x:row>
    <x:row r="220" ht="18" customHeight="1">
      <x:c r="A220" s="76" t="str">
        <x:f>IF(213&gt;Calculations!$AG$4,"",IFERROR(INDEX(Calculations!$EM$13:$EM$512,MATCH(213,$L$8:$L$507,0)),""))</x:f>
      </x:c>
      <x:c r="B220" s="76" t="str">
        <x:f>IF($A220="","",IFERROR(IF(INDEX(INDIRECT("'WCM Calibration Final'!$A$1:$A$2000"),$A220)="","",INDEX(INDIRECT("'WCM Calibration Final'!$A$1:$A$2000"),$A220)),"Source error"))</x:f>
      </x:c>
      <x:c r="C220" s="76" t="str">
        <x:f>IF($A220="","",IFERROR(IF(INDEX(INDIRECT("'WCM Calibration Final'!$B$1:$B$2000"),$A220)="","",INDEX(INDIRECT("'WCM Calibration Final'!$B$1:$B$2000"),$A220)),"Source error"))</x:f>
      </x:c>
      <x:c r="D220" s="76" t="str">
        <x:f>IF($A220="","",IFERROR(IF(INDEX(INDIRECT("'WCM Calibration Final'!$C$1:$C$2000"),$A220)="","",INDEX(INDIRECT("'WCM Calibration Final'!$C$1:$C$2000"),$A220)),"Source error"))</x:f>
      </x:c>
      <x:c r="E220" s="76" t="str">
        <x:f>IF($A220="","",IFERROR(IF(INDEX(INDIRECT("'WCM Calibration Final'!$D$1:$D$2000"),$A220)="","",INDEX(INDIRECT("'WCM Calibration Final'!$D$1:$D$2000"),$A220)),"Source error"))</x:f>
      </x:c>
      <x:c r="F220" s="76" t="str">
        <x:f>IF($A220="","",IFERROR(IF(INDEX(INDIRECT("'WCM Calibration Final'!$E$1:$E$2000"),$A220)="","",INDEX(INDIRECT("'WCM Calibration Final'!$E$1:$E$2000"),$A220)),"Source error"))</x:f>
      </x:c>
      <x:c r="G220" s="76" t="str">
        <x:f>IF($A220="","",IFERROR(IF(INDEX(INDIRECT("'WCM Calibration Final'!$F$1:$F$2000"),$A220)="","",INDEX(INDIRECT("'WCM Calibration Final'!$F$1:$F$2000"),$A220)),"Source error"))</x:f>
      </x:c>
      <x:c r="H220" s="76" t="str">
        <x:f>IF($A220="","",IFERROR(IF(INDEX(INDIRECT("'WCM Calibration Final'!$K$1:$K$2000"),$A220)="","",INDEX(INDIRECT("'WCM Calibration Final'!$K$1:$K$2000"),$A220)),"Source error"))</x:f>
      </x:c>
      <x:c r="I220" s="76" t="str">
        <x:f>IF($A220="","",IFERROR(IF(INDEX(INDIRECT("'WCM Calibration Final'!$L$1:$L$2000"),$A220)="","",INDEX(INDIRECT("'WCM Calibration Final'!$L$1:$L$2000"),$A220)),"Source error"))</x:f>
      </x:c>
      <x:c r="J220" s="76" t="str">
        <x:f>IF(A220="","",IF(B220="","Missing GEID; counted by name/SOEID",IF(COUNTIF($B$8:$B$507,B220)&gt;1,"Repeated GEID in counted rows","")))</x:f>
      </x:c>
      <x:c r="K220" s="82"/>
      <x:c r="L220" s="82" t="n">
        <x:f>IF(Calculations!BN225=1,COUNTIF(Calculations!$BN$13:BN225,1),0)</x:f>
        <x:v>0</x:v>
      </x:c>
    </x:row>
    <x:row r="221" ht="18" customHeight="1">
      <x:c r="A221" s="82" t="str">
        <x:f>IF(214&gt;Calculations!$AG$4,"",IFERROR(INDEX(Calculations!$EM$13:$EM$512,MATCH(214,$L$8:$L$507,0)),""))</x:f>
      </x:c>
      <x:c r="B221" s="82" t="str">
        <x:f>IF($A221="","",IFERROR(IF(INDEX(INDIRECT("'WCM Calibration Final'!$A$1:$A$2000"),$A221)="","",INDEX(INDIRECT("'WCM Calibration Final'!$A$1:$A$2000"),$A221)),"Source error"))</x:f>
      </x:c>
      <x:c r="C221" s="82" t="str">
        <x:f>IF($A221="","",IFERROR(IF(INDEX(INDIRECT("'WCM Calibration Final'!$B$1:$B$2000"),$A221)="","",INDEX(INDIRECT("'WCM Calibration Final'!$B$1:$B$2000"),$A221)),"Source error"))</x:f>
      </x:c>
      <x:c r="D221" s="82" t="str">
        <x:f>IF($A221="","",IFERROR(IF(INDEX(INDIRECT("'WCM Calibration Final'!$C$1:$C$2000"),$A221)="","",INDEX(INDIRECT("'WCM Calibration Final'!$C$1:$C$2000"),$A221)),"Source error"))</x:f>
      </x:c>
      <x:c r="E221" s="82" t="str">
        <x:f>IF($A221="","",IFERROR(IF(INDEX(INDIRECT("'WCM Calibration Final'!$D$1:$D$2000"),$A221)="","",INDEX(INDIRECT("'WCM Calibration Final'!$D$1:$D$2000"),$A221)),"Source error"))</x:f>
      </x:c>
      <x:c r="F221" s="82" t="str">
        <x:f>IF($A221="","",IFERROR(IF(INDEX(INDIRECT("'WCM Calibration Final'!$E$1:$E$2000"),$A221)="","",INDEX(INDIRECT("'WCM Calibration Final'!$E$1:$E$2000"),$A221)),"Source error"))</x:f>
      </x:c>
      <x:c r="G221" s="82" t="str">
        <x:f>IF($A221="","",IFERROR(IF(INDEX(INDIRECT("'WCM Calibration Final'!$F$1:$F$2000"),$A221)="","",INDEX(INDIRECT("'WCM Calibration Final'!$F$1:$F$2000"),$A221)),"Source error"))</x:f>
      </x:c>
      <x:c r="H221" s="82" t="str">
        <x:f>IF($A221="","",IFERROR(IF(INDEX(INDIRECT("'WCM Calibration Final'!$K$1:$K$2000"),$A221)="","",INDEX(INDIRECT("'WCM Calibration Final'!$K$1:$K$2000"),$A221)),"Source error"))</x:f>
      </x:c>
      <x:c r="I221" s="82" t="str">
        <x:f>IF($A221="","",IFERROR(IF(INDEX(INDIRECT("'WCM Calibration Final'!$L$1:$L$2000"),$A221)="","",INDEX(INDIRECT("'WCM Calibration Final'!$L$1:$L$2000"),$A221)),"Source error"))</x:f>
      </x:c>
      <x:c r="J221" s="82" t="str">
        <x:f>IF(A221="","",IF(B221="","Missing GEID; counted by name/SOEID",IF(COUNTIF($B$8:$B$507,B221)&gt;1,"Repeated GEID in counted rows","")))</x:f>
      </x:c>
      <x:c r="K221" s="82"/>
      <x:c r="L221" s="82" t="n">
        <x:f>IF(Calculations!BN226=1,COUNTIF(Calculations!$BN$13:BN226,1),0)</x:f>
        <x:v>0</x:v>
      </x:c>
    </x:row>
    <x:row r="222" ht="18" customHeight="1">
      <x:c r="A222" s="76" t="str">
        <x:f>IF(215&gt;Calculations!$AG$4,"",IFERROR(INDEX(Calculations!$EM$13:$EM$512,MATCH(215,$L$8:$L$507,0)),""))</x:f>
      </x:c>
      <x:c r="B222" s="76" t="str">
        <x:f>IF($A222="","",IFERROR(IF(INDEX(INDIRECT("'WCM Calibration Final'!$A$1:$A$2000"),$A222)="","",INDEX(INDIRECT("'WCM Calibration Final'!$A$1:$A$2000"),$A222)),"Source error"))</x:f>
      </x:c>
      <x:c r="C222" s="76" t="str">
        <x:f>IF($A222="","",IFERROR(IF(INDEX(INDIRECT("'WCM Calibration Final'!$B$1:$B$2000"),$A222)="","",INDEX(INDIRECT("'WCM Calibration Final'!$B$1:$B$2000"),$A222)),"Source error"))</x:f>
      </x:c>
      <x:c r="D222" s="76" t="str">
        <x:f>IF($A222="","",IFERROR(IF(INDEX(INDIRECT("'WCM Calibration Final'!$C$1:$C$2000"),$A222)="","",INDEX(INDIRECT("'WCM Calibration Final'!$C$1:$C$2000"),$A222)),"Source error"))</x:f>
      </x:c>
      <x:c r="E222" s="76" t="str">
        <x:f>IF($A222="","",IFERROR(IF(INDEX(INDIRECT("'WCM Calibration Final'!$D$1:$D$2000"),$A222)="","",INDEX(INDIRECT("'WCM Calibration Final'!$D$1:$D$2000"),$A222)),"Source error"))</x:f>
      </x:c>
      <x:c r="F222" s="76" t="str">
        <x:f>IF($A222="","",IFERROR(IF(INDEX(INDIRECT("'WCM Calibration Final'!$E$1:$E$2000"),$A222)="","",INDEX(INDIRECT("'WCM Calibration Final'!$E$1:$E$2000"),$A222)),"Source error"))</x:f>
      </x:c>
      <x:c r="G222" s="76" t="str">
        <x:f>IF($A222="","",IFERROR(IF(INDEX(INDIRECT("'WCM Calibration Final'!$F$1:$F$2000"),$A222)="","",INDEX(INDIRECT("'WCM Calibration Final'!$F$1:$F$2000"),$A222)),"Source error"))</x:f>
      </x:c>
      <x:c r="H222" s="76" t="str">
        <x:f>IF($A222="","",IFERROR(IF(INDEX(INDIRECT("'WCM Calibration Final'!$K$1:$K$2000"),$A222)="","",INDEX(INDIRECT("'WCM Calibration Final'!$K$1:$K$2000"),$A222)),"Source error"))</x:f>
      </x:c>
      <x:c r="I222" s="76" t="str">
        <x:f>IF($A222="","",IFERROR(IF(INDEX(INDIRECT("'WCM Calibration Final'!$L$1:$L$2000"),$A222)="","",INDEX(INDIRECT("'WCM Calibration Final'!$L$1:$L$2000"),$A222)),"Source error"))</x:f>
      </x:c>
      <x:c r="J222" s="76" t="str">
        <x:f>IF(A222="","",IF(B222="","Missing GEID; counted by name/SOEID",IF(COUNTIF($B$8:$B$507,B222)&gt;1,"Repeated GEID in counted rows","")))</x:f>
      </x:c>
      <x:c r="K222" s="82"/>
      <x:c r="L222" s="82" t="n">
        <x:f>IF(Calculations!BN227=1,COUNTIF(Calculations!$BN$13:BN227,1),0)</x:f>
        <x:v>0</x:v>
      </x:c>
    </x:row>
    <x:row r="223" ht="18" customHeight="1">
      <x:c r="A223" s="82" t="str">
        <x:f>IF(216&gt;Calculations!$AG$4,"",IFERROR(INDEX(Calculations!$EM$13:$EM$512,MATCH(216,$L$8:$L$507,0)),""))</x:f>
      </x:c>
      <x:c r="B223" s="82" t="str">
        <x:f>IF($A223="","",IFERROR(IF(INDEX(INDIRECT("'WCM Calibration Final'!$A$1:$A$2000"),$A223)="","",INDEX(INDIRECT("'WCM Calibration Final'!$A$1:$A$2000"),$A223)),"Source error"))</x:f>
      </x:c>
      <x:c r="C223" s="82" t="str">
        <x:f>IF($A223="","",IFERROR(IF(INDEX(INDIRECT("'WCM Calibration Final'!$B$1:$B$2000"),$A223)="","",INDEX(INDIRECT("'WCM Calibration Final'!$B$1:$B$2000"),$A223)),"Source error"))</x:f>
      </x:c>
      <x:c r="D223" s="82" t="str">
        <x:f>IF($A223="","",IFERROR(IF(INDEX(INDIRECT("'WCM Calibration Final'!$C$1:$C$2000"),$A223)="","",INDEX(INDIRECT("'WCM Calibration Final'!$C$1:$C$2000"),$A223)),"Source error"))</x:f>
      </x:c>
      <x:c r="E223" s="82" t="str">
        <x:f>IF($A223="","",IFERROR(IF(INDEX(INDIRECT("'WCM Calibration Final'!$D$1:$D$2000"),$A223)="","",INDEX(INDIRECT("'WCM Calibration Final'!$D$1:$D$2000"),$A223)),"Source error"))</x:f>
      </x:c>
      <x:c r="F223" s="82" t="str">
        <x:f>IF($A223="","",IFERROR(IF(INDEX(INDIRECT("'WCM Calibration Final'!$E$1:$E$2000"),$A223)="","",INDEX(INDIRECT("'WCM Calibration Final'!$E$1:$E$2000"),$A223)),"Source error"))</x:f>
      </x:c>
      <x:c r="G223" s="82" t="str">
        <x:f>IF($A223="","",IFERROR(IF(INDEX(INDIRECT("'WCM Calibration Final'!$F$1:$F$2000"),$A223)="","",INDEX(INDIRECT("'WCM Calibration Final'!$F$1:$F$2000"),$A223)),"Source error"))</x:f>
      </x:c>
      <x:c r="H223" s="82" t="str">
        <x:f>IF($A223="","",IFERROR(IF(INDEX(INDIRECT("'WCM Calibration Final'!$K$1:$K$2000"),$A223)="","",INDEX(INDIRECT("'WCM Calibration Final'!$K$1:$K$2000"),$A223)),"Source error"))</x:f>
      </x:c>
      <x:c r="I223" s="82" t="str">
        <x:f>IF($A223="","",IFERROR(IF(INDEX(INDIRECT("'WCM Calibration Final'!$L$1:$L$2000"),$A223)="","",INDEX(INDIRECT("'WCM Calibration Final'!$L$1:$L$2000"),$A223)),"Source error"))</x:f>
      </x:c>
      <x:c r="J223" s="82" t="str">
        <x:f>IF(A223="","",IF(B223="","Missing GEID; counted by name/SOEID",IF(COUNTIF($B$8:$B$507,B223)&gt;1,"Repeated GEID in counted rows","")))</x:f>
      </x:c>
      <x:c r="K223" s="82"/>
      <x:c r="L223" s="82" t="n">
        <x:f>IF(Calculations!BN228=1,COUNTIF(Calculations!$BN$13:BN228,1),0)</x:f>
        <x:v>0</x:v>
      </x:c>
    </x:row>
    <x:row r="224" ht="18" customHeight="1">
      <x:c r="A224" s="76" t="str">
        <x:f>IF(217&gt;Calculations!$AG$4,"",IFERROR(INDEX(Calculations!$EM$13:$EM$512,MATCH(217,$L$8:$L$507,0)),""))</x:f>
      </x:c>
      <x:c r="B224" s="76" t="str">
        <x:f>IF($A224="","",IFERROR(IF(INDEX(INDIRECT("'WCM Calibration Final'!$A$1:$A$2000"),$A224)="","",INDEX(INDIRECT("'WCM Calibration Final'!$A$1:$A$2000"),$A224)),"Source error"))</x:f>
      </x:c>
      <x:c r="C224" s="76" t="str">
        <x:f>IF($A224="","",IFERROR(IF(INDEX(INDIRECT("'WCM Calibration Final'!$B$1:$B$2000"),$A224)="","",INDEX(INDIRECT("'WCM Calibration Final'!$B$1:$B$2000"),$A224)),"Source error"))</x:f>
      </x:c>
      <x:c r="D224" s="76" t="str">
        <x:f>IF($A224="","",IFERROR(IF(INDEX(INDIRECT("'WCM Calibration Final'!$C$1:$C$2000"),$A224)="","",INDEX(INDIRECT("'WCM Calibration Final'!$C$1:$C$2000"),$A224)),"Source error"))</x:f>
      </x:c>
      <x:c r="E224" s="76" t="str">
        <x:f>IF($A224="","",IFERROR(IF(INDEX(INDIRECT("'WCM Calibration Final'!$D$1:$D$2000"),$A224)="","",INDEX(INDIRECT("'WCM Calibration Final'!$D$1:$D$2000"),$A224)),"Source error"))</x:f>
      </x:c>
      <x:c r="F224" s="76" t="str">
        <x:f>IF($A224="","",IFERROR(IF(INDEX(INDIRECT("'WCM Calibration Final'!$E$1:$E$2000"),$A224)="","",INDEX(INDIRECT("'WCM Calibration Final'!$E$1:$E$2000"),$A224)),"Source error"))</x:f>
      </x:c>
      <x:c r="G224" s="76" t="str">
        <x:f>IF($A224="","",IFERROR(IF(INDEX(INDIRECT("'WCM Calibration Final'!$F$1:$F$2000"),$A224)="","",INDEX(INDIRECT("'WCM Calibration Final'!$F$1:$F$2000"),$A224)),"Source error"))</x:f>
      </x:c>
      <x:c r="H224" s="76" t="str">
        <x:f>IF($A224="","",IFERROR(IF(INDEX(INDIRECT("'WCM Calibration Final'!$K$1:$K$2000"),$A224)="","",INDEX(INDIRECT("'WCM Calibration Final'!$K$1:$K$2000"),$A224)),"Source error"))</x:f>
      </x:c>
      <x:c r="I224" s="76" t="str">
        <x:f>IF($A224="","",IFERROR(IF(INDEX(INDIRECT("'WCM Calibration Final'!$L$1:$L$2000"),$A224)="","",INDEX(INDIRECT("'WCM Calibration Final'!$L$1:$L$2000"),$A224)),"Source error"))</x:f>
      </x:c>
      <x:c r="J224" s="76" t="str">
        <x:f>IF(A224="","",IF(B224="","Missing GEID; counted by name/SOEID",IF(COUNTIF($B$8:$B$507,B224)&gt;1,"Repeated GEID in counted rows","")))</x:f>
      </x:c>
      <x:c r="K224" s="82"/>
      <x:c r="L224" s="82" t="n">
        <x:f>IF(Calculations!BN229=1,COUNTIF(Calculations!$BN$13:BN229,1),0)</x:f>
        <x:v>0</x:v>
      </x:c>
    </x:row>
    <x:row r="225" ht="18" customHeight="1">
      <x:c r="A225" s="82" t="str">
        <x:f>IF(218&gt;Calculations!$AG$4,"",IFERROR(INDEX(Calculations!$EM$13:$EM$512,MATCH(218,$L$8:$L$507,0)),""))</x:f>
      </x:c>
      <x:c r="B225" s="82" t="str">
        <x:f>IF($A225="","",IFERROR(IF(INDEX(INDIRECT("'WCM Calibration Final'!$A$1:$A$2000"),$A225)="","",INDEX(INDIRECT("'WCM Calibration Final'!$A$1:$A$2000"),$A225)),"Source error"))</x:f>
      </x:c>
      <x:c r="C225" s="82" t="str">
        <x:f>IF($A225="","",IFERROR(IF(INDEX(INDIRECT("'WCM Calibration Final'!$B$1:$B$2000"),$A225)="","",INDEX(INDIRECT("'WCM Calibration Final'!$B$1:$B$2000"),$A225)),"Source error"))</x:f>
      </x:c>
      <x:c r="D225" s="82" t="str">
        <x:f>IF($A225="","",IFERROR(IF(INDEX(INDIRECT("'WCM Calibration Final'!$C$1:$C$2000"),$A225)="","",INDEX(INDIRECT("'WCM Calibration Final'!$C$1:$C$2000"),$A225)),"Source error"))</x:f>
      </x:c>
      <x:c r="E225" s="82" t="str">
        <x:f>IF($A225="","",IFERROR(IF(INDEX(INDIRECT("'WCM Calibration Final'!$D$1:$D$2000"),$A225)="","",INDEX(INDIRECT("'WCM Calibration Final'!$D$1:$D$2000"),$A225)),"Source error"))</x:f>
      </x:c>
      <x:c r="F225" s="82" t="str">
        <x:f>IF($A225="","",IFERROR(IF(INDEX(INDIRECT("'WCM Calibration Final'!$E$1:$E$2000"),$A225)="","",INDEX(INDIRECT("'WCM Calibration Final'!$E$1:$E$2000"),$A225)),"Source error"))</x:f>
      </x:c>
      <x:c r="G225" s="82" t="str">
        <x:f>IF($A225="","",IFERROR(IF(INDEX(INDIRECT("'WCM Calibration Final'!$F$1:$F$2000"),$A225)="","",INDEX(INDIRECT("'WCM Calibration Final'!$F$1:$F$2000"),$A225)),"Source error"))</x:f>
      </x:c>
      <x:c r="H225" s="82" t="str">
        <x:f>IF($A225="","",IFERROR(IF(INDEX(INDIRECT("'WCM Calibration Final'!$K$1:$K$2000"),$A225)="","",INDEX(INDIRECT("'WCM Calibration Final'!$K$1:$K$2000"),$A225)),"Source error"))</x:f>
      </x:c>
      <x:c r="I225" s="82" t="str">
        <x:f>IF($A225="","",IFERROR(IF(INDEX(INDIRECT("'WCM Calibration Final'!$L$1:$L$2000"),$A225)="","",INDEX(INDIRECT("'WCM Calibration Final'!$L$1:$L$2000"),$A225)),"Source error"))</x:f>
      </x:c>
      <x:c r="J225" s="82" t="str">
        <x:f>IF(A225="","",IF(B225="","Missing GEID; counted by name/SOEID",IF(COUNTIF($B$8:$B$507,B225)&gt;1,"Repeated GEID in counted rows","")))</x:f>
      </x:c>
      <x:c r="K225" s="82"/>
      <x:c r="L225" s="82" t="n">
        <x:f>IF(Calculations!BN230=1,COUNTIF(Calculations!$BN$13:BN230,1),0)</x:f>
        <x:v>0</x:v>
      </x:c>
    </x:row>
    <x:row r="226" ht="18" customHeight="1">
      <x:c r="A226" s="76" t="str">
        <x:f>IF(219&gt;Calculations!$AG$4,"",IFERROR(INDEX(Calculations!$EM$13:$EM$512,MATCH(219,$L$8:$L$507,0)),""))</x:f>
      </x:c>
      <x:c r="B226" s="76" t="str">
        <x:f>IF($A226="","",IFERROR(IF(INDEX(INDIRECT("'WCM Calibration Final'!$A$1:$A$2000"),$A226)="","",INDEX(INDIRECT("'WCM Calibration Final'!$A$1:$A$2000"),$A226)),"Source error"))</x:f>
      </x:c>
      <x:c r="C226" s="76" t="str">
        <x:f>IF($A226="","",IFERROR(IF(INDEX(INDIRECT("'WCM Calibration Final'!$B$1:$B$2000"),$A226)="","",INDEX(INDIRECT("'WCM Calibration Final'!$B$1:$B$2000"),$A226)),"Source error"))</x:f>
      </x:c>
      <x:c r="D226" s="76" t="str">
        <x:f>IF($A226="","",IFERROR(IF(INDEX(INDIRECT("'WCM Calibration Final'!$C$1:$C$2000"),$A226)="","",INDEX(INDIRECT("'WCM Calibration Final'!$C$1:$C$2000"),$A226)),"Source error"))</x:f>
      </x:c>
      <x:c r="E226" s="76" t="str">
        <x:f>IF($A226="","",IFERROR(IF(INDEX(INDIRECT("'WCM Calibration Final'!$D$1:$D$2000"),$A226)="","",INDEX(INDIRECT("'WCM Calibration Final'!$D$1:$D$2000"),$A226)),"Source error"))</x:f>
      </x:c>
      <x:c r="F226" s="76" t="str">
        <x:f>IF($A226="","",IFERROR(IF(INDEX(INDIRECT("'WCM Calibration Final'!$E$1:$E$2000"),$A226)="","",INDEX(INDIRECT("'WCM Calibration Final'!$E$1:$E$2000"),$A226)),"Source error"))</x:f>
      </x:c>
      <x:c r="G226" s="76" t="str">
        <x:f>IF($A226="","",IFERROR(IF(INDEX(INDIRECT("'WCM Calibration Final'!$F$1:$F$2000"),$A226)="","",INDEX(INDIRECT("'WCM Calibration Final'!$F$1:$F$2000"),$A226)),"Source error"))</x:f>
      </x:c>
      <x:c r="H226" s="76" t="str">
        <x:f>IF($A226="","",IFERROR(IF(INDEX(INDIRECT("'WCM Calibration Final'!$K$1:$K$2000"),$A226)="","",INDEX(INDIRECT("'WCM Calibration Final'!$K$1:$K$2000"),$A226)),"Source error"))</x:f>
      </x:c>
      <x:c r="I226" s="76" t="str">
        <x:f>IF($A226="","",IFERROR(IF(INDEX(INDIRECT("'WCM Calibration Final'!$L$1:$L$2000"),$A226)="","",INDEX(INDIRECT("'WCM Calibration Final'!$L$1:$L$2000"),$A226)),"Source error"))</x:f>
      </x:c>
      <x:c r="J226" s="76" t="str">
        <x:f>IF(A226="","",IF(B226="","Missing GEID; counted by name/SOEID",IF(COUNTIF($B$8:$B$507,B226)&gt;1,"Repeated GEID in counted rows","")))</x:f>
      </x:c>
      <x:c r="K226" s="82"/>
      <x:c r="L226" s="82" t="n">
        <x:f>IF(Calculations!BN231=1,COUNTIF(Calculations!$BN$13:BN231,1),0)</x:f>
        <x:v>0</x:v>
      </x:c>
    </x:row>
    <x:row r="227" ht="18" customHeight="1">
      <x:c r="A227" s="82" t="str">
        <x:f>IF(220&gt;Calculations!$AG$4,"",IFERROR(INDEX(Calculations!$EM$13:$EM$512,MATCH(220,$L$8:$L$507,0)),""))</x:f>
      </x:c>
      <x:c r="B227" s="82" t="str">
        <x:f>IF($A227="","",IFERROR(IF(INDEX(INDIRECT("'WCM Calibration Final'!$A$1:$A$2000"),$A227)="","",INDEX(INDIRECT("'WCM Calibration Final'!$A$1:$A$2000"),$A227)),"Source error"))</x:f>
      </x:c>
      <x:c r="C227" s="82" t="str">
        <x:f>IF($A227="","",IFERROR(IF(INDEX(INDIRECT("'WCM Calibration Final'!$B$1:$B$2000"),$A227)="","",INDEX(INDIRECT("'WCM Calibration Final'!$B$1:$B$2000"),$A227)),"Source error"))</x:f>
      </x:c>
      <x:c r="D227" s="82" t="str">
        <x:f>IF($A227="","",IFERROR(IF(INDEX(INDIRECT("'WCM Calibration Final'!$C$1:$C$2000"),$A227)="","",INDEX(INDIRECT("'WCM Calibration Final'!$C$1:$C$2000"),$A227)),"Source error"))</x:f>
      </x:c>
      <x:c r="E227" s="82" t="str">
        <x:f>IF($A227="","",IFERROR(IF(INDEX(INDIRECT("'WCM Calibration Final'!$D$1:$D$2000"),$A227)="","",INDEX(INDIRECT("'WCM Calibration Final'!$D$1:$D$2000"),$A227)),"Source error"))</x:f>
      </x:c>
      <x:c r="F227" s="82" t="str">
        <x:f>IF($A227="","",IFERROR(IF(INDEX(INDIRECT("'WCM Calibration Final'!$E$1:$E$2000"),$A227)="","",INDEX(INDIRECT("'WCM Calibration Final'!$E$1:$E$2000"),$A227)),"Source error"))</x:f>
      </x:c>
      <x:c r="G227" s="82" t="str">
        <x:f>IF($A227="","",IFERROR(IF(INDEX(INDIRECT("'WCM Calibration Final'!$F$1:$F$2000"),$A227)="","",INDEX(INDIRECT("'WCM Calibration Final'!$F$1:$F$2000"),$A227)),"Source error"))</x:f>
      </x:c>
      <x:c r="H227" s="82" t="str">
        <x:f>IF($A227="","",IFERROR(IF(INDEX(INDIRECT("'WCM Calibration Final'!$K$1:$K$2000"),$A227)="","",INDEX(INDIRECT("'WCM Calibration Final'!$K$1:$K$2000"),$A227)),"Source error"))</x:f>
      </x:c>
      <x:c r="I227" s="82" t="str">
        <x:f>IF($A227="","",IFERROR(IF(INDEX(INDIRECT("'WCM Calibration Final'!$L$1:$L$2000"),$A227)="","",INDEX(INDIRECT("'WCM Calibration Final'!$L$1:$L$2000"),$A227)),"Source error"))</x:f>
      </x:c>
      <x:c r="J227" s="82" t="str">
        <x:f>IF(A227="","",IF(B227="","Missing GEID; counted by name/SOEID",IF(COUNTIF($B$8:$B$507,B227)&gt;1,"Repeated GEID in counted rows","")))</x:f>
      </x:c>
      <x:c r="K227" s="82"/>
      <x:c r="L227" s="82" t="n">
        <x:f>IF(Calculations!BN232=1,COUNTIF(Calculations!$BN$13:BN232,1),0)</x:f>
        <x:v>0</x:v>
      </x:c>
    </x:row>
    <x:row r="228" ht="18" customHeight="1">
      <x:c r="A228" s="76" t="str">
        <x:f>IF(221&gt;Calculations!$AG$4,"",IFERROR(INDEX(Calculations!$EM$13:$EM$512,MATCH(221,$L$8:$L$507,0)),""))</x:f>
      </x:c>
      <x:c r="B228" s="76" t="str">
        <x:f>IF($A228="","",IFERROR(IF(INDEX(INDIRECT("'WCM Calibration Final'!$A$1:$A$2000"),$A228)="","",INDEX(INDIRECT("'WCM Calibration Final'!$A$1:$A$2000"),$A228)),"Source error"))</x:f>
      </x:c>
      <x:c r="C228" s="76" t="str">
        <x:f>IF($A228="","",IFERROR(IF(INDEX(INDIRECT("'WCM Calibration Final'!$B$1:$B$2000"),$A228)="","",INDEX(INDIRECT("'WCM Calibration Final'!$B$1:$B$2000"),$A228)),"Source error"))</x:f>
      </x:c>
      <x:c r="D228" s="76" t="str">
        <x:f>IF($A228="","",IFERROR(IF(INDEX(INDIRECT("'WCM Calibration Final'!$C$1:$C$2000"),$A228)="","",INDEX(INDIRECT("'WCM Calibration Final'!$C$1:$C$2000"),$A228)),"Source error"))</x:f>
      </x:c>
      <x:c r="E228" s="76" t="str">
        <x:f>IF($A228="","",IFERROR(IF(INDEX(INDIRECT("'WCM Calibration Final'!$D$1:$D$2000"),$A228)="","",INDEX(INDIRECT("'WCM Calibration Final'!$D$1:$D$2000"),$A228)),"Source error"))</x:f>
      </x:c>
      <x:c r="F228" s="76" t="str">
        <x:f>IF($A228="","",IFERROR(IF(INDEX(INDIRECT("'WCM Calibration Final'!$E$1:$E$2000"),$A228)="","",INDEX(INDIRECT("'WCM Calibration Final'!$E$1:$E$2000"),$A228)),"Source error"))</x:f>
      </x:c>
      <x:c r="G228" s="76" t="str">
        <x:f>IF($A228="","",IFERROR(IF(INDEX(INDIRECT("'WCM Calibration Final'!$F$1:$F$2000"),$A228)="","",INDEX(INDIRECT("'WCM Calibration Final'!$F$1:$F$2000"),$A228)),"Source error"))</x:f>
      </x:c>
      <x:c r="H228" s="76" t="str">
        <x:f>IF($A228="","",IFERROR(IF(INDEX(INDIRECT("'WCM Calibration Final'!$K$1:$K$2000"),$A228)="","",INDEX(INDIRECT("'WCM Calibration Final'!$K$1:$K$2000"),$A228)),"Source error"))</x:f>
      </x:c>
      <x:c r="I228" s="76" t="str">
        <x:f>IF($A228="","",IFERROR(IF(INDEX(INDIRECT("'WCM Calibration Final'!$L$1:$L$2000"),$A228)="","",INDEX(INDIRECT("'WCM Calibration Final'!$L$1:$L$2000"),$A228)),"Source error"))</x:f>
      </x:c>
      <x:c r="J228" s="76" t="str">
        <x:f>IF(A228="","",IF(B228="","Missing GEID; counted by name/SOEID",IF(COUNTIF($B$8:$B$507,B228)&gt;1,"Repeated GEID in counted rows","")))</x:f>
      </x:c>
      <x:c r="K228" s="82"/>
      <x:c r="L228" s="82" t="n">
        <x:f>IF(Calculations!BN233=1,COUNTIF(Calculations!$BN$13:BN233,1),0)</x:f>
        <x:v>0</x:v>
      </x:c>
    </x:row>
    <x:row r="229" ht="18" customHeight="1">
      <x:c r="A229" s="82" t="str">
        <x:f>IF(222&gt;Calculations!$AG$4,"",IFERROR(INDEX(Calculations!$EM$13:$EM$512,MATCH(222,$L$8:$L$507,0)),""))</x:f>
      </x:c>
      <x:c r="B229" s="82" t="str">
        <x:f>IF($A229="","",IFERROR(IF(INDEX(INDIRECT("'WCM Calibration Final'!$A$1:$A$2000"),$A229)="","",INDEX(INDIRECT("'WCM Calibration Final'!$A$1:$A$2000"),$A229)),"Source error"))</x:f>
      </x:c>
      <x:c r="C229" s="82" t="str">
        <x:f>IF($A229="","",IFERROR(IF(INDEX(INDIRECT("'WCM Calibration Final'!$B$1:$B$2000"),$A229)="","",INDEX(INDIRECT("'WCM Calibration Final'!$B$1:$B$2000"),$A229)),"Source error"))</x:f>
      </x:c>
      <x:c r="D229" s="82" t="str">
        <x:f>IF($A229="","",IFERROR(IF(INDEX(INDIRECT("'WCM Calibration Final'!$C$1:$C$2000"),$A229)="","",INDEX(INDIRECT("'WCM Calibration Final'!$C$1:$C$2000"),$A229)),"Source error"))</x:f>
      </x:c>
      <x:c r="E229" s="82" t="str">
        <x:f>IF($A229="","",IFERROR(IF(INDEX(INDIRECT("'WCM Calibration Final'!$D$1:$D$2000"),$A229)="","",INDEX(INDIRECT("'WCM Calibration Final'!$D$1:$D$2000"),$A229)),"Source error"))</x:f>
      </x:c>
      <x:c r="F229" s="82" t="str">
        <x:f>IF($A229="","",IFERROR(IF(INDEX(INDIRECT("'WCM Calibration Final'!$E$1:$E$2000"),$A229)="","",INDEX(INDIRECT("'WCM Calibration Final'!$E$1:$E$2000"),$A229)),"Source error"))</x:f>
      </x:c>
      <x:c r="G229" s="82" t="str">
        <x:f>IF($A229="","",IFERROR(IF(INDEX(INDIRECT("'WCM Calibration Final'!$F$1:$F$2000"),$A229)="","",INDEX(INDIRECT("'WCM Calibration Final'!$F$1:$F$2000"),$A229)),"Source error"))</x:f>
      </x:c>
      <x:c r="H229" s="82" t="str">
        <x:f>IF($A229="","",IFERROR(IF(INDEX(INDIRECT("'WCM Calibration Final'!$K$1:$K$2000"),$A229)="","",INDEX(INDIRECT("'WCM Calibration Final'!$K$1:$K$2000"),$A229)),"Source error"))</x:f>
      </x:c>
      <x:c r="I229" s="82" t="str">
        <x:f>IF($A229="","",IFERROR(IF(INDEX(INDIRECT("'WCM Calibration Final'!$L$1:$L$2000"),$A229)="","",INDEX(INDIRECT("'WCM Calibration Final'!$L$1:$L$2000"),$A229)),"Source error"))</x:f>
      </x:c>
      <x:c r="J229" s="82" t="str">
        <x:f>IF(A229="","",IF(B229="","Missing GEID; counted by name/SOEID",IF(COUNTIF($B$8:$B$507,B229)&gt;1,"Repeated GEID in counted rows","")))</x:f>
      </x:c>
      <x:c r="K229" s="82"/>
      <x:c r="L229" s="82" t="n">
        <x:f>IF(Calculations!BN234=1,COUNTIF(Calculations!$BN$13:BN234,1),0)</x:f>
        <x:v>0</x:v>
      </x:c>
    </x:row>
    <x:row r="230" ht="18" customHeight="1">
      <x:c r="A230" s="76" t="str">
        <x:f>IF(223&gt;Calculations!$AG$4,"",IFERROR(INDEX(Calculations!$EM$13:$EM$512,MATCH(223,$L$8:$L$507,0)),""))</x:f>
      </x:c>
      <x:c r="B230" s="76" t="str">
        <x:f>IF($A230="","",IFERROR(IF(INDEX(INDIRECT("'WCM Calibration Final'!$A$1:$A$2000"),$A230)="","",INDEX(INDIRECT("'WCM Calibration Final'!$A$1:$A$2000"),$A230)),"Source error"))</x:f>
      </x:c>
      <x:c r="C230" s="76" t="str">
        <x:f>IF($A230="","",IFERROR(IF(INDEX(INDIRECT("'WCM Calibration Final'!$B$1:$B$2000"),$A230)="","",INDEX(INDIRECT("'WCM Calibration Final'!$B$1:$B$2000"),$A230)),"Source error"))</x:f>
      </x:c>
      <x:c r="D230" s="76" t="str">
        <x:f>IF($A230="","",IFERROR(IF(INDEX(INDIRECT("'WCM Calibration Final'!$C$1:$C$2000"),$A230)="","",INDEX(INDIRECT("'WCM Calibration Final'!$C$1:$C$2000"),$A230)),"Source error"))</x:f>
      </x:c>
      <x:c r="E230" s="76" t="str">
        <x:f>IF($A230="","",IFERROR(IF(INDEX(INDIRECT("'WCM Calibration Final'!$D$1:$D$2000"),$A230)="","",INDEX(INDIRECT("'WCM Calibration Final'!$D$1:$D$2000"),$A230)),"Source error"))</x:f>
      </x:c>
      <x:c r="F230" s="76" t="str">
        <x:f>IF($A230="","",IFERROR(IF(INDEX(INDIRECT("'WCM Calibration Final'!$E$1:$E$2000"),$A230)="","",INDEX(INDIRECT("'WCM Calibration Final'!$E$1:$E$2000"),$A230)),"Source error"))</x:f>
      </x:c>
      <x:c r="G230" s="76" t="str">
        <x:f>IF($A230="","",IFERROR(IF(INDEX(INDIRECT("'WCM Calibration Final'!$F$1:$F$2000"),$A230)="","",INDEX(INDIRECT("'WCM Calibration Final'!$F$1:$F$2000"),$A230)),"Source error"))</x:f>
      </x:c>
      <x:c r="H230" s="76" t="str">
        <x:f>IF($A230="","",IFERROR(IF(INDEX(INDIRECT("'WCM Calibration Final'!$K$1:$K$2000"),$A230)="","",INDEX(INDIRECT("'WCM Calibration Final'!$K$1:$K$2000"),$A230)),"Source error"))</x:f>
      </x:c>
      <x:c r="I230" s="76" t="str">
        <x:f>IF($A230="","",IFERROR(IF(INDEX(INDIRECT("'WCM Calibration Final'!$L$1:$L$2000"),$A230)="","",INDEX(INDIRECT("'WCM Calibration Final'!$L$1:$L$2000"),$A230)),"Source error"))</x:f>
      </x:c>
      <x:c r="J230" s="76" t="str">
        <x:f>IF(A230="","",IF(B230="","Missing GEID; counted by name/SOEID",IF(COUNTIF($B$8:$B$507,B230)&gt;1,"Repeated GEID in counted rows","")))</x:f>
      </x:c>
      <x:c r="K230" s="82"/>
      <x:c r="L230" s="82" t="n">
        <x:f>IF(Calculations!BN235=1,COUNTIF(Calculations!$BN$13:BN235,1),0)</x:f>
        <x:v>0</x:v>
      </x:c>
    </x:row>
    <x:row r="231" ht="18" customHeight="1">
      <x:c r="A231" s="82" t="str">
        <x:f>IF(224&gt;Calculations!$AG$4,"",IFERROR(INDEX(Calculations!$EM$13:$EM$512,MATCH(224,$L$8:$L$507,0)),""))</x:f>
      </x:c>
      <x:c r="B231" s="82" t="str">
        <x:f>IF($A231="","",IFERROR(IF(INDEX(INDIRECT("'WCM Calibration Final'!$A$1:$A$2000"),$A231)="","",INDEX(INDIRECT("'WCM Calibration Final'!$A$1:$A$2000"),$A231)),"Source error"))</x:f>
      </x:c>
      <x:c r="C231" s="82" t="str">
        <x:f>IF($A231="","",IFERROR(IF(INDEX(INDIRECT("'WCM Calibration Final'!$B$1:$B$2000"),$A231)="","",INDEX(INDIRECT("'WCM Calibration Final'!$B$1:$B$2000"),$A231)),"Source error"))</x:f>
      </x:c>
      <x:c r="D231" s="82" t="str">
        <x:f>IF($A231="","",IFERROR(IF(INDEX(INDIRECT("'WCM Calibration Final'!$C$1:$C$2000"),$A231)="","",INDEX(INDIRECT("'WCM Calibration Final'!$C$1:$C$2000"),$A231)),"Source error"))</x:f>
      </x:c>
      <x:c r="E231" s="82" t="str">
        <x:f>IF($A231="","",IFERROR(IF(INDEX(INDIRECT("'WCM Calibration Final'!$D$1:$D$2000"),$A231)="","",INDEX(INDIRECT("'WCM Calibration Final'!$D$1:$D$2000"),$A231)),"Source error"))</x:f>
      </x:c>
      <x:c r="F231" s="82" t="str">
        <x:f>IF($A231="","",IFERROR(IF(INDEX(INDIRECT("'WCM Calibration Final'!$E$1:$E$2000"),$A231)="","",INDEX(INDIRECT("'WCM Calibration Final'!$E$1:$E$2000"),$A231)),"Source error"))</x:f>
      </x:c>
      <x:c r="G231" s="82" t="str">
        <x:f>IF($A231="","",IFERROR(IF(INDEX(INDIRECT("'WCM Calibration Final'!$F$1:$F$2000"),$A231)="","",INDEX(INDIRECT("'WCM Calibration Final'!$F$1:$F$2000"),$A231)),"Source error"))</x:f>
      </x:c>
      <x:c r="H231" s="82" t="str">
        <x:f>IF($A231="","",IFERROR(IF(INDEX(INDIRECT("'WCM Calibration Final'!$K$1:$K$2000"),$A231)="","",INDEX(INDIRECT("'WCM Calibration Final'!$K$1:$K$2000"),$A231)),"Source error"))</x:f>
      </x:c>
      <x:c r="I231" s="82" t="str">
        <x:f>IF($A231="","",IFERROR(IF(INDEX(INDIRECT("'WCM Calibration Final'!$L$1:$L$2000"),$A231)="","",INDEX(INDIRECT("'WCM Calibration Final'!$L$1:$L$2000"),$A231)),"Source error"))</x:f>
      </x:c>
      <x:c r="J231" s="82" t="str">
        <x:f>IF(A231="","",IF(B231="","Missing GEID; counted by name/SOEID",IF(COUNTIF($B$8:$B$507,B231)&gt;1,"Repeated GEID in counted rows","")))</x:f>
      </x:c>
      <x:c r="K231" s="82"/>
      <x:c r="L231" s="82" t="n">
        <x:f>IF(Calculations!BN236=1,COUNTIF(Calculations!$BN$13:BN236,1),0)</x:f>
        <x:v>0</x:v>
      </x:c>
    </x:row>
    <x:row r="232" ht="18" customHeight="1">
      <x:c r="A232" s="76" t="str">
        <x:f>IF(225&gt;Calculations!$AG$4,"",IFERROR(INDEX(Calculations!$EM$13:$EM$512,MATCH(225,$L$8:$L$507,0)),""))</x:f>
      </x:c>
      <x:c r="B232" s="76" t="str">
        <x:f>IF($A232="","",IFERROR(IF(INDEX(INDIRECT("'WCM Calibration Final'!$A$1:$A$2000"),$A232)="","",INDEX(INDIRECT("'WCM Calibration Final'!$A$1:$A$2000"),$A232)),"Source error"))</x:f>
      </x:c>
      <x:c r="C232" s="76" t="str">
        <x:f>IF($A232="","",IFERROR(IF(INDEX(INDIRECT("'WCM Calibration Final'!$B$1:$B$2000"),$A232)="","",INDEX(INDIRECT("'WCM Calibration Final'!$B$1:$B$2000"),$A232)),"Source error"))</x:f>
      </x:c>
      <x:c r="D232" s="76" t="str">
        <x:f>IF($A232="","",IFERROR(IF(INDEX(INDIRECT("'WCM Calibration Final'!$C$1:$C$2000"),$A232)="","",INDEX(INDIRECT("'WCM Calibration Final'!$C$1:$C$2000"),$A232)),"Source error"))</x:f>
      </x:c>
      <x:c r="E232" s="76" t="str">
        <x:f>IF($A232="","",IFERROR(IF(INDEX(INDIRECT("'WCM Calibration Final'!$D$1:$D$2000"),$A232)="","",INDEX(INDIRECT("'WCM Calibration Final'!$D$1:$D$2000"),$A232)),"Source error"))</x:f>
      </x:c>
      <x:c r="F232" s="76" t="str">
        <x:f>IF($A232="","",IFERROR(IF(INDEX(INDIRECT("'WCM Calibration Final'!$E$1:$E$2000"),$A232)="","",INDEX(INDIRECT("'WCM Calibration Final'!$E$1:$E$2000"),$A232)),"Source error"))</x:f>
      </x:c>
      <x:c r="G232" s="76" t="str">
        <x:f>IF($A232="","",IFERROR(IF(INDEX(INDIRECT("'WCM Calibration Final'!$F$1:$F$2000"),$A232)="","",INDEX(INDIRECT("'WCM Calibration Final'!$F$1:$F$2000"),$A232)),"Source error"))</x:f>
      </x:c>
      <x:c r="H232" s="76" t="str">
        <x:f>IF($A232="","",IFERROR(IF(INDEX(INDIRECT("'WCM Calibration Final'!$K$1:$K$2000"),$A232)="","",INDEX(INDIRECT("'WCM Calibration Final'!$K$1:$K$2000"),$A232)),"Source error"))</x:f>
      </x:c>
      <x:c r="I232" s="76" t="str">
        <x:f>IF($A232="","",IFERROR(IF(INDEX(INDIRECT("'WCM Calibration Final'!$L$1:$L$2000"),$A232)="","",INDEX(INDIRECT("'WCM Calibration Final'!$L$1:$L$2000"),$A232)),"Source error"))</x:f>
      </x:c>
      <x:c r="J232" s="76" t="str">
        <x:f>IF(A232="","",IF(B232="","Missing GEID; counted by name/SOEID",IF(COUNTIF($B$8:$B$507,B232)&gt;1,"Repeated GEID in counted rows","")))</x:f>
      </x:c>
      <x:c r="K232" s="82"/>
      <x:c r="L232" s="82" t="n">
        <x:f>IF(Calculations!BN237=1,COUNTIF(Calculations!$BN$13:BN237,1),0)</x:f>
        <x:v>0</x:v>
      </x:c>
    </x:row>
    <x:row r="233" ht="18" customHeight="1">
      <x:c r="A233" s="82" t="str">
        <x:f>IF(226&gt;Calculations!$AG$4,"",IFERROR(INDEX(Calculations!$EM$13:$EM$512,MATCH(226,$L$8:$L$507,0)),""))</x:f>
      </x:c>
      <x:c r="B233" s="82" t="str">
        <x:f>IF($A233="","",IFERROR(IF(INDEX(INDIRECT("'WCM Calibration Final'!$A$1:$A$2000"),$A233)="","",INDEX(INDIRECT("'WCM Calibration Final'!$A$1:$A$2000"),$A233)),"Source error"))</x:f>
      </x:c>
      <x:c r="C233" s="82" t="str">
        <x:f>IF($A233="","",IFERROR(IF(INDEX(INDIRECT("'WCM Calibration Final'!$B$1:$B$2000"),$A233)="","",INDEX(INDIRECT("'WCM Calibration Final'!$B$1:$B$2000"),$A233)),"Source error"))</x:f>
      </x:c>
      <x:c r="D233" s="82" t="str">
        <x:f>IF($A233="","",IFERROR(IF(INDEX(INDIRECT("'WCM Calibration Final'!$C$1:$C$2000"),$A233)="","",INDEX(INDIRECT("'WCM Calibration Final'!$C$1:$C$2000"),$A233)),"Source error"))</x:f>
      </x:c>
      <x:c r="E233" s="82" t="str">
        <x:f>IF($A233="","",IFERROR(IF(INDEX(INDIRECT("'WCM Calibration Final'!$D$1:$D$2000"),$A233)="","",INDEX(INDIRECT("'WCM Calibration Final'!$D$1:$D$2000"),$A233)),"Source error"))</x:f>
      </x:c>
      <x:c r="F233" s="82" t="str">
        <x:f>IF($A233="","",IFERROR(IF(INDEX(INDIRECT("'WCM Calibration Final'!$E$1:$E$2000"),$A233)="","",INDEX(INDIRECT("'WCM Calibration Final'!$E$1:$E$2000"),$A233)),"Source error"))</x:f>
      </x:c>
      <x:c r="G233" s="82" t="str">
        <x:f>IF($A233="","",IFERROR(IF(INDEX(INDIRECT("'WCM Calibration Final'!$F$1:$F$2000"),$A233)="","",INDEX(INDIRECT("'WCM Calibration Final'!$F$1:$F$2000"),$A233)),"Source error"))</x:f>
      </x:c>
      <x:c r="H233" s="82" t="str">
        <x:f>IF($A233="","",IFERROR(IF(INDEX(INDIRECT("'WCM Calibration Final'!$K$1:$K$2000"),$A233)="","",INDEX(INDIRECT("'WCM Calibration Final'!$K$1:$K$2000"),$A233)),"Source error"))</x:f>
      </x:c>
      <x:c r="I233" s="82" t="str">
        <x:f>IF($A233="","",IFERROR(IF(INDEX(INDIRECT("'WCM Calibration Final'!$L$1:$L$2000"),$A233)="","",INDEX(INDIRECT("'WCM Calibration Final'!$L$1:$L$2000"),$A233)),"Source error"))</x:f>
      </x:c>
      <x:c r="J233" s="82" t="str">
        <x:f>IF(A233="","",IF(B233="","Missing GEID; counted by name/SOEID",IF(COUNTIF($B$8:$B$507,B233)&gt;1,"Repeated GEID in counted rows","")))</x:f>
      </x:c>
      <x:c r="K233" s="82"/>
      <x:c r="L233" s="82" t="n">
        <x:f>IF(Calculations!BN238=1,COUNTIF(Calculations!$BN$13:BN238,1),0)</x:f>
        <x:v>0</x:v>
      </x:c>
    </x:row>
    <x:row r="234" ht="18" customHeight="1">
      <x:c r="A234" s="76" t="str">
        <x:f>IF(227&gt;Calculations!$AG$4,"",IFERROR(INDEX(Calculations!$EM$13:$EM$512,MATCH(227,$L$8:$L$507,0)),""))</x:f>
      </x:c>
      <x:c r="B234" s="76" t="str">
        <x:f>IF($A234="","",IFERROR(IF(INDEX(INDIRECT("'WCM Calibration Final'!$A$1:$A$2000"),$A234)="","",INDEX(INDIRECT("'WCM Calibration Final'!$A$1:$A$2000"),$A234)),"Source error"))</x:f>
      </x:c>
      <x:c r="C234" s="76" t="str">
        <x:f>IF($A234="","",IFERROR(IF(INDEX(INDIRECT("'WCM Calibration Final'!$B$1:$B$2000"),$A234)="","",INDEX(INDIRECT("'WCM Calibration Final'!$B$1:$B$2000"),$A234)),"Source error"))</x:f>
      </x:c>
      <x:c r="D234" s="76" t="str">
        <x:f>IF($A234="","",IFERROR(IF(INDEX(INDIRECT("'WCM Calibration Final'!$C$1:$C$2000"),$A234)="","",INDEX(INDIRECT("'WCM Calibration Final'!$C$1:$C$2000"),$A234)),"Source error"))</x:f>
      </x:c>
      <x:c r="E234" s="76" t="str">
        <x:f>IF($A234="","",IFERROR(IF(INDEX(INDIRECT("'WCM Calibration Final'!$D$1:$D$2000"),$A234)="","",INDEX(INDIRECT("'WCM Calibration Final'!$D$1:$D$2000"),$A234)),"Source error"))</x:f>
      </x:c>
      <x:c r="F234" s="76" t="str">
        <x:f>IF($A234="","",IFERROR(IF(INDEX(INDIRECT("'WCM Calibration Final'!$E$1:$E$2000"),$A234)="","",INDEX(INDIRECT("'WCM Calibration Final'!$E$1:$E$2000"),$A234)),"Source error"))</x:f>
      </x:c>
      <x:c r="G234" s="76" t="str">
        <x:f>IF($A234="","",IFERROR(IF(INDEX(INDIRECT("'WCM Calibration Final'!$F$1:$F$2000"),$A234)="","",INDEX(INDIRECT("'WCM Calibration Final'!$F$1:$F$2000"),$A234)),"Source error"))</x:f>
      </x:c>
      <x:c r="H234" s="76" t="str">
        <x:f>IF($A234="","",IFERROR(IF(INDEX(INDIRECT("'WCM Calibration Final'!$K$1:$K$2000"),$A234)="","",INDEX(INDIRECT("'WCM Calibration Final'!$K$1:$K$2000"),$A234)),"Source error"))</x:f>
      </x:c>
      <x:c r="I234" s="76" t="str">
        <x:f>IF($A234="","",IFERROR(IF(INDEX(INDIRECT("'WCM Calibration Final'!$L$1:$L$2000"),$A234)="","",INDEX(INDIRECT("'WCM Calibration Final'!$L$1:$L$2000"),$A234)),"Source error"))</x:f>
      </x:c>
      <x:c r="J234" s="76" t="str">
        <x:f>IF(A234="","",IF(B234="","Missing GEID; counted by name/SOEID",IF(COUNTIF($B$8:$B$507,B234)&gt;1,"Repeated GEID in counted rows","")))</x:f>
      </x:c>
      <x:c r="K234" s="82"/>
      <x:c r="L234" s="82" t="n">
        <x:f>IF(Calculations!BN239=1,COUNTIF(Calculations!$BN$13:BN239,1),0)</x:f>
        <x:v>0</x:v>
      </x:c>
    </x:row>
    <x:row r="235" ht="18" customHeight="1">
      <x:c r="A235" s="82" t="str">
        <x:f>IF(228&gt;Calculations!$AG$4,"",IFERROR(INDEX(Calculations!$EM$13:$EM$512,MATCH(228,$L$8:$L$507,0)),""))</x:f>
      </x:c>
      <x:c r="B235" s="82" t="str">
        <x:f>IF($A235="","",IFERROR(IF(INDEX(INDIRECT("'WCM Calibration Final'!$A$1:$A$2000"),$A235)="","",INDEX(INDIRECT("'WCM Calibration Final'!$A$1:$A$2000"),$A235)),"Source error"))</x:f>
      </x:c>
      <x:c r="C235" s="82" t="str">
        <x:f>IF($A235="","",IFERROR(IF(INDEX(INDIRECT("'WCM Calibration Final'!$B$1:$B$2000"),$A235)="","",INDEX(INDIRECT("'WCM Calibration Final'!$B$1:$B$2000"),$A235)),"Source error"))</x:f>
      </x:c>
      <x:c r="D235" s="82" t="str">
        <x:f>IF($A235="","",IFERROR(IF(INDEX(INDIRECT("'WCM Calibration Final'!$C$1:$C$2000"),$A235)="","",INDEX(INDIRECT("'WCM Calibration Final'!$C$1:$C$2000"),$A235)),"Source error"))</x:f>
      </x:c>
      <x:c r="E235" s="82" t="str">
        <x:f>IF($A235="","",IFERROR(IF(INDEX(INDIRECT("'WCM Calibration Final'!$D$1:$D$2000"),$A235)="","",INDEX(INDIRECT("'WCM Calibration Final'!$D$1:$D$2000"),$A235)),"Source error"))</x:f>
      </x:c>
      <x:c r="F235" s="82" t="str">
        <x:f>IF($A235="","",IFERROR(IF(INDEX(INDIRECT("'WCM Calibration Final'!$E$1:$E$2000"),$A235)="","",INDEX(INDIRECT("'WCM Calibration Final'!$E$1:$E$2000"),$A235)),"Source error"))</x:f>
      </x:c>
      <x:c r="G235" s="82" t="str">
        <x:f>IF($A235="","",IFERROR(IF(INDEX(INDIRECT("'WCM Calibration Final'!$F$1:$F$2000"),$A235)="","",INDEX(INDIRECT("'WCM Calibration Final'!$F$1:$F$2000"),$A235)),"Source error"))</x:f>
      </x:c>
      <x:c r="H235" s="82" t="str">
        <x:f>IF($A235="","",IFERROR(IF(INDEX(INDIRECT("'WCM Calibration Final'!$K$1:$K$2000"),$A235)="","",INDEX(INDIRECT("'WCM Calibration Final'!$K$1:$K$2000"),$A235)),"Source error"))</x:f>
      </x:c>
      <x:c r="I235" s="82" t="str">
        <x:f>IF($A235="","",IFERROR(IF(INDEX(INDIRECT("'WCM Calibration Final'!$L$1:$L$2000"),$A235)="","",INDEX(INDIRECT("'WCM Calibration Final'!$L$1:$L$2000"),$A235)),"Source error"))</x:f>
      </x:c>
      <x:c r="J235" s="82" t="str">
        <x:f>IF(A235="","",IF(B235="","Missing GEID; counted by name/SOEID",IF(COUNTIF($B$8:$B$507,B235)&gt;1,"Repeated GEID in counted rows","")))</x:f>
      </x:c>
      <x:c r="K235" s="82"/>
      <x:c r="L235" s="82" t="n">
        <x:f>IF(Calculations!BN240=1,COUNTIF(Calculations!$BN$13:BN240,1),0)</x:f>
        <x:v>0</x:v>
      </x:c>
    </x:row>
    <x:row r="236" ht="18" customHeight="1">
      <x:c r="A236" s="76" t="str">
        <x:f>IF(229&gt;Calculations!$AG$4,"",IFERROR(INDEX(Calculations!$EM$13:$EM$512,MATCH(229,$L$8:$L$507,0)),""))</x:f>
      </x:c>
      <x:c r="B236" s="76" t="str">
        <x:f>IF($A236="","",IFERROR(IF(INDEX(INDIRECT("'WCM Calibration Final'!$A$1:$A$2000"),$A236)="","",INDEX(INDIRECT("'WCM Calibration Final'!$A$1:$A$2000"),$A236)),"Source error"))</x:f>
      </x:c>
      <x:c r="C236" s="76" t="str">
        <x:f>IF($A236="","",IFERROR(IF(INDEX(INDIRECT("'WCM Calibration Final'!$B$1:$B$2000"),$A236)="","",INDEX(INDIRECT("'WCM Calibration Final'!$B$1:$B$2000"),$A236)),"Source error"))</x:f>
      </x:c>
      <x:c r="D236" s="76" t="str">
        <x:f>IF($A236="","",IFERROR(IF(INDEX(INDIRECT("'WCM Calibration Final'!$C$1:$C$2000"),$A236)="","",INDEX(INDIRECT("'WCM Calibration Final'!$C$1:$C$2000"),$A236)),"Source error"))</x:f>
      </x:c>
      <x:c r="E236" s="76" t="str">
        <x:f>IF($A236="","",IFERROR(IF(INDEX(INDIRECT("'WCM Calibration Final'!$D$1:$D$2000"),$A236)="","",INDEX(INDIRECT("'WCM Calibration Final'!$D$1:$D$2000"),$A236)),"Source error"))</x:f>
      </x:c>
      <x:c r="F236" s="76" t="str">
        <x:f>IF($A236="","",IFERROR(IF(INDEX(INDIRECT("'WCM Calibration Final'!$E$1:$E$2000"),$A236)="","",INDEX(INDIRECT("'WCM Calibration Final'!$E$1:$E$2000"),$A236)),"Source error"))</x:f>
      </x:c>
      <x:c r="G236" s="76" t="str">
        <x:f>IF($A236="","",IFERROR(IF(INDEX(INDIRECT("'WCM Calibration Final'!$F$1:$F$2000"),$A236)="","",INDEX(INDIRECT("'WCM Calibration Final'!$F$1:$F$2000"),$A236)),"Source error"))</x:f>
      </x:c>
      <x:c r="H236" s="76" t="str">
        <x:f>IF($A236="","",IFERROR(IF(INDEX(INDIRECT("'WCM Calibration Final'!$K$1:$K$2000"),$A236)="","",INDEX(INDIRECT("'WCM Calibration Final'!$K$1:$K$2000"),$A236)),"Source error"))</x:f>
      </x:c>
      <x:c r="I236" s="76" t="str">
        <x:f>IF($A236="","",IFERROR(IF(INDEX(INDIRECT("'WCM Calibration Final'!$L$1:$L$2000"),$A236)="","",INDEX(INDIRECT("'WCM Calibration Final'!$L$1:$L$2000"),$A236)),"Source error"))</x:f>
      </x:c>
      <x:c r="J236" s="76" t="str">
        <x:f>IF(A236="","",IF(B236="","Missing GEID; counted by name/SOEID",IF(COUNTIF($B$8:$B$507,B236)&gt;1,"Repeated GEID in counted rows","")))</x:f>
      </x:c>
      <x:c r="K236" s="82"/>
      <x:c r="L236" s="82" t="n">
        <x:f>IF(Calculations!BN241=1,COUNTIF(Calculations!$BN$13:BN241,1),0)</x:f>
        <x:v>0</x:v>
      </x:c>
    </x:row>
    <x:row r="237" ht="18" customHeight="1">
      <x:c r="A237" s="82" t="str">
        <x:f>IF(230&gt;Calculations!$AG$4,"",IFERROR(INDEX(Calculations!$EM$13:$EM$512,MATCH(230,$L$8:$L$507,0)),""))</x:f>
      </x:c>
      <x:c r="B237" s="82" t="str">
        <x:f>IF($A237="","",IFERROR(IF(INDEX(INDIRECT("'WCM Calibration Final'!$A$1:$A$2000"),$A237)="","",INDEX(INDIRECT("'WCM Calibration Final'!$A$1:$A$2000"),$A237)),"Source error"))</x:f>
      </x:c>
      <x:c r="C237" s="82" t="str">
        <x:f>IF($A237="","",IFERROR(IF(INDEX(INDIRECT("'WCM Calibration Final'!$B$1:$B$2000"),$A237)="","",INDEX(INDIRECT("'WCM Calibration Final'!$B$1:$B$2000"),$A237)),"Source error"))</x:f>
      </x:c>
      <x:c r="D237" s="82" t="str">
        <x:f>IF($A237="","",IFERROR(IF(INDEX(INDIRECT("'WCM Calibration Final'!$C$1:$C$2000"),$A237)="","",INDEX(INDIRECT("'WCM Calibration Final'!$C$1:$C$2000"),$A237)),"Source error"))</x:f>
      </x:c>
      <x:c r="E237" s="82" t="str">
        <x:f>IF($A237="","",IFERROR(IF(INDEX(INDIRECT("'WCM Calibration Final'!$D$1:$D$2000"),$A237)="","",INDEX(INDIRECT("'WCM Calibration Final'!$D$1:$D$2000"),$A237)),"Source error"))</x:f>
      </x:c>
      <x:c r="F237" s="82" t="str">
        <x:f>IF($A237="","",IFERROR(IF(INDEX(INDIRECT("'WCM Calibration Final'!$E$1:$E$2000"),$A237)="","",INDEX(INDIRECT("'WCM Calibration Final'!$E$1:$E$2000"),$A237)),"Source error"))</x:f>
      </x:c>
      <x:c r="G237" s="82" t="str">
        <x:f>IF($A237="","",IFERROR(IF(INDEX(INDIRECT("'WCM Calibration Final'!$F$1:$F$2000"),$A237)="","",INDEX(INDIRECT("'WCM Calibration Final'!$F$1:$F$2000"),$A237)),"Source error"))</x:f>
      </x:c>
      <x:c r="H237" s="82" t="str">
        <x:f>IF($A237="","",IFERROR(IF(INDEX(INDIRECT("'WCM Calibration Final'!$K$1:$K$2000"),$A237)="","",INDEX(INDIRECT("'WCM Calibration Final'!$K$1:$K$2000"),$A237)),"Source error"))</x:f>
      </x:c>
      <x:c r="I237" s="82" t="str">
        <x:f>IF($A237="","",IFERROR(IF(INDEX(INDIRECT("'WCM Calibration Final'!$L$1:$L$2000"),$A237)="","",INDEX(INDIRECT("'WCM Calibration Final'!$L$1:$L$2000"),$A237)),"Source error"))</x:f>
      </x:c>
      <x:c r="J237" s="82" t="str">
        <x:f>IF(A237="","",IF(B237="","Missing GEID; counted by name/SOEID",IF(COUNTIF($B$8:$B$507,B237)&gt;1,"Repeated GEID in counted rows","")))</x:f>
      </x:c>
      <x:c r="K237" s="82"/>
      <x:c r="L237" s="82" t="n">
        <x:f>IF(Calculations!BN242=1,COUNTIF(Calculations!$BN$13:BN242,1),0)</x:f>
        <x:v>0</x:v>
      </x:c>
    </x:row>
    <x:row r="238" ht="18" customHeight="1">
      <x:c r="A238" s="76" t="str">
        <x:f>IF(231&gt;Calculations!$AG$4,"",IFERROR(INDEX(Calculations!$EM$13:$EM$512,MATCH(231,$L$8:$L$507,0)),""))</x:f>
      </x:c>
      <x:c r="B238" s="76" t="str">
        <x:f>IF($A238="","",IFERROR(IF(INDEX(INDIRECT("'WCM Calibration Final'!$A$1:$A$2000"),$A238)="","",INDEX(INDIRECT("'WCM Calibration Final'!$A$1:$A$2000"),$A238)),"Source error"))</x:f>
      </x:c>
      <x:c r="C238" s="76" t="str">
        <x:f>IF($A238="","",IFERROR(IF(INDEX(INDIRECT("'WCM Calibration Final'!$B$1:$B$2000"),$A238)="","",INDEX(INDIRECT("'WCM Calibration Final'!$B$1:$B$2000"),$A238)),"Source error"))</x:f>
      </x:c>
      <x:c r="D238" s="76" t="str">
        <x:f>IF($A238="","",IFERROR(IF(INDEX(INDIRECT("'WCM Calibration Final'!$C$1:$C$2000"),$A238)="","",INDEX(INDIRECT("'WCM Calibration Final'!$C$1:$C$2000"),$A238)),"Source error"))</x:f>
      </x:c>
      <x:c r="E238" s="76" t="str">
        <x:f>IF($A238="","",IFERROR(IF(INDEX(INDIRECT("'WCM Calibration Final'!$D$1:$D$2000"),$A238)="","",INDEX(INDIRECT("'WCM Calibration Final'!$D$1:$D$2000"),$A238)),"Source error"))</x:f>
      </x:c>
      <x:c r="F238" s="76" t="str">
        <x:f>IF($A238="","",IFERROR(IF(INDEX(INDIRECT("'WCM Calibration Final'!$E$1:$E$2000"),$A238)="","",INDEX(INDIRECT("'WCM Calibration Final'!$E$1:$E$2000"),$A238)),"Source error"))</x:f>
      </x:c>
      <x:c r="G238" s="76" t="str">
        <x:f>IF($A238="","",IFERROR(IF(INDEX(INDIRECT("'WCM Calibration Final'!$F$1:$F$2000"),$A238)="","",INDEX(INDIRECT("'WCM Calibration Final'!$F$1:$F$2000"),$A238)),"Source error"))</x:f>
      </x:c>
      <x:c r="H238" s="76" t="str">
        <x:f>IF($A238="","",IFERROR(IF(INDEX(INDIRECT("'WCM Calibration Final'!$K$1:$K$2000"),$A238)="","",INDEX(INDIRECT("'WCM Calibration Final'!$K$1:$K$2000"),$A238)),"Source error"))</x:f>
      </x:c>
      <x:c r="I238" s="76" t="str">
        <x:f>IF($A238="","",IFERROR(IF(INDEX(INDIRECT("'WCM Calibration Final'!$L$1:$L$2000"),$A238)="","",INDEX(INDIRECT("'WCM Calibration Final'!$L$1:$L$2000"),$A238)),"Source error"))</x:f>
      </x:c>
      <x:c r="J238" s="76" t="str">
        <x:f>IF(A238="","",IF(B238="","Missing GEID; counted by name/SOEID",IF(COUNTIF($B$8:$B$507,B238)&gt;1,"Repeated GEID in counted rows","")))</x:f>
      </x:c>
      <x:c r="K238" s="82"/>
      <x:c r="L238" s="82" t="n">
        <x:f>IF(Calculations!BN243=1,COUNTIF(Calculations!$BN$13:BN243,1),0)</x:f>
        <x:v>0</x:v>
      </x:c>
    </x:row>
    <x:row r="239" ht="18" customHeight="1">
      <x:c r="A239" s="82" t="str">
        <x:f>IF(232&gt;Calculations!$AG$4,"",IFERROR(INDEX(Calculations!$EM$13:$EM$512,MATCH(232,$L$8:$L$507,0)),""))</x:f>
      </x:c>
      <x:c r="B239" s="82" t="str">
        <x:f>IF($A239="","",IFERROR(IF(INDEX(INDIRECT("'WCM Calibration Final'!$A$1:$A$2000"),$A239)="","",INDEX(INDIRECT("'WCM Calibration Final'!$A$1:$A$2000"),$A239)),"Source error"))</x:f>
      </x:c>
      <x:c r="C239" s="82" t="str">
        <x:f>IF($A239="","",IFERROR(IF(INDEX(INDIRECT("'WCM Calibration Final'!$B$1:$B$2000"),$A239)="","",INDEX(INDIRECT("'WCM Calibration Final'!$B$1:$B$2000"),$A239)),"Source error"))</x:f>
      </x:c>
      <x:c r="D239" s="82" t="str">
        <x:f>IF($A239="","",IFERROR(IF(INDEX(INDIRECT("'WCM Calibration Final'!$C$1:$C$2000"),$A239)="","",INDEX(INDIRECT("'WCM Calibration Final'!$C$1:$C$2000"),$A239)),"Source error"))</x:f>
      </x:c>
      <x:c r="E239" s="82" t="str">
        <x:f>IF($A239="","",IFERROR(IF(INDEX(INDIRECT("'WCM Calibration Final'!$D$1:$D$2000"),$A239)="","",INDEX(INDIRECT("'WCM Calibration Final'!$D$1:$D$2000"),$A239)),"Source error"))</x:f>
      </x:c>
      <x:c r="F239" s="82" t="str">
        <x:f>IF($A239="","",IFERROR(IF(INDEX(INDIRECT("'WCM Calibration Final'!$E$1:$E$2000"),$A239)="","",INDEX(INDIRECT("'WCM Calibration Final'!$E$1:$E$2000"),$A239)),"Source error"))</x:f>
      </x:c>
      <x:c r="G239" s="82" t="str">
        <x:f>IF($A239="","",IFERROR(IF(INDEX(INDIRECT("'WCM Calibration Final'!$F$1:$F$2000"),$A239)="","",INDEX(INDIRECT("'WCM Calibration Final'!$F$1:$F$2000"),$A239)),"Source error"))</x:f>
      </x:c>
      <x:c r="H239" s="82" t="str">
        <x:f>IF($A239="","",IFERROR(IF(INDEX(INDIRECT("'WCM Calibration Final'!$K$1:$K$2000"),$A239)="","",INDEX(INDIRECT("'WCM Calibration Final'!$K$1:$K$2000"),$A239)),"Source error"))</x:f>
      </x:c>
      <x:c r="I239" s="82" t="str">
        <x:f>IF($A239="","",IFERROR(IF(INDEX(INDIRECT("'WCM Calibration Final'!$L$1:$L$2000"),$A239)="","",INDEX(INDIRECT("'WCM Calibration Final'!$L$1:$L$2000"),$A239)),"Source error"))</x:f>
      </x:c>
      <x:c r="J239" s="82" t="str">
        <x:f>IF(A239="","",IF(B239="","Missing GEID; counted by name/SOEID",IF(COUNTIF($B$8:$B$507,B239)&gt;1,"Repeated GEID in counted rows","")))</x:f>
      </x:c>
      <x:c r="K239" s="82"/>
      <x:c r="L239" s="82" t="n">
        <x:f>IF(Calculations!BN244=1,COUNTIF(Calculations!$BN$13:BN244,1),0)</x:f>
        <x:v>0</x:v>
      </x:c>
    </x:row>
    <x:row r="240" ht="18" customHeight="1">
      <x:c r="A240" s="76" t="str">
        <x:f>IF(233&gt;Calculations!$AG$4,"",IFERROR(INDEX(Calculations!$EM$13:$EM$512,MATCH(233,$L$8:$L$507,0)),""))</x:f>
      </x:c>
      <x:c r="B240" s="76" t="str">
        <x:f>IF($A240="","",IFERROR(IF(INDEX(INDIRECT("'WCM Calibration Final'!$A$1:$A$2000"),$A240)="","",INDEX(INDIRECT("'WCM Calibration Final'!$A$1:$A$2000"),$A240)),"Source error"))</x:f>
      </x:c>
      <x:c r="C240" s="76" t="str">
        <x:f>IF($A240="","",IFERROR(IF(INDEX(INDIRECT("'WCM Calibration Final'!$B$1:$B$2000"),$A240)="","",INDEX(INDIRECT("'WCM Calibration Final'!$B$1:$B$2000"),$A240)),"Source error"))</x:f>
      </x:c>
      <x:c r="D240" s="76" t="str">
        <x:f>IF($A240="","",IFERROR(IF(INDEX(INDIRECT("'WCM Calibration Final'!$C$1:$C$2000"),$A240)="","",INDEX(INDIRECT("'WCM Calibration Final'!$C$1:$C$2000"),$A240)),"Source error"))</x:f>
      </x:c>
      <x:c r="E240" s="76" t="str">
        <x:f>IF($A240="","",IFERROR(IF(INDEX(INDIRECT("'WCM Calibration Final'!$D$1:$D$2000"),$A240)="","",INDEX(INDIRECT("'WCM Calibration Final'!$D$1:$D$2000"),$A240)),"Source error"))</x:f>
      </x:c>
      <x:c r="F240" s="76" t="str">
        <x:f>IF($A240="","",IFERROR(IF(INDEX(INDIRECT("'WCM Calibration Final'!$E$1:$E$2000"),$A240)="","",INDEX(INDIRECT("'WCM Calibration Final'!$E$1:$E$2000"),$A240)),"Source error"))</x:f>
      </x:c>
      <x:c r="G240" s="76" t="str">
        <x:f>IF($A240="","",IFERROR(IF(INDEX(INDIRECT("'WCM Calibration Final'!$F$1:$F$2000"),$A240)="","",INDEX(INDIRECT("'WCM Calibration Final'!$F$1:$F$2000"),$A240)),"Source error"))</x:f>
      </x:c>
      <x:c r="H240" s="76" t="str">
        <x:f>IF($A240="","",IFERROR(IF(INDEX(INDIRECT("'WCM Calibration Final'!$K$1:$K$2000"),$A240)="","",INDEX(INDIRECT("'WCM Calibration Final'!$K$1:$K$2000"),$A240)),"Source error"))</x:f>
      </x:c>
      <x:c r="I240" s="76" t="str">
        <x:f>IF($A240="","",IFERROR(IF(INDEX(INDIRECT("'WCM Calibration Final'!$L$1:$L$2000"),$A240)="","",INDEX(INDIRECT("'WCM Calibration Final'!$L$1:$L$2000"),$A240)),"Source error"))</x:f>
      </x:c>
      <x:c r="J240" s="76" t="str">
        <x:f>IF(A240="","",IF(B240="","Missing GEID; counted by name/SOEID",IF(COUNTIF($B$8:$B$507,B240)&gt;1,"Repeated GEID in counted rows","")))</x:f>
      </x:c>
      <x:c r="K240" s="82"/>
      <x:c r="L240" s="82" t="n">
        <x:f>IF(Calculations!BN245=1,COUNTIF(Calculations!$BN$13:BN245,1),0)</x:f>
        <x:v>0</x:v>
      </x:c>
    </x:row>
    <x:row r="241" ht="18" customHeight="1">
      <x:c r="A241" s="82" t="str">
        <x:f>IF(234&gt;Calculations!$AG$4,"",IFERROR(INDEX(Calculations!$EM$13:$EM$512,MATCH(234,$L$8:$L$507,0)),""))</x:f>
      </x:c>
      <x:c r="B241" s="82" t="str">
        <x:f>IF($A241="","",IFERROR(IF(INDEX(INDIRECT("'WCM Calibration Final'!$A$1:$A$2000"),$A241)="","",INDEX(INDIRECT("'WCM Calibration Final'!$A$1:$A$2000"),$A241)),"Source error"))</x:f>
      </x:c>
      <x:c r="C241" s="82" t="str">
        <x:f>IF($A241="","",IFERROR(IF(INDEX(INDIRECT("'WCM Calibration Final'!$B$1:$B$2000"),$A241)="","",INDEX(INDIRECT("'WCM Calibration Final'!$B$1:$B$2000"),$A241)),"Source error"))</x:f>
      </x:c>
      <x:c r="D241" s="82" t="str">
        <x:f>IF($A241="","",IFERROR(IF(INDEX(INDIRECT("'WCM Calibration Final'!$C$1:$C$2000"),$A241)="","",INDEX(INDIRECT("'WCM Calibration Final'!$C$1:$C$2000"),$A241)),"Source error"))</x:f>
      </x:c>
      <x:c r="E241" s="82" t="str">
        <x:f>IF($A241="","",IFERROR(IF(INDEX(INDIRECT("'WCM Calibration Final'!$D$1:$D$2000"),$A241)="","",INDEX(INDIRECT("'WCM Calibration Final'!$D$1:$D$2000"),$A241)),"Source error"))</x:f>
      </x:c>
      <x:c r="F241" s="82" t="str">
        <x:f>IF($A241="","",IFERROR(IF(INDEX(INDIRECT("'WCM Calibration Final'!$E$1:$E$2000"),$A241)="","",INDEX(INDIRECT("'WCM Calibration Final'!$E$1:$E$2000"),$A241)),"Source error"))</x:f>
      </x:c>
      <x:c r="G241" s="82" t="str">
        <x:f>IF($A241="","",IFERROR(IF(INDEX(INDIRECT("'WCM Calibration Final'!$F$1:$F$2000"),$A241)="","",INDEX(INDIRECT("'WCM Calibration Final'!$F$1:$F$2000"),$A241)),"Source error"))</x:f>
      </x:c>
      <x:c r="H241" s="82" t="str">
        <x:f>IF($A241="","",IFERROR(IF(INDEX(INDIRECT("'WCM Calibration Final'!$K$1:$K$2000"),$A241)="","",INDEX(INDIRECT("'WCM Calibration Final'!$K$1:$K$2000"),$A241)),"Source error"))</x:f>
      </x:c>
      <x:c r="I241" s="82" t="str">
        <x:f>IF($A241="","",IFERROR(IF(INDEX(INDIRECT("'WCM Calibration Final'!$L$1:$L$2000"),$A241)="","",INDEX(INDIRECT("'WCM Calibration Final'!$L$1:$L$2000"),$A241)),"Source error"))</x:f>
      </x:c>
      <x:c r="J241" s="82" t="str">
        <x:f>IF(A241="","",IF(B241="","Missing GEID; counted by name/SOEID",IF(COUNTIF($B$8:$B$507,B241)&gt;1,"Repeated GEID in counted rows","")))</x:f>
      </x:c>
      <x:c r="K241" s="82"/>
      <x:c r="L241" s="82" t="n">
        <x:f>IF(Calculations!BN246=1,COUNTIF(Calculations!$BN$13:BN246,1),0)</x:f>
        <x:v>0</x:v>
      </x:c>
    </x:row>
    <x:row r="242" ht="18" customHeight="1">
      <x:c r="A242" s="76" t="str">
        <x:f>IF(235&gt;Calculations!$AG$4,"",IFERROR(INDEX(Calculations!$EM$13:$EM$512,MATCH(235,$L$8:$L$507,0)),""))</x:f>
      </x:c>
      <x:c r="B242" s="76" t="str">
        <x:f>IF($A242="","",IFERROR(IF(INDEX(INDIRECT("'WCM Calibration Final'!$A$1:$A$2000"),$A242)="","",INDEX(INDIRECT("'WCM Calibration Final'!$A$1:$A$2000"),$A242)),"Source error"))</x:f>
      </x:c>
      <x:c r="C242" s="76" t="str">
        <x:f>IF($A242="","",IFERROR(IF(INDEX(INDIRECT("'WCM Calibration Final'!$B$1:$B$2000"),$A242)="","",INDEX(INDIRECT("'WCM Calibration Final'!$B$1:$B$2000"),$A242)),"Source error"))</x:f>
      </x:c>
      <x:c r="D242" s="76" t="str">
        <x:f>IF($A242="","",IFERROR(IF(INDEX(INDIRECT("'WCM Calibration Final'!$C$1:$C$2000"),$A242)="","",INDEX(INDIRECT("'WCM Calibration Final'!$C$1:$C$2000"),$A242)),"Source error"))</x:f>
      </x:c>
      <x:c r="E242" s="76" t="str">
        <x:f>IF($A242="","",IFERROR(IF(INDEX(INDIRECT("'WCM Calibration Final'!$D$1:$D$2000"),$A242)="","",INDEX(INDIRECT("'WCM Calibration Final'!$D$1:$D$2000"),$A242)),"Source error"))</x:f>
      </x:c>
      <x:c r="F242" s="76" t="str">
        <x:f>IF($A242="","",IFERROR(IF(INDEX(INDIRECT("'WCM Calibration Final'!$E$1:$E$2000"),$A242)="","",INDEX(INDIRECT("'WCM Calibration Final'!$E$1:$E$2000"),$A242)),"Source error"))</x:f>
      </x:c>
      <x:c r="G242" s="76" t="str">
        <x:f>IF($A242="","",IFERROR(IF(INDEX(INDIRECT("'WCM Calibration Final'!$F$1:$F$2000"),$A242)="","",INDEX(INDIRECT("'WCM Calibration Final'!$F$1:$F$2000"),$A242)),"Source error"))</x:f>
      </x:c>
      <x:c r="H242" s="76" t="str">
        <x:f>IF($A242="","",IFERROR(IF(INDEX(INDIRECT("'WCM Calibration Final'!$K$1:$K$2000"),$A242)="","",INDEX(INDIRECT("'WCM Calibration Final'!$K$1:$K$2000"),$A242)),"Source error"))</x:f>
      </x:c>
      <x:c r="I242" s="76" t="str">
        <x:f>IF($A242="","",IFERROR(IF(INDEX(INDIRECT("'WCM Calibration Final'!$L$1:$L$2000"),$A242)="","",INDEX(INDIRECT("'WCM Calibration Final'!$L$1:$L$2000"),$A242)),"Source error"))</x:f>
      </x:c>
      <x:c r="J242" s="76" t="str">
        <x:f>IF(A242="","",IF(B242="","Missing GEID; counted by name/SOEID",IF(COUNTIF($B$8:$B$507,B242)&gt;1,"Repeated GEID in counted rows","")))</x:f>
      </x:c>
      <x:c r="K242" s="82"/>
      <x:c r="L242" s="82" t="n">
        <x:f>IF(Calculations!BN247=1,COUNTIF(Calculations!$BN$13:BN247,1),0)</x:f>
        <x:v>0</x:v>
      </x:c>
    </x:row>
    <x:row r="243" ht="18" customHeight="1">
      <x:c r="A243" s="82" t="str">
        <x:f>IF(236&gt;Calculations!$AG$4,"",IFERROR(INDEX(Calculations!$EM$13:$EM$512,MATCH(236,$L$8:$L$507,0)),""))</x:f>
      </x:c>
      <x:c r="B243" s="82" t="str">
        <x:f>IF($A243="","",IFERROR(IF(INDEX(INDIRECT("'WCM Calibration Final'!$A$1:$A$2000"),$A243)="","",INDEX(INDIRECT("'WCM Calibration Final'!$A$1:$A$2000"),$A243)),"Source error"))</x:f>
      </x:c>
      <x:c r="C243" s="82" t="str">
        <x:f>IF($A243="","",IFERROR(IF(INDEX(INDIRECT("'WCM Calibration Final'!$B$1:$B$2000"),$A243)="","",INDEX(INDIRECT("'WCM Calibration Final'!$B$1:$B$2000"),$A243)),"Source error"))</x:f>
      </x:c>
      <x:c r="D243" s="82" t="str">
        <x:f>IF($A243="","",IFERROR(IF(INDEX(INDIRECT("'WCM Calibration Final'!$C$1:$C$2000"),$A243)="","",INDEX(INDIRECT("'WCM Calibration Final'!$C$1:$C$2000"),$A243)),"Source error"))</x:f>
      </x:c>
      <x:c r="E243" s="82" t="str">
        <x:f>IF($A243="","",IFERROR(IF(INDEX(INDIRECT("'WCM Calibration Final'!$D$1:$D$2000"),$A243)="","",INDEX(INDIRECT("'WCM Calibration Final'!$D$1:$D$2000"),$A243)),"Source error"))</x:f>
      </x:c>
      <x:c r="F243" s="82" t="str">
        <x:f>IF($A243="","",IFERROR(IF(INDEX(INDIRECT("'WCM Calibration Final'!$E$1:$E$2000"),$A243)="","",INDEX(INDIRECT("'WCM Calibration Final'!$E$1:$E$2000"),$A243)),"Source error"))</x:f>
      </x:c>
      <x:c r="G243" s="82" t="str">
        <x:f>IF($A243="","",IFERROR(IF(INDEX(INDIRECT("'WCM Calibration Final'!$F$1:$F$2000"),$A243)="","",INDEX(INDIRECT("'WCM Calibration Final'!$F$1:$F$2000"),$A243)),"Source error"))</x:f>
      </x:c>
      <x:c r="H243" s="82" t="str">
        <x:f>IF($A243="","",IFERROR(IF(INDEX(INDIRECT("'WCM Calibration Final'!$K$1:$K$2000"),$A243)="","",INDEX(INDIRECT("'WCM Calibration Final'!$K$1:$K$2000"),$A243)),"Source error"))</x:f>
      </x:c>
      <x:c r="I243" s="82" t="str">
        <x:f>IF($A243="","",IFERROR(IF(INDEX(INDIRECT("'WCM Calibration Final'!$L$1:$L$2000"),$A243)="","",INDEX(INDIRECT("'WCM Calibration Final'!$L$1:$L$2000"),$A243)),"Source error"))</x:f>
      </x:c>
      <x:c r="J243" s="82" t="str">
        <x:f>IF(A243="","",IF(B243="","Missing GEID; counted by name/SOEID",IF(COUNTIF($B$8:$B$507,B243)&gt;1,"Repeated GEID in counted rows","")))</x:f>
      </x:c>
      <x:c r="K243" s="82"/>
      <x:c r="L243" s="82" t="n">
        <x:f>IF(Calculations!BN248=1,COUNTIF(Calculations!$BN$13:BN248,1),0)</x:f>
        <x:v>0</x:v>
      </x:c>
    </x:row>
    <x:row r="244" ht="18" customHeight="1">
      <x:c r="A244" s="76" t="str">
        <x:f>IF(237&gt;Calculations!$AG$4,"",IFERROR(INDEX(Calculations!$EM$13:$EM$512,MATCH(237,$L$8:$L$507,0)),""))</x:f>
      </x:c>
      <x:c r="B244" s="76" t="str">
        <x:f>IF($A244="","",IFERROR(IF(INDEX(INDIRECT("'WCM Calibration Final'!$A$1:$A$2000"),$A244)="","",INDEX(INDIRECT("'WCM Calibration Final'!$A$1:$A$2000"),$A244)),"Source error"))</x:f>
      </x:c>
      <x:c r="C244" s="76" t="str">
        <x:f>IF($A244="","",IFERROR(IF(INDEX(INDIRECT("'WCM Calibration Final'!$B$1:$B$2000"),$A244)="","",INDEX(INDIRECT("'WCM Calibration Final'!$B$1:$B$2000"),$A244)),"Source error"))</x:f>
      </x:c>
      <x:c r="D244" s="76" t="str">
        <x:f>IF($A244="","",IFERROR(IF(INDEX(INDIRECT("'WCM Calibration Final'!$C$1:$C$2000"),$A244)="","",INDEX(INDIRECT("'WCM Calibration Final'!$C$1:$C$2000"),$A244)),"Source error"))</x:f>
      </x:c>
      <x:c r="E244" s="76" t="str">
        <x:f>IF($A244="","",IFERROR(IF(INDEX(INDIRECT("'WCM Calibration Final'!$D$1:$D$2000"),$A244)="","",INDEX(INDIRECT("'WCM Calibration Final'!$D$1:$D$2000"),$A244)),"Source error"))</x:f>
      </x:c>
      <x:c r="F244" s="76" t="str">
        <x:f>IF($A244="","",IFERROR(IF(INDEX(INDIRECT("'WCM Calibration Final'!$E$1:$E$2000"),$A244)="","",INDEX(INDIRECT("'WCM Calibration Final'!$E$1:$E$2000"),$A244)),"Source error"))</x:f>
      </x:c>
      <x:c r="G244" s="76" t="str">
        <x:f>IF($A244="","",IFERROR(IF(INDEX(INDIRECT("'WCM Calibration Final'!$F$1:$F$2000"),$A244)="","",INDEX(INDIRECT("'WCM Calibration Final'!$F$1:$F$2000"),$A244)),"Source error"))</x:f>
      </x:c>
      <x:c r="H244" s="76" t="str">
        <x:f>IF($A244="","",IFERROR(IF(INDEX(INDIRECT("'WCM Calibration Final'!$K$1:$K$2000"),$A244)="","",INDEX(INDIRECT("'WCM Calibration Final'!$K$1:$K$2000"),$A244)),"Source error"))</x:f>
      </x:c>
      <x:c r="I244" s="76" t="str">
        <x:f>IF($A244="","",IFERROR(IF(INDEX(INDIRECT("'WCM Calibration Final'!$L$1:$L$2000"),$A244)="","",INDEX(INDIRECT("'WCM Calibration Final'!$L$1:$L$2000"),$A244)),"Source error"))</x:f>
      </x:c>
      <x:c r="J244" s="76" t="str">
        <x:f>IF(A244="","",IF(B244="","Missing GEID; counted by name/SOEID",IF(COUNTIF($B$8:$B$507,B244)&gt;1,"Repeated GEID in counted rows","")))</x:f>
      </x:c>
      <x:c r="K244" s="82"/>
      <x:c r="L244" s="82" t="n">
        <x:f>IF(Calculations!BN249=1,COUNTIF(Calculations!$BN$13:BN249,1),0)</x:f>
        <x:v>0</x:v>
      </x:c>
    </x:row>
    <x:row r="245" ht="18" customHeight="1">
      <x:c r="A245" s="82" t="str">
        <x:f>IF(238&gt;Calculations!$AG$4,"",IFERROR(INDEX(Calculations!$EM$13:$EM$512,MATCH(238,$L$8:$L$507,0)),""))</x:f>
      </x:c>
      <x:c r="B245" s="82" t="str">
        <x:f>IF($A245="","",IFERROR(IF(INDEX(INDIRECT("'WCM Calibration Final'!$A$1:$A$2000"),$A245)="","",INDEX(INDIRECT("'WCM Calibration Final'!$A$1:$A$2000"),$A245)),"Source error"))</x:f>
      </x:c>
      <x:c r="C245" s="82" t="str">
        <x:f>IF($A245="","",IFERROR(IF(INDEX(INDIRECT("'WCM Calibration Final'!$B$1:$B$2000"),$A245)="","",INDEX(INDIRECT("'WCM Calibration Final'!$B$1:$B$2000"),$A245)),"Source error"))</x:f>
      </x:c>
      <x:c r="D245" s="82" t="str">
        <x:f>IF($A245="","",IFERROR(IF(INDEX(INDIRECT("'WCM Calibration Final'!$C$1:$C$2000"),$A245)="","",INDEX(INDIRECT("'WCM Calibration Final'!$C$1:$C$2000"),$A245)),"Source error"))</x:f>
      </x:c>
      <x:c r="E245" s="82" t="str">
        <x:f>IF($A245="","",IFERROR(IF(INDEX(INDIRECT("'WCM Calibration Final'!$D$1:$D$2000"),$A245)="","",INDEX(INDIRECT("'WCM Calibration Final'!$D$1:$D$2000"),$A245)),"Source error"))</x:f>
      </x:c>
      <x:c r="F245" s="82" t="str">
        <x:f>IF($A245="","",IFERROR(IF(INDEX(INDIRECT("'WCM Calibration Final'!$E$1:$E$2000"),$A245)="","",INDEX(INDIRECT("'WCM Calibration Final'!$E$1:$E$2000"),$A245)),"Source error"))</x:f>
      </x:c>
      <x:c r="G245" s="82" t="str">
        <x:f>IF($A245="","",IFERROR(IF(INDEX(INDIRECT("'WCM Calibration Final'!$F$1:$F$2000"),$A245)="","",INDEX(INDIRECT("'WCM Calibration Final'!$F$1:$F$2000"),$A245)),"Source error"))</x:f>
      </x:c>
      <x:c r="H245" s="82" t="str">
        <x:f>IF($A245="","",IFERROR(IF(INDEX(INDIRECT("'WCM Calibration Final'!$K$1:$K$2000"),$A245)="","",INDEX(INDIRECT("'WCM Calibration Final'!$K$1:$K$2000"),$A245)),"Source error"))</x:f>
      </x:c>
      <x:c r="I245" s="82" t="str">
        <x:f>IF($A245="","",IFERROR(IF(INDEX(INDIRECT("'WCM Calibration Final'!$L$1:$L$2000"),$A245)="","",INDEX(INDIRECT("'WCM Calibration Final'!$L$1:$L$2000"),$A245)),"Source error"))</x:f>
      </x:c>
      <x:c r="J245" s="82" t="str">
        <x:f>IF(A245="","",IF(B245="","Missing GEID; counted by name/SOEID",IF(COUNTIF($B$8:$B$507,B245)&gt;1,"Repeated GEID in counted rows","")))</x:f>
      </x:c>
      <x:c r="K245" s="82"/>
      <x:c r="L245" s="82" t="n">
        <x:f>IF(Calculations!BN250=1,COUNTIF(Calculations!$BN$13:BN250,1),0)</x:f>
        <x:v>0</x:v>
      </x:c>
    </x:row>
    <x:row r="246" ht="18" customHeight="1">
      <x:c r="A246" s="76" t="str">
        <x:f>IF(239&gt;Calculations!$AG$4,"",IFERROR(INDEX(Calculations!$EM$13:$EM$512,MATCH(239,$L$8:$L$507,0)),""))</x:f>
      </x:c>
      <x:c r="B246" s="76" t="str">
        <x:f>IF($A246="","",IFERROR(IF(INDEX(INDIRECT("'WCM Calibration Final'!$A$1:$A$2000"),$A246)="","",INDEX(INDIRECT("'WCM Calibration Final'!$A$1:$A$2000"),$A246)),"Source error"))</x:f>
      </x:c>
      <x:c r="C246" s="76" t="str">
        <x:f>IF($A246="","",IFERROR(IF(INDEX(INDIRECT("'WCM Calibration Final'!$B$1:$B$2000"),$A246)="","",INDEX(INDIRECT("'WCM Calibration Final'!$B$1:$B$2000"),$A246)),"Source error"))</x:f>
      </x:c>
      <x:c r="D246" s="76" t="str">
        <x:f>IF($A246="","",IFERROR(IF(INDEX(INDIRECT("'WCM Calibration Final'!$C$1:$C$2000"),$A246)="","",INDEX(INDIRECT("'WCM Calibration Final'!$C$1:$C$2000"),$A246)),"Source error"))</x:f>
      </x:c>
      <x:c r="E246" s="76" t="str">
        <x:f>IF($A246="","",IFERROR(IF(INDEX(INDIRECT("'WCM Calibration Final'!$D$1:$D$2000"),$A246)="","",INDEX(INDIRECT("'WCM Calibration Final'!$D$1:$D$2000"),$A246)),"Source error"))</x:f>
      </x:c>
      <x:c r="F246" s="76" t="str">
        <x:f>IF($A246="","",IFERROR(IF(INDEX(INDIRECT("'WCM Calibration Final'!$E$1:$E$2000"),$A246)="","",INDEX(INDIRECT("'WCM Calibration Final'!$E$1:$E$2000"),$A246)),"Source error"))</x:f>
      </x:c>
      <x:c r="G246" s="76" t="str">
        <x:f>IF($A246="","",IFERROR(IF(INDEX(INDIRECT("'WCM Calibration Final'!$F$1:$F$2000"),$A246)="","",INDEX(INDIRECT("'WCM Calibration Final'!$F$1:$F$2000"),$A246)),"Source error"))</x:f>
      </x:c>
      <x:c r="H246" s="76" t="str">
        <x:f>IF($A246="","",IFERROR(IF(INDEX(INDIRECT("'WCM Calibration Final'!$K$1:$K$2000"),$A246)="","",INDEX(INDIRECT("'WCM Calibration Final'!$K$1:$K$2000"),$A246)),"Source error"))</x:f>
      </x:c>
      <x:c r="I246" s="76" t="str">
        <x:f>IF($A246="","",IFERROR(IF(INDEX(INDIRECT("'WCM Calibration Final'!$L$1:$L$2000"),$A246)="","",INDEX(INDIRECT("'WCM Calibration Final'!$L$1:$L$2000"),$A246)),"Source error"))</x:f>
      </x:c>
      <x:c r="J246" s="76" t="str">
        <x:f>IF(A246="","",IF(B246="","Missing GEID; counted by name/SOEID",IF(COUNTIF($B$8:$B$507,B246)&gt;1,"Repeated GEID in counted rows","")))</x:f>
      </x:c>
      <x:c r="K246" s="82"/>
      <x:c r="L246" s="82" t="n">
        <x:f>IF(Calculations!BN251=1,COUNTIF(Calculations!$BN$13:BN251,1),0)</x:f>
        <x:v>0</x:v>
      </x:c>
    </x:row>
    <x:row r="247" ht="18" customHeight="1">
      <x:c r="A247" s="82" t="str">
        <x:f>IF(240&gt;Calculations!$AG$4,"",IFERROR(INDEX(Calculations!$EM$13:$EM$512,MATCH(240,$L$8:$L$507,0)),""))</x:f>
      </x:c>
      <x:c r="B247" s="82" t="str">
        <x:f>IF($A247="","",IFERROR(IF(INDEX(INDIRECT("'WCM Calibration Final'!$A$1:$A$2000"),$A247)="","",INDEX(INDIRECT("'WCM Calibration Final'!$A$1:$A$2000"),$A247)),"Source error"))</x:f>
      </x:c>
      <x:c r="C247" s="82" t="str">
        <x:f>IF($A247="","",IFERROR(IF(INDEX(INDIRECT("'WCM Calibration Final'!$B$1:$B$2000"),$A247)="","",INDEX(INDIRECT("'WCM Calibration Final'!$B$1:$B$2000"),$A247)),"Source error"))</x:f>
      </x:c>
      <x:c r="D247" s="82" t="str">
        <x:f>IF($A247="","",IFERROR(IF(INDEX(INDIRECT("'WCM Calibration Final'!$C$1:$C$2000"),$A247)="","",INDEX(INDIRECT("'WCM Calibration Final'!$C$1:$C$2000"),$A247)),"Source error"))</x:f>
      </x:c>
      <x:c r="E247" s="82" t="str">
        <x:f>IF($A247="","",IFERROR(IF(INDEX(INDIRECT("'WCM Calibration Final'!$D$1:$D$2000"),$A247)="","",INDEX(INDIRECT("'WCM Calibration Final'!$D$1:$D$2000"),$A247)),"Source error"))</x:f>
      </x:c>
      <x:c r="F247" s="82" t="str">
        <x:f>IF($A247="","",IFERROR(IF(INDEX(INDIRECT("'WCM Calibration Final'!$E$1:$E$2000"),$A247)="","",INDEX(INDIRECT("'WCM Calibration Final'!$E$1:$E$2000"),$A247)),"Source error"))</x:f>
      </x:c>
      <x:c r="G247" s="82" t="str">
        <x:f>IF($A247="","",IFERROR(IF(INDEX(INDIRECT("'WCM Calibration Final'!$F$1:$F$2000"),$A247)="","",INDEX(INDIRECT("'WCM Calibration Final'!$F$1:$F$2000"),$A247)),"Source error"))</x:f>
      </x:c>
      <x:c r="H247" s="82" t="str">
        <x:f>IF($A247="","",IFERROR(IF(INDEX(INDIRECT("'WCM Calibration Final'!$K$1:$K$2000"),$A247)="","",INDEX(INDIRECT("'WCM Calibration Final'!$K$1:$K$2000"),$A247)),"Source error"))</x:f>
      </x:c>
      <x:c r="I247" s="82" t="str">
        <x:f>IF($A247="","",IFERROR(IF(INDEX(INDIRECT("'WCM Calibration Final'!$L$1:$L$2000"),$A247)="","",INDEX(INDIRECT("'WCM Calibration Final'!$L$1:$L$2000"),$A247)),"Source error"))</x:f>
      </x:c>
      <x:c r="J247" s="82" t="str">
        <x:f>IF(A247="","",IF(B247="","Missing GEID; counted by name/SOEID",IF(COUNTIF($B$8:$B$507,B247)&gt;1,"Repeated GEID in counted rows","")))</x:f>
      </x:c>
      <x:c r="K247" s="82"/>
      <x:c r="L247" s="82" t="n">
        <x:f>IF(Calculations!BN252=1,COUNTIF(Calculations!$BN$13:BN252,1),0)</x:f>
        <x:v>0</x:v>
      </x:c>
    </x:row>
    <x:row r="248" ht="18" customHeight="1">
      <x:c r="A248" s="76" t="str">
        <x:f>IF(241&gt;Calculations!$AG$4,"",IFERROR(INDEX(Calculations!$EM$13:$EM$512,MATCH(241,$L$8:$L$507,0)),""))</x:f>
      </x:c>
      <x:c r="B248" s="76" t="str">
        <x:f>IF($A248="","",IFERROR(IF(INDEX(INDIRECT("'WCM Calibration Final'!$A$1:$A$2000"),$A248)="","",INDEX(INDIRECT("'WCM Calibration Final'!$A$1:$A$2000"),$A248)),"Source error"))</x:f>
      </x:c>
      <x:c r="C248" s="76" t="str">
        <x:f>IF($A248="","",IFERROR(IF(INDEX(INDIRECT("'WCM Calibration Final'!$B$1:$B$2000"),$A248)="","",INDEX(INDIRECT("'WCM Calibration Final'!$B$1:$B$2000"),$A248)),"Source error"))</x:f>
      </x:c>
      <x:c r="D248" s="76" t="str">
        <x:f>IF($A248="","",IFERROR(IF(INDEX(INDIRECT("'WCM Calibration Final'!$C$1:$C$2000"),$A248)="","",INDEX(INDIRECT("'WCM Calibration Final'!$C$1:$C$2000"),$A248)),"Source error"))</x:f>
      </x:c>
      <x:c r="E248" s="76" t="str">
        <x:f>IF($A248="","",IFERROR(IF(INDEX(INDIRECT("'WCM Calibration Final'!$D$1:$D$2000"),$A248)="","",INDEX(INDIRECT("'WCM Calibration Final'!$D$1:$D$2000"),$A248)),"Source error"))</x:f>
      </x:c>
      <x:c r="F248" s="76" t="str">
        <x:f>IF($A248="","",IFERROR(IF(INDEX(INDIRECT("'WCM Calibration Final'!$E$1:$E$2000"),$A248)="","",INDEX(INDIRECT("'WCM Calibration Final'!$E$1:$E$2000"),$A248)),"Source error"))</x:f>
      </x:c>
      <x:c r="G248" s="76" t="str">
        <x:f>IF($A248="","",IFERROR(IF(INDEX(INDIRECT("'WCM Calibration Final'!$F$1:$F$2000"),$A248)="","",INDEX(INDIRECT("'WCM Calibration Final'!$F$1:$F$2000"),$A248)),"Source error"))</x:f>
      </x:c>
      <x:c r="H248" s="76" t="str">
        <x:f>IF($A248="","",IFERROR(IF(INDEX(INDIRECT("'WCM Calibration Final'!$K$1:$K$2000"),$A248)="","",INDEX(INDIRECT("'WCM Calibration Final'!$K$1:$K$2000"),$A248)),"Source error"))</x:f>
      </x:c>
      <x:c r="I248" s="76" t="str">
        <x:f>IF($A248="","",IFERROR(IF(INDEX(INDIRECT("'WCM Calibration Final'!$L$1:$L$2000"),$A248)="","",INDEX(INDIRECT("'WCM Calibration Final'!$L$1:$L$2000"),$A248)),"Source error"))</x:f>
      </x:c>
      <x:c r="J248" s="76" t="str">
        <x:f>IF(A248="","",IF(B248="","Missing GEID; counted by name/SOEID",IF(COUNTIF($B$8:$B$507,B248)&gt;1,"Repeated GEID in counted rows","")))</x:f>
      </x:c>
      <x:c r="K248" s="82"/>
      <x:c r="L248" s="82" t="n">
        <x:f>IF(Calculations!BN253=1,COUNTIF(Calculations!$BN$13:BN253,1),0)</x:f>
        <x:v>0</x:v>
      </x:c>
    </x:row>
    <x:row r="249" ht="18" customHeight="1">
      <x:c r="A249" s="82" t="str">
        <x:f>IF(242&gt;Calculations!$AG$4,"",IFERROR(INDEX(Calculations!$EM$13:$EM$512,MATCH(242,$L$8:$L$507,0)),""))</x:f>
      </x:c>
      <x:c r="B249" s="82" t="str">
        <x:f>IF($A249="","",IFERROR(IF(INDEX(INDIRECT("'WCM Calibration Final'!$A$1:$A$2000"),$A249)="","",INDEX(INDIRECT("'WCM Calibration Final'!$A$1:$A$2000"),$A249)),"Source error"))</x:f>
      </x:c>
      <x:c r="C249" s="82" t="str">
        <x:f>IF($A249="","",IFERROR(IF(INDEX(INDIRECT("'WCM Calibration Final'!$B$1:$B$2000"),$A249)="","",INDEX(INDIRECT("'WCM Calibration Final'!$B$1:$B$2000"),$A249)),"Source error"))</x:f>
      </x:c>
      <x:c r="D249" s="82" t="str">
        <x:f>IF($A249="","",IFERROR(IF(INDEX(INDIRECT("'WCM Calibration Final'!$C$1:$C$2000"),$A249)="","",INDEX(INDIRECT("'WCM Calibration Final'!$C$1:$C$2000"),$A249)),"Source error"))</x:f>
      </x:c>
      <x:c r="E249" s="82" t="str">
        <x:f>IF($A249="","",IFERROR(IF(INDEX(INDIRECT("'WCM Calibration Final'!$D$1:$D$2000"),$A249)="","",INDEX(INDIRECT("'WCM Calibration Final'!$D$1:$D$2000"),$A249)),"Source error"))</x:f>
      </x:c>
      <x:c r="F249" s="82" t="str">
        <x:f>IF($A249="","",IFERROR(IF(INDEX(INDIRECT("'WCM Calibration Final'!$E$1:$E$2000"),$A249)="","",INDEX(INDIRECT("'WCM Calibration Final'!$E$1:$E$2000"),$A249)),"Source error"))</x:f>
      </x:c>
      <x:c r="G249" s="82" t="str">
        <x:f>IF($A249="","",IFERROR(IF(INDEX(INDIRECT("'WCM Calibration Final'!$F$1:$F$2000"),$A249)="","",INDEX(INDIRECT("'WCM Calibration Final'!$F$1:$F$2000"),$A249)),"Source error"))</x:f>
      </x:c>
      <x:c r="H249" s="82" t="str">
        <x:f>IF($A249="","",IFERROR(IF(INDEX(INDIRECT("'WCM Calibration Final'!$K$1:$K$2000"),$A249)="","",INDEX(INDIRECT("'WCM Calibration Final'!$K$1:$K$2000"),$A249)),"Source error"))</x:f>
      </x:c>
      <x:c r="I249" s="82" t="str">
        <x:f>IF($A249="","",IFERROR(IF(INDEX(INDIRECT("'WCM Calibration Final'!$L$1:$L$2000"),$A249)="","",INDEX(INDIRECT("'WCM Calibration Final'!$L$1:$L$2000"),$A249)),"Source error"))</x:f>
      </x:c>
      <x:c r="J249" s="82" t="str">
        <x:f>IF(A249="","",IF(B249="","Missing GEID; counted by name/SOEID",IF(COUNTIF($B$8:$B$507,B249)&gt;1,"Repeated GEID in counted rows","")))</x:f>
      </x:c>
      <x:c r="K249" s="82"/>
      <x:c r="L249" s="82" t="n">
        <x:f>IF(Calculations!BN254=1,COUNTIF(Calculations!$BN$13:BN254,1),0)</x:f>
        <x:v>0</x:v>
      </x:c>
    </x:row>
    <x:row r="250" ht="18" customHeight="1">
      <x:c r="A250" s="76" t="str">
        <x:f>IF(243&gt;Calculations!$AG$4,"",IFERROR(INDEX(Calculations!$EM$13:$EM$512,MATCH(243,$L$8:$L$507,0)),""))</x:f>
      </x:c>
      <x:c r="B250" s="76" t="str">
        <x:f>IF($A250="","",IFERROR(IF(INDEX(INDIRECT("'WCM Calibration Final'!$A$1:$A$2000"),$A250)="","",INDEX(INDIRECT("'WCM Calibration Final'!$A$1:$A$2000"),$A250)),"Source error"))</x:f>
      </x:c>
      <x:c r="C250" s="76" t="str">
        <x:f>IF($A250="","",IFERROR(IF(INDEX(INDIRECT("'WCM Calibration Final'!$B$1:$B$2000"),$A250)="","",INDEX(INDIRECT("'WCM Calibration Final'!$B$1:$B$2000"),$A250)),"Source error"))</x:f>
      </x:c>
      <x:c r="D250" s="76" t="str">
        <x:f>IF($A250="","",IFERROR(IF(INDEX(INDIRECT("'WCM Calibration Final'!$C$1:$C$2000"),$A250)="","",INDEX(INDIRECT("'WCM Calibration Final'!$C$1:$C$2000"),$A250)),"Source error"))</x:f>
      </x:c>
      <x:c r="E250" s="76" t="str">
        <x:f>IF($A250="","",IFERROR(IF(INDEX(INDIRECT("'WCM Calibration Final'!$D$1:$D$2000"),$A250)="","",INDEX(INDIRECT("'WCM Calibration Final'!$D$1:$D$2000"),$A250)),"Source error"))</x:f>
      </x:c>
      <x:c r="F250" s="76" t="str">
        <x:f>IF($A250="","",IFERROR(IF(INDEX(INDIRECT("'WCM Calibration Final'!$E$1:$E$2000"),$A250)="","",INDEX(INDIRECT("'WCM Calibration Final'!$E$1:$E$2000"),$A250)),"Source error"))</x:f>
      </x:c>
      <x:c r="G250" s="76" t="str">
        <x:f>IF($A250="","",IFERROR(IF(INDEX(INDIRECT("'WCM Calibration Final'!$F$1:$F$2000"),$A250)="","",INDEX(INDIRECT("'WCM Calibration Final'!$F$1:$F$2000"),$A250)),"Source error"))</x:f>
      </x:c>
      <x:c r="H250" s="76" t="str">
        <x:f>IF($A250="","",IFERROR(IF(INDEX(INDIRECT("'WCM Calibration Final'!$K$1:$K$2000"),$A250)="","",INDEX(INDIRECT("'WCM Calibration Final'!$K$1:$K$2000"),$A250)),"Source error"))</x:f>
      </x:c>
      <x:c r="I250" s="76" t="str">
        <x:f>IF($A250="","",IFERROR(IF(INDEX(INDIRECT("'WCM Calibration Final'!$L$1:$L$2000"),$A250)="","",INDEX(INDIRECT("'WCM Calibration Final'!$L$1:$L$2000"),$A250)),"Source error"))</x:f>
      </x:c>
      <x:c r="J250" s="76" t="str">
        <x:f>IF(A250="","",IF(B250="","Missing GEID; counted by name/SOEID",IF(COUNTIF($B$8:$B$507,B250)&gt;1,"Repeated GEID in counted rows","")))</x:f>
      </x:c>
      <x:c r="K250" s="82"/>
      <x:c r="L250" s="82" t="n">
        <x:f>IF(Calculations!BN255=1,COUNTIF(Calculations!$BN$13:BN255,1),0)</x:f>
        <x:v>0</x:v>
      </x:c>
    </x:row>
    <x:row r="251" ht="18" customHeight="1">
      <x:c r="A251" s="82" t="str">
        <x:f>IF(244&gt;Calculations!$AG$4,"",IFERROR(INDEX(Calculations!$EM$13:$EM$512,MATCH(244,$L$8:$L$507,0)),""))</x:f>
      </x:c>
      <x:c r="B251" s="82" t="str">
        <x:f>IF($A251="","",IFERROR(IF(INDEX(INDIRECT("'WCM Calibration Final'!$A$1:$A$2000"),$A251)="","",INDEX(INDIRECT("'WCM Calibration Final'!$A$1:$A$2000"),$A251)),"Source error"))</x:f>
      </x:c>
      <x:c r="C251" s="82" t="str">
        <x:f>IF($A251="","",IFERROR(IF(INDEX(INDIRECT("'WCM Calibration Final'!$B$1:$B$2000"),$A251)="","",INDEX(INDIRECT("'WCM Calibration Final'!$B$1:$B$2000"),$A251)),"Source error"))</x:f>
      </x:c>
      <x:c r="D251" s="82" t="str">
        <x:f>IF($A251="","",IFERROR(IF(INDEX(INDIRECT("'WCM Calibration Final'!$C$1:$C$2000"),$A251)="","",INDEX(INDIRECT("'WCM Calibration Final'!$C$1:$C$2000"),$A251)),"Source error"))</x:f>
      </x:c>
      <x:c r="E251" s="82" t="str">
        <x:f>IF($A251="","",IFERROR(IF(INDEX(INDIRECT("'WCM Calibration Final'!$D$1:$D$2000"),$A251)="","",INDEX(INDIRECT("'WCM Calibration Final'!$D$1:$D$2000"),$A251)),"Source error"))</x:f>
      </x:c>
      <x:c r="F251" s="82" t="str">
        <x:f>IF($A251="","",IFERROR(IF(INDEX(INDIRECT("'WCM Calibration Final'!$E$1:$E$2000"),$A251)="","",INDEX(INDIRECT("'WCM Calibration Final'!$E$1:$E$2000"),$A251)),"Source error"))</x:f>
      </x:c>
      <x:c r="G251" s="82" t="str">
        <x:f>IF($A251="","",IFERROR(IF(INDEX(INDIRECT("'WCM Calibration Final'!$F$1:$F$2000"),$A251)="","",INDEX(INDIRECT("'WCM Calibration Final'!$F$1:$F$2000"),$A251)),"Source error"))</x:f>
      </x:c>
      <x:c r="H251" s="82" t="str">
        <x:f>IF($A251="","",IFERROR(IF(INDEX(INDIRECT("'WCM Calibration Final'!$K$1:$K$2000"),$A251)="","",INDEX(INDIRECT("'WCM Calibration Final'!$K$1:$K$2000"),$A251)),"Source error"))</x:f>
      </x:c>
      <x:c r="I251" s="82" t="str">
        <x:f>IF($A251="","",IFERROR(IF(INDEX(INDIRECT("'WCM Calibration Final'!$L$1:$L$2000"),$A251)="","",INDEX(INDIRECT("'WCM Calibration Final'!$L$1:$L$2000"),$A251)),"Source error"))</x:f>
      </x:c>
      <x:c r="J251" s="82" t="str">
        <x:f>IF(A251="","",IF(B251="","Missing GEID; counted by name/SOEID",IF(COUNTIF($B$8:$B$507,B251)&gt;1,"Repeated GEID in counted rows","")))</x:f>
      </x:c>
      <x:c r="K251" s="82"/>
      <x:c r="L251" s="82" t="n">
        <x:f>IF(Calculations!BN256=1,COUNTIF(Calculations!$BN$13:BN256,1),0)</x:f>
        <x:v>0</x:v>
      </x:c>
    </x:row>
    <x:row r="252" ht="18" customHeight="1">
      <x:c r="A252" s="76" t="str">
        <x:f>IF(245&gt;Calculations!$AG$4,"",IFERROR(INDEX(Calculations!$EM$13:$EM$512,MATCH(245,$L$8:$L$507,0)),""))</x:f>
      </x:c>
      <x:c r="B252" s="76" t="str">
        <x:f>IF($A252="","",IFERROR(IF(INDEX(INDIRECT("'WCM Calibration Final'!$A$1:$A$2000"),$A252)="","",INDEX(INDIRECT("'WCM Calibration Final'!$A$1:$A$2000"),$A252)),"Source error"))</x:f>
      </x:c>
      <x:c r="C252" s="76" t="str">
        <x:f>IF($A252="","",IFERROR(IF(INDEX(INDIRECT("'WCM Calibration Final'!$B$1:$B$2000"),$A252)="","",INDEX(INDIRECT("'WCM Calibration Final'!$B$1:$B$2000"),$A252)),"Source error"))</x:f>
      </x:c>
      <x:c r="D252" s="76" t="str">
        <x:f>IF($A252="","",IFERROR(IF(INDEX(INDIRECT("'WCM Calibration Final'!$C$1:$C$2000"),$A252)="","",INDEX(INDIRECT("'WCM Calibration Final'!$C$1:$C$2000"),$A252)),"Source error"))</x:f>
      </x:c>
      <x:c r="E252" s="76" t="str">
        <x:f>IF($A252="","",IFERROR(IF(INDEX(INDIRECT("'WCM Calibration Final'!$D$1:$D$2000"),$A252)="","",INDEX(INDIRECT("'WCM Calibration Final'!$D$1:$D$2000"),$A252)),"Source error"))</x:f>
      </x:c>
      <x:c r="F252" s="76" t="str">
        <x:f>IF($A252="","",IFERROR(IF(INDEX(INDIRECT("'WCM Calibration Final'!$E$1:$E$2000"),$A252)="","",INDEX(INDIRECT("'WCM Calibration Final'!$E$1:$E$2000"),$A252)),"Source error"))</x:f>
      </x:c>
      <x:c r="G252" s="76" t="str">
        <x:f>IF($A252="","",IFERROR(IF(INDEX(INDIRECT("'WCM Calibration Final'!$F$1:$F$2000"),$A252)="","",INDEX(INDIRECT("'WCM Calibration Final'!$F$1:$F$2000"),$A252)),"Source error"))</x:f>
      </x:c>
      <x:c r="H252" s="76" t="str">
        <x:f>IF($A252="","",IFERROR(IF(INDEX(INDIRECT("'WCM Calibration Final'!$K$1:$K$2000"),$A252)="","",INDEX(INDIRECT("'WCM Calibration Final'!$K$1:$K$2000"),$A252)),"Source error"))</x:f>
      </x:c>
      <x:c r="I252" s="76" t="str">
        <x:f>IF($A252="","",IFERROR(IF(INDEX(INDIRECT("'WCM Calibration Final'!$L$1:$L$2000"),$A252)="","",INDEX(INDIRECT("'WCM Calibration Final'!$L$1:$L$2000"),$A252)),"Source error"))</x:f>
      </x:c>
      <x:c r="J252" s="76" t="str">
        <x:f>IF(A252="","",IF(B252="","Missing GEID; counted by name/SOEID",IF(COUNTIF($B$8:$B$507,B252)&gt;1,"Repeated GEID in counted rows","")))</x:f>
      </x:c>
      <x:c r="K252" s="82"/>
      <x:c r="L252" s="82" t="n">
        <x:f>IF(Calculations!BN257=1,COUNTIF(Calculations!$BN$13:BN257,1),0)</x:f>
        <x:v>0</x:v>
      </x:c>
    </x:row>
    <x:row r="253" ht="18" customHeight="1">
      <x:c r="A253" s="82" t="str">
        <x:f>IF(246&gt;Calculations!$AG$4,"",IFERROR(INDEX(Calculations!$EM$13:$EM$512,MATCH(246,$L$8:$L$507,0)),""))</x:f>
      </x:c>
      <x:c r="B253" s="82" t="str">
        <x:f>IF($A253="","",IFERROR(IF(INDEX(INDIRECT("'WCM Calibration Final'!$A$1:$A$2000"),$A253)="","",INDEX(INDIRECT("'WCM Calibration Final'!$A$1:$A$2000"),$A253)),"Source error"))</x:f>
      </x:c>
      <x:c r="C253" s="82" t="str">
        <x:f>IF($A253="","",IFERROR(IF(INDEX(INDIRECT("'WCM Calibration Final'!$B$1:$B$2000"),$A253)="","",INDEX(INDIRECT("'WCM Calibration Final'!$B$1:$B$2000"),$A253)),"Source error"))</x:f>
      </x:c>
      <x:c r="D253" s="82" t="str">
        <x:f>IF($A253="","",IFERROR(IF(INDEX(INDIRECT("'WCM Calibration Final'!$C$1:$C$2000"),$A253)="","",INDEX(INDIRECT("'WCM Calibration Final'!$C$1:$C$2000"),$A253)),"Source error"))</x:f>
      </x:c>
      <x:c r="E253" s="82" t="str">
        <x:f>IF($A253="","",IFERROR(IF(INDEX(INDIRECT("'WCM Calibration Final'!$D$1:$D$2000"),$A253)="","",INDEX(INDIRECT("'WCM Calibration Final'!$D$1:$D$2000"),$A253)),"Source error"))</x:f>
      </x:c>
      <x:c r="F253" s="82" t="str">
        <x:f>IF($A253="","",IFERROR(IF(INDEX(INDIRECT("'WCM Calibration Final'!$E$1:$E$2000"),$A253)="","",INDEX(INDIRECT("'WCM Calibration Final'!$E$1:$E$2000"),$A253)),"Source error"))</x:f>
      </x:c>
      <x:c r="G253" s="82" t="str">
        <x:f>IF($A253="","",IFERROR(IF(INDEX(INDIRECT("'WCM Calibration Final'!$F$1:$F$2000"),$A253)="","",INDEX(INDIRECT("'WCM Calibration Final'!$F$1:$F$2000"),$A253)),"Source error"))</x:f>
      </x:c>
      <x:c r="H253" s="82" t="str">
        <x:f>IF($A253="","",IFERROR(IF(INDEX(INDIRECT("'WCM Calibration Final'!$K$1:$K$2000"),$A253)="","",INDEX(INDIRECT("'WCM Calibration Final'!$K$1:$K$2000"),$A253)),"Source error"))</x:f>
      </x:c>
      <x:c r="I253" s="82" t="str">
        <x:f>IF($A253="","",IFERROR(IF(INDEX(INDIRECT("'WCM Calibration Final'!$L$1:$L$2000"),$A253)="","",INDEX(INDIRECT("'WCM Calibration Final'!$L$1:$L$2000"),$A253)),"Source error"))</x:f>
      </x:c>
      <x:c r="J253" s="82" t="str">
        <x:f>IF(A253="","",IF(B253="","Missing GEID; counted by name/SOEID",IF(COUNTIF($B$8:$B$507,B253)&gt;1,"Repeated GEID in counted rows","")))</x:f>
      </x:c>
      <x:c r="K253" s="82"/>
      <x:c r="L253" s="82" t="n">
        <x:f>IF(Calculations!BN258=1,COUNTIF(Calculations!$BN$13:BN258,1),0)</x:f>
        <x:v>0</x:v>
      </x:c>
    </x:row>
    <x:row r="254" ht="18" customHeight="1">
      <x:c r="A254" s="76" t="str">
        <x:f>IF(247&gt;Calculations!$AG$4,"",IFERROR(INDEX(Calculations!$EM$13:$EM$512,MATCH(247,$L$8:$L$507,0)),""))</x:f>
      </x:c>
      <x:c r="B254" s="76" t="str">
        <x:f>IF($A254="","",IFERROR(IF(INDEX(INDIRECT("'WCM Calibration Final'!$A$1:$A$2000"),$A254)="","",INDEX(INDIRECT("'WCM Calibration Final'!$A$1:$A$2000"),$A254)),"Source error"))</x:f>
      </x:c>
      <x:c r="C254" s="76" t="str">
        <x:f>IF($A254="","",IFERROR(IF(INDEX(INDIRECT("'WCM Calibration Final'!$B$1:$B$2000"),$A254)="","",INDEX(INDIRECT("'WCM Calibration Final'!$B$1:$B$2000"),$A254)),"Source error"))</x:f>
      </x:c>
      <x:c r="D254" s="76" t="str">
        <x:f>IF($A254="","",IFERROR(IF(INDEX(INDIRECT("'WCM Calibration Final'!$C$1:$C$2000"),$A254)="","",INDEX(INDIRECT("'WCM Calibration Final'!$C$1:$C$2000"),$A254)),"Source error"))</x:f>
      </x:c>
      <x:c r="E254" s="76" t="str">
        <x:f>IF($A254="","",IFERROR(IF(INDEX(INDIRECT("'WCM Calibration Final'!$D$1:$D$2000"),$A254)="","",INDEX(INDIRECT("'WCM Calibration Final'!$D$1:$D$2000"),$A254)),"Source error"))</x:f>
      </x:c>
      <x:c r="F254" s="76" t="str">
        <x:f>IF($A254="","",IFERROR(IF(INDEX(INDIRECT("'WCM Calibration Final'!$E$1:$E$2000"),$A254)="","",INDEX(INDIRECT("'WCM Calibration Final'!$E$1:$E$2000"),$A254)),"Source error"))</x:f>
      </x:c>
      <x:c r="G254" s="76" t="str">
        <x:f>IF($A254="","",IFERROR(IF(INDEX(INDIRECT("'WCM Calibration Final'!$F$1:$F$2000"),$A254)="","",INDEX(INDIRECT("'WCM Calibration Final'!$F$1:$F$2000"),$A254)),"Source error"))</x:f>
      </x:c>
      <x:c r="H254" s="76" t="str">
        <x:f>IF($A254="","",IFERROR(IF(INDEX(INDIRECT("'WCM Calibration Final'!$K$1:$K$2000"),$A254)="","",INDEX(INDIRECT("'WCM Calibration Final'!$K$1:$K$2000"),$A254)),"Source error"))</x:f>
      </x:c>
      <x:c r="I254" s="76" t="str">
        <x:f>IF($A254="","",IFERROR(IF(INDEX(INDIRECT("'WCM Calibration Final'!$L$1:$L$2000"),$A254)="","",INDEX(INDIRECT("'WCM Calibration Final'!$L$1:$L$2000"),$A254)),"Source error"))</x:f>
      </x:c>
      <x:c r="J254" s="76" t="str">
        <x:f>IF(A254="","",IF(B254="","Missing GEID; counted by name/SOEID",IF(COUNTIF($B$8:$B$507,B254)&gt;1,"Repeated GEID in counted rows","")))</x:f>
      </x:c>
      <x:c r="K254" s="82"/>
      <x:c r="L254" s="82" t="n">
        <x:f>IF(Calculations!BN259=1,COUNTIF(Calculations!$BN$13:BN259,1),0)</x:f>
        <x:v>0</x:v>
      </x:c>
    </x:row>
    <x:row r="255" ht="18" customHeight="1">
      <x:c r="A255" s="82" t="str">
        <x:f>IF(248&gt;Calculations!$AG$4,"",IFERROR(INDEX(Calculations!$EM$13:$EM$512,MATCH(248,$L$8:$L$507,0)),""))</x:f>
      </x:c>
      <x:c r="B255" s="82" t="str">
        <x:f>IF($A255="","",IFERROR(IF(INDEX(INDIRECT("'WCM Calibration Final'!$A$1:$A$2000"),$A255)="","",INDEX(INDIRECT("'WCM Calibration Final'!$A$1:$A$2000"),$A255)),"Source error"))</x:f>
      </x:c>
      <x:c r="C255" s="82" t="str">
        <x:f>IF($A255="","",IFERROR(IF(INDEX(INDIRECT("'WCM Calibration Final'!$B$1:$B$2000"),$A255)="","",INDEX(INDIRECT("'WCM Calibration Final'!$B$1:$B$2000"),$A255)),"Source error"))</x:f>
      </x:c>
      <x:c r="D255" s="82" t="str">
        <x:f>IF($A255="","",IFERROR(IF(INDEX(INDIRECT("'WCM Calibration Final'!$C$1:$C$2000"),$A255)="","",INDEX(INDIRECT("'WCM Calibration Final'!$C$1:$C$2000"),$A255)),"Source error"))</x:f>
      </x:c>
      <x:c r="E255" s="82" t="str">
        <x:f>IF($A255="","",IFERROR(IF(INDEX(INDIRECT("'WCM Calibration Final'!$D$1:$D$2000"),$A255)="","",INDEX(INDIRECT("'WCM Calibration Final'!$D$1:$D$2000"),$A255)),"Source error"))</x:f>
      </x:c>
      <x:c r="F255" s="82" t="str">
        <x:f>IF($A255="","",IFERROR(IF(INDEX(INDIRECT("'WCM Calibration Final'!$E$1:$E$2000"),$A255)="","",INDEX(INDIRECT("'WCM Calibration Final'!$E$1:$E$2000"),$A255)),"Source error"))</x:f>
      </x:c>
      <x:c r="G255" s="82" t="str">
        <x:f>IF($A255="","",IFERROR(IF(INDEX(INDIRECT("'WCM Calibration Final'!$F$1:$F$2000"),$A255)="","",INDEX(INDIRECT("'WCM Calibration Final'!$F$1:$F$2000"),$A255)),"Source error"))</x:f>
      </x:c>
      <x:c r="H255" s="82" t="str">
        <x:f>IF($A255="","",IFERROR(IF(INDEX(INDIRECT("'WCM Calibration Final'!$K$1:$K$2000"),$A255)="","",INDEX(INDIRECT("'WCM Calibration Final'!$K$1:$K$2000"),$A255)),"Source error"))</x:f>
      </x:c>
      <x:c r="I255" s="82" t="str">
        <x:f>IF($A255="","",IFERROR(IF(INDEX(INDIRECT("'WCM Calibration Final'!$L$1:$L$2000"),$A255)="","",INDEX(INDIRECT("'WCM Calibration Final'!$L$1:$L$2000"),$A255)),"Source error"))</x:f>
      </x:c>
      <x:c r="J255" s="82" t="str">
        <x:f>IF(A255="","",IF(B255="","Missing GEID; counted by name/SOEID",IF(COUNTIF($B$8:$B$507,B255)&gt;1,"Repeated GEID in counted rows","")))</x:f>
      </x:c>
      <x:c r="K255" s="82"/>
      <x:c r="L255" s="82" t="n">
        <x:f>IF(Calculations!BN260=1,COUNTIF(Calculations!$BN$13:BN260,1),0)</x:f>
        <x:v>0</x:v>
      </x:c>
    </x:row>
    <x:row r="256" ht="18" customHeight="1">
      <x:c r="A256" s="76" t="str">
        <x:f>IF(249&gt;Calculations!$AG$4,"",IFERROR(INDEX(Calculations!$EM$13:$EM$512,MATCH(249,$L$8:$L$507,0)),""))</x:f>
      </x:c>
      <x:c r="B256" s="76" t="str">
        <x:f>IF($A256="","",IFERROR(IF(INDEX(INDIRECT("'WCM Calibration Final'!$A$1:$A$2000"),$A256)="","",INDEX(INDIRECT("'WCM Calibration Final'!$A$1:$A$2000"),$A256)),"Source error"))</x:f>
      </x:c>
      <x:c r="C256" s="76" t="str">
        <x:f>IF($A256="","",IFERROR(IF(INDEX(INDIRECT("'WCM Calibration Final'!$B$1:$B$2000"),$A256)="","",INDEX(INDIRECT("'WCM Calibration Final'!$B$1:$B$2000"),$A256)),"Source error"))</x:f>
      </x:c>
      <x:c r="D256" s="76" t="str">
        <x:f>IF($A256="","",IFERROR(IF(INDEX(INDIRECT("'WCM Calibration Final'!$C$1:$C$2000"),$A256)="","",INDEX(INDIRECT("'WCM Calibration Final'!$C$1:$C$2000"),$A256)),"Source error"))</x:f>
      </x:c>
      <x:c r="E256" s="76" t="str">
        <x:f>IF($A256="","",IFERROR(IF(INDEX(INDIRECT("'WCM Calibration Final'!$D$1:$D$2000"),$A256)="","",INDEX(INDIRECT("'WCM Calibration Final'!$D$1:$D$2000"),$A256)),"Source error"))</x:f>
      </x:c>
      <x:c r="F256" s="76" t="str">
        <x:f>IF($A256="","",IFERROR(IF(INDEX(INDIRECT("'WCM Calibration Final'!$E$1:$E$2000"),$A256)="","",INDEX(INDIRECT("'WCM Calibration Final'!$E$1:$E$2000"),$A256)),"Source error"))</x:f>
      </x:c>
      <x:c r="G256" s="76" t="str">
        <x:f>IF($A256="","",IFERROR(IF(INDEX(INDIRECT("'WCM Calibration Final'!$F$1:$F$2000"),$A256)="","",INDEX(INDIRECT("'WCM Calibration Final'!$F$1:$F$2000"),$A256)),"Source error"))</x:f>
      </x:c>
      <x:c r="H256" s="76" t="str">
        <x:f>IF($A256="","",IFERROR(IF(INDEX(INDIRECT("'WCM Calibration Final'!$K$1:$K$2000"),$A256)="","",INDEX(INDIRECT("'WCM Calibration Final'!$K$1:$K$2000"),$A256)),"Source error"))</x:f>
      </x:c>
      <x:c r="I256" s="76" t="str">
        <x:f>IF($A256="","",IFERROR(IF(INDEX(INDIRECT("'WCM Calibration Final'!$L$1:$L$2000"),$A256)="","",INDEX(INDIRECT("'WCM Calibration Final'!$L$1:$L$2000"),$A256)),"Source error"))</x:f>
      </x:c>
      <x:c r="J256" s="76" t="str">
        <x:f>IF(A256="","",IF(B256="","Missing GEID; counted by name/SOEID",IF(COUNTIF($B$8:$B$507,B256)&gt;1,"Repeated GEID in counted rows","")))</x:f>
      </x:c>
      <x:c r="K256" s="82"/>
      <x:c r="L256" s="82" t="n">
        <x:f>IF(Calculations!BN261=1,COUNTIF(Calculations!$BN$13:BN261,1),0)</x:f>
        <x:v>0</x:v>
      </x:c>
    </x:row>
    <x:row r="257" ht="18" customHeight="1">
      <x:c r="A257" s="82" t="str">
        <x:f>IF(250&gt;Calculations!$AG$4,"",IFERROR(INDEX(Calculations!$EM$13:$EM$512,MATCH(250,$L$8:$L$507,0)),""))</x:f>
      </x:c>
      <x:c r="B257" s="82" t="str">
        <x:f>IF($A257="","",IFERROR(IF(INDEX(INDIRECT("'WCM Calibration Final'!$A$1:$A$2000"),$A257)="","",INDEX(INDIRECT("'WCM Calibration Final'!$A$1:$A$2000"),$A257)),"Source error"))</x:f>
      </x:c>
      <x:c r="C257" s="82" t="str">
        <x:f>IF($A257="","",IFERROR(IF(INDEX(INDIRECT("'WCM Calibration Final'!$B$1:$B$2000"),$A257)="","",INDEX(INDIRECT("'WCM Calibration Final'!$B$1:$B$2000"),$A257)),"Source error"))</x:f>
      </x:c>
      <x:c r="D257" s="82" t="str">
        <x:f>IF($A257="","",IFERROR(IF(INDEX(INDIRECT("'WCM Calibration Final'!$C$1:$C$2000"),$A257)="","",INDEX(INDIRECT("'WCM Calibration Final'!$C$1:$C$2000"),$A257)),"Source error"))</x:f>
      </x:c>
      <x:c r="E257" s="82" t="str">
        <x:f>IF($A257="","",IFERROR(IF(INDEX(INDIRECT("'WCM Calibration Final'!$D$1:$D$2000"),$A257)="","",INDEX(INDIRECT("'WCM Calibration Final'!$D$1:$D$2000"),$A257)),"Source error"))</x:f>
      </x:c>
      <x:c r="F257" s="82" t="str">
        <x:f>IF($A257="","",IFERROR(IF(INDEX(INDIRECT("'WCM Calibration Final'!$E$1:$E$2000"),$A257)="","",INDEX(INDIRECT("'WCM Calibration Final'!$E$1:$E$2000"),$A257)),"Source error"))</x:f>
      </x:c>
      <x:c r="G257" s="82" t="str">
        <x:f>IF($A257="","",IFERROR(IF(INDEX(INDIRECT("'WCM Calibration Final'!$F$1:$F$2000"),$A257)="","",INDEX(INDIRECT("'WCM Calibration Final'!$F$1:$F$2000"),$A257)),"Source error"))</x:f>
      </x:c>
      <x:c r="H257" s="82" t="str">
        <x:f>IF($A257="","",IFERROR(IF(INDEX(INDIRECT("'WCM Calibration Final'!$K$1:$K$2000"),$A257)="","",INDEX(INDIRECT("'WCM Calibration Final'!$K$1:$K$2000"),$A257)),"Source error"))</x:f>
      </x:c>
      <x:c r="I257" s="82" t="str">
        <x:f>IF($A257="","",IFERROR(IF(INDEX(INDIRECT("'WCM Calibration Final'!$L$1:$L$2000"),$A257)="","",INDEX(INDIRECT("'WCM Calibration Final'!$L$1:$L$2000"),$A257)),"Source error"))</x:f>
      </x:c>
      <x:c r="J257" s="82" t="str">
        <x:f>IF(A257="","",IF(B257="","Missing GEID; counted by name/SOEID",IF(COUNTIF($B$8:$B$507,B257)&gt;1,"Repeated GEID in counted rows","")))</x:f>
      </x:c>
      <x:c r="K257" s="82"/>
      <x:c r="L257" s="82" t="n">
        <x:f>IF(Calculations!BN262=1,COUNTIF(Calculations!$BN$13:BN262,1),0)</x:f>
        <x:v>0</x:v>
      </x:c>
    </x:row>
    <x:row r="258" ht="18" customHeight="1">
      <x:c r="A258" s="76" t="str">
        <x:f>IF(251&gt;Calculations!$AG$4,"",IFERROR(INDEX(Calculations!$EM$13:$EM$512,MATCH(251,$L$8:$L$507,0)),""))</x:f>
      </x:c>
      <x:c r="B258" s="76" t="str">
        <x:f>IF($A258="","",IFERROR(IF(INDEX(INDIRECT("'WCM Calibration Final'!$A$1:$A$2000"),$A258)="","",INDEX(INDIRECT("'WCM Calibration Final'!$A$1:$A$2000"),$A258)),"Source error"))</x:f>
      </x:c>
      <x:c r="C258" s="76" t="str">
        <x:f>IF($A258="","",IFERROR(IF(INDEX(INDIRECT("'WCM Calibration Final'!$B$1:$B$2000"),$A258)="","",INDEX(INDIRECT("'WCM Calibration Final'!$B$1:$B$2000"),$A258)),"Source error"))</x:f>
      </x:c>
      <x:c r="D258" s="76" t="str">
        <x:f>IF($A258="","",IFERROR(IF(INDEX(INDIRECT("'WCM Calibration Final'!$C$1:$C$2000"),$A258)="","",INDEX(INDIRECT("'WCM Calibration Final'!$C$1:$C$2000"),$A258)),"Source error"))</x:f>
      </x:c>
      <x:c r="E258" s="76" t="str">
        <x:f>IF($A258="","",IFERROR(IF(INDEX(INDIRECT("'WCM Calibration Final'!$D$1:$D$2000"),$A258)="","",INDEX(INDIRECT("'WCM Calibration Final'!$D$1:$D$2000"),$A258)),"Source error"))</x:f>
      </x:c>
      <x:c r="F258" s="76" t="str">
        <x:f>IF($A258="","",IFERROR(IF(INDEX(INDIRECT("'WCM Calibration Final'!$E$1:$E$2000"),$A258)="","",INDEX(INDIRECT("'WCM Calibration Final'!$E$1:$E$2000"),$A258)),"Source error"))</x:f>
      </x:c>
      <x:c r="G258" s="76" t="str">
        <x:f>IF($A258="","",IFERROR(IF(INDEX(INDIRECT("'WCM Calibration Final'!$F$1:$F$2000"),$A258)="","",INDEX(INDIRECT("'WCM Calibration Final'!$F$1:$F$2000"),$A258)),"Source error"))</x:f>
      </x:c>
      <x:c r="H258" s="76" t="str">
        <x:f>IF($A258="","",IFERROR(IF(INDEX(INDIRECT("'WCM Calibration Final'!$K$1:$K$2000"),$A258)="","",INDEX(INDIRECT("'WCM Calibration Final'!$K$1:$K$2000"),$A258)),"Source error"))</x:f>
      </x:c>
      <x:c r="I258" s="76" t="str">
        <x:f>IF($A258="","",IFERROR(IF(INDEX(INDIRECT("'WCM Calibration Final'!$L$1:$L$2000"),$A258)="","",INDEX(INDIRECT("'WCM Calibration Final'!$L$1:$L$2000"),$A258)),"Source error"))</x:f>
      </x:c>
      <x:c r="J258" s="76" t="str">
        <x:f>IF(A258="","",IF(B258="","Missing GEID; counted by name/SOEID",IF(COUNTIF($B$8:$B$507,B258)&gt;1,"Repeated GEID in counted rows","")))</x:f>
      </x:c>
      <x:c r="K258" s="82"/>
      <x:c r="L258" s="82" t="n">
        <x:f>IF(Calculations!BN263=1,COUNTIF(Calculations!$BN$13:BN263,1),0)</x:f>
        <x:v>0</x:v>
      </x:c>
    </x:row>
    <x:row r="259" ht="18" customHeight="1">
      <x:c r="A259" s="82" t="str">
        <x:f>IF(252&gt;Calculations!$AG$4,"",IFERROR(INDEX(Calculations!$EM$13:$EM$512,MATCH(252,$L$8:$L$507,0)),""))</x:f>
      </x:c>
      <x:c r="B259" s="82" t="str">
        <x:f>IF($A259="","",IFERROR(IF(INDEX(INDIRECT("'WCM Calibration Final'!$A$1:$A$2000"),$A259)="","",INDEX(INDIRECT("'WCM Calibration Final'!$A$1:$A$2000"),$A259)),"Source error"))</x:f>
      </x:c>
      <x:c r="C259" s="82" t="str">
        <x:f>IF($A259="","",IFERROR(IF(INDEX(INDIRECT("'WCM Calibration Final'!$B$1:$B$2000"),$A259)="","",INDEX(INDIRECT("'WCM Calibration Final'!$B$1:$B$2000"),$A259)),"Source error"))</x:f>
      </x:c>
      <x:c r="D259" s="82" t="str">
        <x:f>IF($A259="","",IFERROR(IF(INDEX(INDIRECT("'WCM Calibration Final'!$C$1:$C$2000"),$A259)="","",INDEX(INDIRECT("'WCM Calibration Final'!$C$1:$C$2000"),$A259)),"Source error"))</x:f>
      </x:c>
      <x:c r="E259" s="82" t="str">
        <x:f>IF($A259="","",IFERROR(IF(INDEX(INDIRECT("'WCM Calibration Final'!$D$1:$D$2000"),$A259)="","",INDEX(INDIRECT("'WCM Calibration Final'!$D$1:$D$2000"),$A259)),"Source error"))</x:f>
      </x:c>
      <x:c r="F259" s="82" t="str">
        <x:f>IF($A259="","",IFERROR(IF(INDEX(INDIRECT("'WCM Calibration Final'!$E$1:$E$2000"),$A259)="","",INDEX(INDIRECT("'WCM Calibration Final'!$E$1:$E$2000"),$A259)),"Source error"))</x:f>
      </x:c>
      <x:c r="G259" s="82" t="str">
        <x:f>IF($A259="","",IFERROR(IF(INDEX(INDIRECT("'WCM Calibration Final'!$F$1:$F$2000"),$A259)="","",INDEX(INDIRECT("'WCM Calibration Final'!$F$1:$F$2000"),$A259)),"Source error"))</x:f>
      </x:c>
      <x:c r="H259" s="82" t="str">
        <x:f>IF($A259="","",IFERROR(IF(INDEX(INDIRECT("'WCM Calibration Final'!$K$1:$K$2000"),$A259)="","",INDEX(INDIRECT("'WCM Calibration Final'!$K$1:$K$2000"),$A259)),"Source error"))</x:f>
      </x:c>
      <x:c r="I259" s="82" t="str">
        <x:f>IF($A259="","",IFERROR(IF(INDEX(INDIRECT("'WCM Calibration Final'!$L$1:$L$2000"),$A259)="","",INDEX(INDIRECT("'WCM Calibration Final'!$L$1:$L$2000"),$A259)),"Source error"))</x:f>
      </x:c>
      <x:c r="J259" s="82" t="str">
        <x:f>IF(A259="","",IF(B259="","Missing GEID; counted by name/SOEID",IF(COUNTIF($B$8:$B$507,B259)&gt;1,"Repeated GEID in counted rows","")))</x:f>
      </x:c>
      <x:c r="K259" s="82"/>
      <x:c r="L259" s="82" t="n">
        <x:f>IF(Calculations!BN264=1,COUNTIF(Calculations!$BN$13:BN264,1),0)</x:f>
        <x:v>0</x:v>
      </x:c>
    </x:row>
    <x:row r="260" ht="18" customHeight="1">
      <x:c r="A260" s="76" t="str">
        <x:f>IF(253&gt;Calculations!$AG$4,"",IFERROR(INDEX(Calculations!$EM$13:$EM$512,MATCH(253,$L$8:$L$507,0)),""))</x:f>
      </x:c>
      <x:c r="B260" s="76" t="str">
        <x:f>IF($A260="","",IFERROR(IF(INDEX(INDIRECT("'WCM Calibration Final'!$A$1:$A$2000"),$A260)="","",INDEX(INDIRECT("'WCM Calibration Final'!$A$1:$A$2000"),$A260)),"Source error"))</x:f>
      </x:c>
      <x:c r="C260" s="76" t="str">
        <x:f>IF($A260="","",IFERROR(IF(INDEX(INDIRECT("'WCM Calibration Final'!$B$1:$B$2000"),$A260)="","",INDEX(INDIRECT("'WCM Calibration Final'!$B$1:$B$2000"),$A260)),"Source error"))</x:f>
      </x:c>
      <x:c r="D260" s="76" t="str">
        <x:f>IF($A260="","",IFERROR(IF(INDEX(INDIRECT("'WCM Calibration Final'!$C$1:$C$2000"),$A260)="","",INDEX(INDIRECT("'WCM Calibration Final'!$C$1:$C$2000"),$A260)),"Source error"))</x:f>
      </x:c>
      <x:c r="E260" s="76" t="str">
        <x:f>IF($A260="","",IFERROR(IF(INDEX(INDIRECT("'WCM Calibration Final'!$D$1:$D$2000"),$A260)="","",INDEX(INDIRECT("'WCM Calibration Final'!$D$1:$D$2000"),$A260)),"Source error"))</x:f>
      </x:c>
      <x:c r="F260" s="76" t="str">
        <x:f>IF($A260="","",IFERROR(IF(INDEX(INDIRECT("'WCM Calibration Final'!$E$1:$E$2000"),$A260)="","",INDEX(INDIRECT("'WCM Calibration Final'!$E$1:$E$2000"),$A260)),"Source error"))</x:f>
      </x:c>
      <x:c r="G260" s="76" t="str">
        <x:f>IF($A260="","",IFERROR(IF(INDEX(INDIRECT("'WCM Calibration Final'!$F$1:$F$2000"),$A260)="","",INDEX(INDIRECT("'WCM Calibration Final'!$F$1:$F$2000"),$A260)),"Source error"))</x:f>
      </x:c>
      <x:c r="H260" s="76" t="str">
        <x:f>IF($A260="","",IFERROR(IF(INDEX(INDIRECT("'WCM Calibration Final'!$K$1:$K$2000"),$A260)="","",INDEX(INDIRECT("'WCM Calibration Final'!$K$1:$K$2000"),$A260)),"Source error"))</x:f>
      </x:c>
      <x:c r="I260" s="76" t="str">
        <x:f>IF($A260="","",IFERROR(IF(INDEX(INDIRECT("'WCM Calibration Final'!$L$1:$L$2000"),$A260)="","",INDEX(INDIRECT("'WCM Calibration Final'!$L$1:$L$2000"),$A260)),"Source error"))</x:f>
      </x:c>
      <x:c r="J260" s="76" t="str">
        <x:f>IF(A260="","",IF(B260="","Missing GEID; counted by name/SOEID",IF(COUNTIF($B$8:$B$507,B260)&gt;1,"Repeated GEID in counted rows","")))</x:f>
      </x:c>
      <x:c r="K260" s="82"/>
      <x:c r="L260" s="82" t="n">
        <x:f>IF(Calculations!BN265=1,COUNTIF(Calculations!$BN$13:BN265,1),0)</x:f>
        <x:v>0</x:v>
      </x:c>
    </x:row>
    <x:row r="261" ht="18" customHeight="1">
      <x:c r="A261" s="82" t="str">
        <x:f>IF(254&gt;Calculations!$AG$4,"",IFERROR(INDEX(Calculations!$EM$13:$EM$512,MATCH(254,$L$8:$L$507,0)),""))</x:f>
      </x:c>
      <x:c r="B261" s="82" t="str">
        <x:f>IF($A261="","",IFERROR(IF(INDEX(INDIRECT("'WCM Calibration Final'!$A$1:$A$2000"),$A261)="","",INDEX(INDIRECT("'WCM Calibration Final'!$A$1:$A$2000"),$A261)),"Source error"))</x:f>
      </x:c>
      <x:c r="C261" s="82" t="str">
        <x:f>IF($A261="","",IFERROR(IF(INDEX(INDIRECT("'WCM Calibration Final'!$B$1:$B$2000"),$A261)="","",INDEX(INDIRECT("'WCM Calibration Final'!$B$1:$B$2000"),$A261)),"Source error"))</x:f>
      </x:c>
      <x:c r="D261" s="82" t="str">
        <x:f>IF($A261="","",IFERROR(IF(INDEX(INDIRECT("'WCM Calibration Final'!$C$1:$C$2000"),$A261)="","",INDEX(INDIRECT("'WCM Calibration Final'!$C$1:$C$2000"),$A261)),"Source error"))</x:f>
      </x:c>
      <x:c r="E261" s="82" t="str">
        <x:f>IF($A261="","",IFERROR(IF(INDEX(INDIRECT("'WCM Calibration Final'!$D$1:$D$2000"),$A261)="","",INDEX(INDIRECT("'WCM Calibration Final'!$D$1:$D$2000"),$A261)),"Source error"))</x:f>
      </x:c>
      <x:c r="F261" s="82" t="str">
        <x:f>IF($A261="","",IFERROR(IF(INDEX(INDIRECT("'WCM Calibration Final'!$E$1:$E$2000"),$A261)="","",INDEX(INDIRECT("'WCM Calibration Final'!$E$1:$E$2000"),$A261)),"Source error"))</x:f>
      </x:c>
      <x:c r="G261" s="82" t="str">
        <x:f>IF($A261="","",IFERROR(IF(INDEX(INDIRECT("'WCM Calibration Final'!$F$1:$F$2000"),$A261)="","",INDEX(INDIRECT("'WCM Calibration Final'!$F$1:$F$2000"),$A261)),"Source error"))</x:f>
      </x:c>
      <x:c r="H261" s="82" t="str">
        <x:f>IF($A261="","",IFERROR(IF(INDEX(INDIRECT("'WCM Calibration Final'!$K$1:$K$2000"),$A261)="","",INDEX(INDIRECT("'WCM Calibration Final'!$K$1:$K$2000"),$A261)),"Source error"))</x:f>
      </x:c>
      <x:c r="I261" s="82" t="str">
        <x:f>IF($A261="","",IFERROR(IF(INDEX(INDIRECT("'WCM Calibration Final'!$L$1:$L$2000"),$A261)="","",INDEX(INDIRECT("'WCM Calibration Final'!$L$1:$L$2000"),$A261)),"Source error"))</x:f>
      </x:c>
      <x:c r="J261" s="82" t="str">
        <x:f>IF(A261="","",IF(B261="","Missing GEID; counted by name/SOEID",IF(COUNTIF($B$8:$B$507,B261)&gt;1,"Repeated GEID in counted rows","")))</x:f>
      </x:c>
      <x:c r="K261" s="82"/>
      <x:c r="L261" s="82" t="n">
        <x:f>IF(Calculations!BN266=1,COUNTIF(Calculations!$BN$13:BN266,1),0)</x:f>
        <x:v>0</x:v>
      </x:c>
    </x:row>
    <x:row r="262" ht="18" customHeight="1">
      <x:c r="A262" s="76" t="str">
        <x:f>IF(255&gt;Calculations!$AG$4,"",IFERROR(INDEX(Calculations!$EM$13:$EM$512,MATCH(255,$L$8:$L$507,0)),""))</x:f>
      </x:c>
      <x:c r="B262" s="76" t="str">
        <x:f>IF($A262="","",IFERROR(IF(INDEX(INDIRECT("'WCM Calibration Final'!$A$1:$A$2000"),$A262)="","",INDEX(INDIRECT("'WCM Calibration Final'!$A$1:$A$2000"),$A262)),"Source error"))</x:f>
      </x:c>
      <x:c r="C262" s="76" t="str">
        <x:f>IF($A262="","",IFERROR(IF(INDEX(INDIRECT("'WCM Calibration Final'!$B$1:$B$2000"),$A262)="","",INDEX(INDIRECT("'WCM Calibration Final'!$B$1:$B$2000"),$A262)),"Source error"))</x:f>
      </x:c>
      <x:c r="D262" s="76" t="str">
        <x:f>IF($A262="","",IFERROR(IF(INDEX(INDIRECT("'WCM Calibration Final'!$C$1:$C$2000"),$A262)="","",INDEX(INDIRECT("'WCM Calibration Final'!$C$1:$C$2000"),$A262)),"Source error"))</x:f>
      </x:c>
      <x:c r="E262" s="76" t="str">
        <x:f>IF($A262="","",IFERROR(IF(INDEX(INDIRECT("'WCM Calibration Final'!$D$1:$D$2000"),$A262)="","",INDEX(INDIRECT("'WCM Calibration Final'!$D$1:$D$2000"),$A262)),"Source error"))</x:f>
      </x:c>
      <x:c r="F262" s="76" t="str">
        <x:f>IF($A262="","",IFERROR(IF(INDEX(INDIRECT("'WCM Calibration Final'!$E$1:$E$2000"),$A262)="","",INDEX(INDIRECT("'WCM Calibration Final'!$E$1:$E$2000"),$A262)),"Source error"))</x:f>
      </x:c>
      <x:c r="G262" s="76" t="str">
        <x:f>IF($A262="","",IFERROR(IF(INDEX(INDIRECT("'WCM Calibration Final'!$F$1:$F$2000"),$A262)="","",INDEX(INDIRECT("'WCM Calibration Final'!$F$1:$F$2000"),$A262)),"Source error"))</x:f>
      </x:c>
      <x:c r="H262" s="76" t="str">
        <x:f>IF($A262="","",IFERROR(IF(INDEX(INDIRECT("'WCM Calibration Final'!$K$1:$K$2000"),$A262)="","",INDEX(INDIRECT("'WCM Calibration Final'!$K$1:$K$2000"),$A262)),"Source error"))</x:f>
      </x:c>
      <x:c r="I262" s="76" t="str">
        <x:f>IF($A262="","",IFERROR(IF(INDEX(INDIRECT("'WCM Calibration Final'!$L$1:$L$2000"),$A262)="","",INDEX(INDIRECT("'WCM Calibration Final'!$L$1:$L$2000"),$A262)),"Source error"))</x:f>
      </x:c>
      <x:c r="J262" s="76" t="str">
        <x:f>IF(A262="","",IF(B262="","Missing GEID; counted by name/SOEID",IF(COUNTIF($B$8:$B$507,B262)&gt;1,"Repeated GEID in counted rows","")))</x:f>
      </x:c>
      <x:c r="K262" s="82"/>
      <x:c r="L262" s="82" t="n">
        <x:f>IF(Calculations!BN267=1,COUNTIF(Calculations!$BN$13:BN267,1),0)</x:f>
        <x:v>0</x:v>
      </x:c>
    </x:row>
    <x:row r="263" ht="18" customHeight="1">
      <x:c r="A263" s="82" t="str">
        <x:f>IF(256&gt;Calculations!$AG$4,"",IFERROR(INDEX(Calculations!$EM$13:$EM$512,MATCH(256,$L$8:$L$507,0)),""))</x:f>
      </x:c>
      <x:c r="B263" s="82" t="str">
        <x:f>IF($A263="","",IFERROR(IF(INDEX(INDIRECT("'WCM Calibration Final'!$A$1:$A$2000"),$A263)="","",INDEX(INDIRECT("'WCM Calibration Final'!$A$1:$A$2000"),$A263)),"Source error"))</x:f>
      </x:c>
      <x:c r="C263" s="82" t="str">
        <x:f>IF($A263="","",IFERROR(IF(INDEX(INDIRECT("'WCM Calibration Final'!$B$1:$B$2000"),$A263)="","",INDEX(INDIRECT("'WCM Calibration Final'!$B$1:$B$2000"),$A263)),"Source error"))</x:f>
      </x:c>
      <x:c r="D263" s="82" t="str">
        <x:f>IF($A263="","",IFERROR(IF(INDEX(INDIRECT("'WCM Calibration Final'!$C$1:$C$2000"),$A263)="","",INDEX(INDIRECT("'WCM Calibration Final'!$C$1:$C$2000"),$A263)),"Source error"))</x:f>
      </x:c>
      <x:c r="E263" s="82" t="str">
        <x:f>IF($A263="","",IFERROR(IF(INDEX(INDIRECT("'WCM Calibration Final'!$D$1:$D$2000"),$A263)="","",INDEX(INDIRECT("'WCM Calibration Final'!$D$1:$D$2000"),$A263)),"Source error"))</x:f>
      </x:c>
      <x:c r="F263" s="82" t="str">
        <x:f>IF($A263="","",IFERROR(IF(INDEX(INDIRECT("'WCM Calibration Final'!$E$1:$E$2000"),$A263)="","",INDEX(INDIRECT("'WCM Calibration Final'!$E$1:$E$2000"),$A263)),"Source error"))</x:f>
      </x:c>
      <x:c r="G263" s="82" t="str">
        <x:f>IF($A263="","",IFERROR(IF(INDEX(INDIRECT("'WCM Calibration Final'!$F$1:$F$2000"),$A263)="","",INDEX(INDIRECT("'WCM Calibration Final'!$F$1:$F$2000"),$A263)),"Source error"))</x:f>
      </x:c>
      <x:c r="H263" s="82" t="str">
        <x:f>IF($A263="","",IFERROR(IF(INDEX(INDIRECT("'WCM Calibration Final'!$K$1:$K$2000"),$A263)="","",INDEX(INDIRECT("'WCM Calibration Final'!$K$1:$K$2000"),$A263)),"Source error"))</x:f>
      </x:c>
      <x:c r="I263" s="82" t="str">
        <x:f>IF($A263="","",IFERROR(IF(INDEX(INDIRECT("'WCM Calibration Final'!$L$1:$L$2000"),$A263)="","",INDEX(INDIRECT("'WCM Calibration Final'!$L$1:$L$2000"),$A263)),"Source error"))</x:f>
      </x:c>
      <x:c r="J263" s="82" t="str">
        <x:f>IF(A263="","",IF(B263="","Missing GEID; counted by name/SOEID",IF(COUNTIF($B$8:$B$507,B263)&gt;1,"Repeated GEID in counted rows","")))</x:f>
      </x:c>
      <x:c r="K263" s="82"/>
      <x:c r="L263" s="82" t="n">
        <x:f>IF(Calculations!BN268=1,COUNTIF(Calculations!$BN$13:BN268,1),0)</x:f>
        <x:v>0</x:v>
      </x:c>
    </x:row>
    <x:row r="264" ht="18" customHeight="1">
      <x:c r="A264" s="76" t="str">
        <x:f>IF(257&gt;Calculations!$AG$4,"",IFERROR(INDEX(Calculations!$EM$13:$EM$512,MATCH(257,$L$8:$L$507,0)),""))</x:f>
      </x:c>
      <x:c r="B264" s="76" t="str">
        <x:f>IF($A264="","",IFERROR(IF(INDEX(INDIRECT("'WCM Calibration Final'!$A$1:$A$2000"),$A264)="","",INDEX(INDIRECT("'WCM Calibration Final'!$A$1:$A$2000"),$A264)),"Source error"))</x:f>
      </x:c>
      <x:c r="C264" s="76" t="str">
        <x:f>IF($A264="","",IFERROR(IF(INDEX(INDIRECT("'WCM Calibration Final'!$B$1:$B$2000"),$A264)="","",INDEX(INDIRECT("'WCM Calibration Final'!$B$1:$B$2000"),$A264)),"Source error"))</x:f>
      </x:c>
      <x:c r="D264" s="76" t="str">
        <x:f>IF($A264="","",IFERROR(IF(INDEX(INDIRECT("'WCM Calibration Final'!$C$1:$C$2000"),$A264)="","",INDEX(INDIRECT("'WCM Calibration Final'!$C$1:$C$2000"),$A264)),"Source error"))</x:f>
      </x:c>
      <x:c r="E264" s="76" t="str">
        <x:f>IF($A264="","",IFERROR(IF(INDEX(INDIRECT("'WCM Calibration Final'!$D$1:$D$2000"),$A264)="","",INDEX(INDIRECT("'WCM Calibration Final'!$D$1:$D$2000"),$A264)),"Source error"))</x:f>
      </x:c>
      <x:c r="F264" s="76" t="str">
        <x:f>IF($A264="","",IFERROR(IF(INDEX(INDIRECT("'WCM Calibration Final'!$E$1:$E$2000"),$A264)="","",INDEX(INDIRECT("'WCM Calibration Final'!$E$1:$E$2000"),$A264)),"Source error"))</x:f>
      </x:c>
      <x:c r="G264" s="76" t="str">
        <x:f>IF($A264="","",IFERROR(IF(INDEX(INDIRECT("'WCM Calibration Final'!$F$1:$F$2000"),$A264)="","",INDEX(INDIRECT("'WCM Calibration Final'!$F$1:$F$2000"),$A264)),"Source error"))</x:f>
      </x:c>
      <x:c r="H264" s="76" t="str">
        <x:f>IF($A264="","",IFERROR(IF(INDEX(INDIRECT("'WCM Calibration Final'!$K$1:$K$2000"),$A264)="","",INDEX(INDIRECT("'WCM Calibration Final'!$K$1:$K$2000"),$A264)),"Source error"))</x:f>
      </x:c>
      <x:c r="I264" s="76" t="str">
        <x:f>IF($A264="","",IFERROR(IF(INDEX(INDIRECT("'WCM Calibration Final'!$L$1:$L$2000"),$A264)="","",INDEX(INDIRECT("'WCM Calibration Final'!$L$1:$L$2000"),$A264)),"Source error"))</x:f>
      </x:c>
      <x:c r="J264" s="76" t="str">
        <x:f>IF(A264="","",IF(B264="","Missing GEID; counted by name/SOEID",IF(COUNTIF($B$8:$B$507,B264)&gt;1,"Repeated GEID in counted rows","")))</x:f>
      </x:c>
      <x:c r="K264" s="82"/>
      <x:c r="L264" s="82" t="n">
        <x:f>IF(Calculations!BN269=1,COUNTIF(Calculations!$BN$13:BN269,1),0)</x:f>
        <x:v>0</x:v>
      </x:c>
    </x:row>
    <x:row r="265" ht="18" customHeight="1">
      <x:c r="A265" s="82" t="str">
        <x:f>IF(258&gt;Calculations!$AG$4,"",IFERROR(INDEX(Calculations!$EM$13:$EM$512,MATCH(258,$L$8:$L$507,0)),""))</x:f>
      </x:c>
      <x:c r="B265" s="82" t="str">
        <x:f>IF($A265="","",IFERROR(IF(INDEX(INDIRECT("'WCM Calibration Final'!$A$1:$A$2000"),$A265)="","",INDEX(INDIRECT("'WCM Calibration Final'!$A$1:$A$2000"),$A265)),"Source error"))</x:f>
      </x:c>
      <x:c r="C265" s="82" t="str">
        <x:f>IF($A265="","",IFERROR(IF(INDEX(INDIRECT("'WCM Calibration Final'!$B$1:$B$2000"),$A265)="","",INDEX(INDIRECT("'WCM Calibration Final'!$B$1:$B$2000"),$A265)),"Source error"))</x:f>
      </x:c>
      <x:c r="D265" s="82" t="str">
        <x:f>IF($A265="","",IFERROR(IF(INDEX(INDIRECT("'WCM Calibration Final'!$C$1:$C$2000"),$A265)="","",INDEX(INDIRECT("'WCM Calibration Final'!$C$1:$C$2000"),$A265)),"Source error"))</x:f>
      </x:c>
      <x:c r="E265" s="82" t="str">
        <x:f>IF($A265="","",IFERROR(IF(INDEX(INDIRECT("'WCM Calibration Final'!$D$1:$D$2000"),$A265)="","",INDEX(INDIRECT("'WCM Calibration Final'!$D$1:$D$2000"),$A265)),"Source error"))</x:f>
      </x:c>
      <x:c r="F265" s="82" t="str">
        <x:f>IF($A265="","",IFERROR(IF(INDEX(INDIRECT("'WCM Calibration Final'!$E$1:$E$2000"),$A265)="","",INDEX(INDIRECT("'WCM Calibration Final'!$E$1:$E$2000"),$A265)),"Source error"))</x:f>
      </x:c>
      <x:c r="G265" s="82" t="str">
        <x:f>IF($A265="","",IFERROR(IF(INDEX(INDIRECT("'WCM Calibration Final'!$F$1:$F$2000"),$A265)="","",INDEX(INDIRECT("'WCM Calibration Final'!$F$1:$F$2000"),$A265)),"Source error"))</x:f>
      </x:c>
      <x:c r="H265" s="82" t="str">
        <x:f>IF($A265="","",IFERROR(IF(INDEX(INDIRECT("'WCM Calibration Final'!$K$1:$K$2000"),$A265)="","",INDEX(INDIRECT("'WCM Calibration Final'!$K$1:$K$2000"),$A265)),"Source error"))</x:f>
      </x:c>
      <x:c r="I265" s="82" t="str">
        <x:f>IF($A265="","",IFERROR(IF(INDEX(INDIRECT("'WCM Calibration Final'!$L$1:$L$2000"),$A265)="","",INDEX(INDIRECT("'WCM Calibration Final'!$L$1:$L$2000"),$A265)),"Source error"))</x:f>
      </x:c>
      <x:c r="J265" s="82" t="str">
        <x:f>IF(A265="","",IF(B265="","Missing GEID; counted by name/SOEID",IF(COUNTIF($B$8:$B$507,B265)&gt;1,"Repeated GEID in counted rows","")))</x:f>
      </x:c>
      <x:c r="K265" s="82"/>
      <x:c r="L265" s="82" t="n">
        <x:f>IF(Calculations!BN270=1,COUNTIF(Calculations!$BN$13:BN270,1),0)</x:f>
        <x:v>0</x:v>
      </x:c>
    </x:row>
    <x:row r="266" ht="18" customHeight="1">
      <x:c r="A266" s="76" t="str">
        <x:f>IF(259&gt;Calculations!$AG$4,"",IFERROR(INDEX(Calculations!$EM$13:$EM$512,MATCH(259,$L$8:$L$507,0)),""))</x:f>
      </x:c>
      <x:c r="B266" s="76" t="str">
        <x:f>IF($A266="","",IFERROR(IF(INDEX(INDIRECT("'WCM Calibration Final'!$A$1:$A$2000"),$A266)="","",INDEX(INDIRECT("'WCM Calibration Final'!$A$1:$A$2000"),$A266)),"Source error"))</x:f>
      </x:c>
      <x:c r="C266" s="76" t="str">
        <x:f>IF($A266="","",IFERROR(IF(INDEX(INDIRECT("'WCM Calibration Final'!$B$1:$B$2000"),$A266)="","",INDEX(INDIRECT("'WCM Calibration Final'!$B$1:$B$2000"),$A266)),"Source error"))</x:f>
      </x:c>
      <x:c r="D266" s="76" t="str">
        <x:f>IF($A266="","",IFERROR(IF(INDEX(INDIRECT("'WCM Calibration Final'!$C$1:$C$2000"),$A266)="","",INDEX(INDIRECT("'WCM Calibration Final'!$C$1:$C$2000"),$A266)),"Source error"))</x:f>
      </x:c>
      <x:c r="E266" s="76" t="str">
        <x:f>IF($A266="","",IFERROR(IF(INDEX(INDIRECT("'WCM Calibration Final'!$D$1:$D$2000"),$A266)="","",INDEX(INDIRECT("'WCM Calibration Final'!$D$1:$D$2000"),$A266)),"Source error"))</x:f>
      </x:c>
      <x:c r="F266" s="76" t="str">
        <x:f>IF($A266="","",IFERROR(IF(INDEX(INDIRECT("'WCM Calibration Final'!$E$1:$E$2000"),$A266)="","",INDEX(INDIRECT("'WCM Calibration Final'!$E$1:$E$2000"),$A266)),"Source error"))</x:f>
      </x:c>
      <x:c r="G266" s="76" t="str">
        <x:f>IF($A266="","",IFERROR(IF(INDEX(INDIRECT("'WCM Calibration Final'!$F$1:$F$2000"),$A266)="","",INDEX(INDIRECT("'WCM Calibration Final'!$F$1:$F$2000"),$A266)),"Source error"))</x:f>
      </x:c>
      <x:c r="H266" s="76" t="str">
        <x:f>IF($A266="","",IFERROR(IF(INDEX(INDIRECT("'WCM Calibration Final'!$K$1:$K$2000"),$A266)="","",INDEX(INDIRECT("'WCM Calibration Final'!$K$1:$K$2000"),$A266)),"Source error"))</x:f>
      </x:c>
      <x:c r="I266" s="76" t="str">
        <x:f>IF($A266="","",IFERROR(IF(INDEX(INDIRECT("'WCM Calibration Final'!$L$1:$L$2000"),$A266)="","",INDEX(INDIRECT("'WCM Calibration Final'!$L$1:$L$2000"),$A266)),"Source error"))</x:f>
      </x:c>
      <x:c r="J266" s="76" t="str">
        <x:f>IF(A266="","",IF(B266="","Missing GEID; counted by name/SOEID",IF(COUNTIF($B$8:$B$507,B266)&gt;1,"Repeated GEID in counted rows","")))</x:f>
      </x:c>
      <x:c r="K266" s="82"/>
      <x:c r="L266" s="82" t="n">
        <x:f>IF(Calculations!BN271=1,COUNTIF(Calculations!$BN$13:BN271,1),0)</x:f>
        <x:v>0</x:v>
      </x:c>
    </x:row>
    <x:row r="267" ht="18" customHeight="1">
      <x:c r="A267" s="82" t="str">
        <x:f>IF(260&gt;Calculations!$AG$4,"",IFERROR(INDEX(Calculations!$EM$13:$EM$512,MATCH(260,$L$8:$L$507,0)),""))</x:f>
      </x:c>
      <x:c r="B267" s="82" t="str">
        <x:f>IF($A267="","",IFERROR(IF(INDEX(INDIRECT("'WCM Calibration Final'!$A$1:$A$2000"),$A267)="","",INDEX(INDIRECT("'WCM Calibration Final'!$A$1:$A$2000"),$A267)),"Source error"))</x:f>
      </x:c>
      <x:c r="C267" s="82" t="str">
        <x:f>IF($A267="","",IFERROR(IF(INDEX(INDIRECT("'WCM Calibration Final'!$B$1:$B$2000"),$A267)="","",INDEX(INDIRECT("'WCM Calibration Final'!$B$1:$B$2000"),$A267)),"Source error"))</x:f>
      </x:c>
      <x:c r="D267" s="82" t="str">
        <x:f>IF($A267="","",IFERROR(IF(INDEX(INDIRECT("'WCM Calibration Final'!$C$1:$C$2000"),$A267)="","",INDEX(INDIRECT("'WCM Calibration Final'!$C$1:$C$2000"),$A267)),"Source error"))</x:f>
      </x:c>
      <x:c r="E267" s="82" t="str">
        <x:f>IF($A267="","",IFERROR(IF(INDEX(INDIRECT("'WCM Calibration Final'!$D$1:$D$2000"),$A267)="","",INDEX(INDIRECT("'WCM Calibration Final'!$D$1:$D$2000"),$A267)),"Source error"))</x:f>
      </x:c>
      <x:c r="F267" s="82" t="str">
        <x:f>IF($A267="","",IFERROR(IF(INDEX(INDIRECT("'WCM Calibration Final'!$E$1:$E$2000"),$A267)="","",INDEX(INDIRECT("'WCM Calibration Final'!$E$1:$E$2000"),$A267)),"Source error"))</x:f>
      </x:c>
      <x:c r="G267" s="82" t="str">
        <x:f>IF($A267="","",IFERROR(IF(INDEX(INDIRECT("'WCM Calibration Final'!$F$1:$F$2000"),$A267)="","",INDEX(INDIRECT("'WCM Calibration Final'!$F$1:$F$2000"),$A267)),"Source error"))</x:f>
      </x:c>
      <x:c r="H267" s="82" t="str">
        <x:f>IF($A267="","",IFERROR(IF(INDEX(INDIRECT("'WCM Calibration Final'!$K$1:$K$2000"),$A267)="","",INDEX(INDIRECT("'WCM Calibration Final'!$K$1:$K$2000"),$A267)),"Source error"))</x:f>
      </x:c>
      <x:c r="I267" s="82" t="str">
        <x:f>IF($A267="","",IFERROR(IF(INDEX(INDIRECT("'WCM Calibration Final'!$L$1:$L$2000"),$A267)="","",INDEX(INDIRECT("'WCM Calibration Final'!$L$1:$L$2000"),$A267)),"Source error"))</x:f>
      </x:c>
      <x:c r="J267" s="82" t="str">
        <x:f>IF(A267="","",IF(B267="","Missing GEID; counted by name/SOEID",IF(COUNTIF($B$8:$B$507,B267)&gt;1,"Repeated GEID in counted rows","")))</x:f>
      </x:c>
      <x:c r="K267" s="82"/>
      <x:c r="L267" s="82" t="n">
        <x:f>IF(Calculations!BN272=1,COUNTIF(Calculations!$BN$13:BN272,1),0)</x:f>
        <x:v>0</x:v>
      </x:c>
    </x:row>
    <x:row r="268" ht="18" customHeight="1">
      <x:c r="A268" s="76" t="str">
        <x:f>IF(261&gt;Calculations!$AG$4,"",IFERROR(INDEX(Calculations!$EM$13:$EM$512,MATCH(261,$L$8:$L$507,0)),""))</x:f>
      </x:c>
      <x:c r="B268" s="76" t="str">
        <x:f>IF($A268="","",IFERROR(IF(INDEX(INDIRECT("'WCM Calibration Final'!$A$1:$A$2000"),$A268)="","",INDEX(INDIRECT("'WCM Calibration Final'!$A$1:$A$2000"),$A268)),"Source error"))</x:f>
      </x:c>
      <x:c r="C268" s="76" t="str">
        <x:f>IF($A268="","",IFERROR(IF(INDEX(INDIRECT("'WCM Calibration Final'!$B$1:$B$2000"),$A268)="","",INDEX(INDIRECT("'WCM Calibration Final'!$B$1:$B$2000"),$A268)),"Source error"))</x:f>
      </x:c>
      <x:c r="D268" s="76" t="str">
        <x:f>IF($A268="","",IFERROR(IF(INDEX(INDIRECT("'WCM Calibration Final'!$C$1:$C$2000"),$A268)="","",INDEX(INDIRECT("'WCM Calibration Final'!$C$1:$C$2000"),$A268)),"Source error"))</x:f>
      </x:c>
      <x:c r="E268" s="76" t="str">
        <x:f>IF($A268="","",IFERROR(IF(INDEX(INDIRECT("'WCM Calibration Final'!$D$1:$D$2000"),$A268)="","",INDEX(INDIRECT("'WCM Calibration Final'!$D$1:$D$2000"),$A268)),"Source error"))</x:f>
      </x:c>
      <x:c r="F268" s="76" t="str">
        <x:f>IF($A268="","",IFERROR(IF(INDEX(INDIRECT("'WCM Calibration Final'!$E$1:$E$2000"),$A268)="","",INDEX(INDIRECT("'WCM Calibration Final'!$E$1:$E$2000"),$A268)),"Source error"))</x:f>
      </x:c>
      <x:c r="G268" s="76" t="str">
        <x:f>IF($A268="","",IFERROR(IF(INDEX(INDIRECT("'WCM Calibration Final'!$F$1:$F$2000"),$A268)="","",INDEX(INDIRECT("'WCM Calibration Final'!$F$1:$F$2000"),$A268)),"Source error"))</x:f>
      </x:c>
      <x:c r="H268" s="76" t="str">
        <x:f>IF($A268="","",IFERROR(IF(INDEX(INDIRECT("'WCM Calibration Final'!$K$1:$K$2000"),$A268)="","",INDEX(INDIRECT("'WCM Calibration Final'!$K$1:$K$2000"),$A268)),"Source error"))</x:f>
      </x:c>
      <x:c r="I268" s="76" t="str">
        <x:f>IF($A268="","",IFERROR(IF(INDEX(INDIRECT("'WCM Calibration Final'!$L$1:$L$2000"),$A268)="","",INDEX(INDIRECT("'WCM Calibration Final'!$L$1:$L$2000"),$A268)),"Source error"))</x:f>
      </x:c>
      <x:c r="J268" s="76" t="str">
        <x:f>IF(A268="","",IF(B268="","Missing GEID; counted by name/SOEID",IF(COUNTIF($B$8:$B$507,B268)&gt;1,"Repeated GEID in counted rows","")))</x:f>
      </x:c>
      <x:c r="K268" s="82"/>
      <x:c r="L268" s="82" t="n">
        <x:f>IF(Calculations!BN273=1,COUNTIF(Calculations!$BN$13:BN273,1),0)</x:f>
        <x:v>0</x:v>
      </x:c>
    </x:row>
    <x:row r="269" ht="18" customHeight="1">
      <x:c r="A269" s="82" t="str">
        <x:f>IF(262&gt;Calculations!$AG$4,"",IFERROR(INDEX(Calculations!$EM$13:$EM$512,MATCH(262,$L$8:$L$507,0)),""))</x:f>
      </x:c>
      <x:c r="B269" s="82" t="str">
        <x:f>IF($A269="","",IFERROR(IF(INDEX(INDIRECT("'WCM Calibration Final'!$A$1:$A$2000"),$A269)="","",INDEX(INDIRECT("'WCM Calibration Final'!$A$1:$A$2000"),$A269)),"Source error"))</x:f>
      </x:c>
      <x:c r="C269" s="82" t="str">
        <x:f>IF($A269="","",IFERROR(IF(INDEX(INDIRECT("'WCM Calibration Final'!$B$1:$B$2000"),$A269)="","",INDEX(INDIRECT("'WCM Calibration Final'!$B$1:$B$2000"),$A269)),"Source error"))</x:f>
      </x:c>
      <x:c r="D269" s="82" t="str">
        <x:f>IF($A269="","",IFERROR(IF(INDEX(INDIRECT("'WCM Calibration Final'!$C$1:$C$2000"),$A269)="","",INDEX(INDIRECT("'WCM Calibration Final'!$C$1:$C$2000"),$A269)),"Source error"))</x:f>
      </x:c>
      <x:c r="E269" s="82" t="str">
        <x:f>IF($A269="","",IFERROR(IF(INDEX(INDIRECT("'WCM Calibration Final'!$D$1:$D$2000"),$A269)="","",INDEX(INDIRECT("'WCM Calibration Final'!$D$1:$D$2000"),$A269)),"Source error"))</x:f>
      </x:c>
      <x:c r="F269" s="82" t="str">
        <x:f>IF($A269="","",IFERROR(IF(INDEX(INDIRECT("'WCM Calibration Final'!$E$1:$E$2000"),$A269)="","",INDEX(INDIRECT("'WCM Calibration Final'!$E$1:$E$2000"),$A269)),"Source error"))</x:f>
      </x:c>
      <x:c r="G269" s="82" t="str">
        <x:f>IF($A269="","",IFERROR(IF(INDEX(INDIRECT("'WCM Calibration Final'!$F$1:$F$2000"),$A269)="","",INDEX(INDIRECT("'WCM Calibration Final'!$F$1:$F$2000"),$A269)),"Source error"))</x:f>
      </x:c>
      <x:c r="H269" s="82" t="str">
        <x:f>IF($A269="","",IFERROR(IF(INDEX(INDIRECT("'WCM Calibration Final'!$K$1:$K$2000"),$A269)="","",INDEX(INDIRECT("'WCM Calibration Final'!$K$1:$K$2000"),$A269)),"Source error"))</x:f>
      </x:c>
      <x:c r="I269" s="82" t="str">
        <x:f>IF($A269="","",IFERROR(IF(INDEX(INDIRECT("'WCM Calibration Final'!$L$1:$L$2000"),$A269)="","",INDEX(INDIRECT("'WCM Calibration Final'!$L$1:$L$2000"),$A269)),"Source error"))</x:f>
      </x:c>
      <x:c r="J269" s="82" t="str">
        <x:f>IF(A269="","",IF(B269="","Missing GEID; counted by name/SOEID",IF(COUNTIF($B$8:$B$507,B269)&gt;1,"Repeated GEID in counted rows","")))</x:f>
      </x:c>
      <x:c r="K269" s="82"/>
      <x:c r="L269" s="82" t="n">
        <x:f>IF(Calculations!BN274=1,COUNTIF(Calculations!$BN$13:BN274,1),0)</x:f>
        <x:v>0</x:v>
      </x:c>
    </x:row>
    <x:row r="270" ht="18" customHeight="1">
      <x:c r="A270" s="76" t="str">
        <x:f>IF(263&gt;Calculations!$AG$4,"",IFERROR(INDEX(Calculations!$EM$13:$EM$512,MATCH(263,$L$8:$L$507,0)),""))</x:f>
      </x:c>
      <x:c r="B270" s="76" t="str">
        <x:f>IF($A270="","",IFERROR(IF(INDEX(INDIRECT("'WCM Calibration Final'!$A$1:$A$2000"),$A270)="","",INDEX(INDIRECT("'WCM Calibration Final'!$A$1:$A$2000"),$A270)),"Source error"))</x:f>
      </x:c>
      <x:c r="C270" s="76" t="str">
        <x:f>IF($A270="","",IFERROR(IF(INDEX(INDIRECT("'WCM Calibration Final'!$B$1:$B$2000"),$A270)="","",INDEX(INDIRECT("'WCM Calibration Final'!$B$1:$B$2000"),$A270)),"Source error"))</x:f>
      </x:c>
      <x:c r="D270" s="76" t="str">
        <x:f>IF($A270="","",IFERROR(IF(INDEX(INDIRECT("'WCM Calibration Final'!$C$1:$C$2000"),$A270)="","",INDEX(INDIRECT("'WCM Calibration Final'!$C$1:$C$2000"),$A270)),"Source error"))</x:f>
      </x:c>
      <x:c r="E270" s="76" t="str">
        <x:f>IF($A270="","",IFERROR(IF(INDEX(INDIRECT("'WCM Calibration Final'!$D$1:$D$2000"),$A270)="","",INDEX(INDIRECT("'WCM Calibration Final'!$D$1:$D$2000"),$A270)),"Source error"))</x:f>
      </x:c>
      <x:c r="F270" s="76" t="str">
        <x:f>IF($A270="","",IFERROR(IF(INDEX(INDIRECT("'WCM Calibration Final'!$E$1:$E$2000"),$A270)="","",INDEX(INDIRECT("'WCM Calibration Final'!$E$1:$E$2000"),$A270)),"Source error"))</x:f>
      </x:c>
      <x:c r="G270" s="76" t="str">
        <x:f>IF($A270="","",IFERROR(IF(INDEX(INDIRECT("'WCM Calibration Final'!$F$1:$F$2000"),$A270)="","",INDEX(INDIRECT("'WCM Calibration Final'!$F$1:$F$2000"),$A270)),"Source error"))</x:f>
      </x:c>
      <x:c r="H270" s="76" t="str">
        <x:f>IF($A270="","",IFERROR(IF(INDEX(INDIRECT("'WCM Calibration Final'!$K$1:$K$2000"),$A270)="","",INDEX(INDIRECT("'WCM Calibration Final'!$K$1:$K$2000"),$A270)),"Source error"))</x:f>
      </x:c>
      <x:c r="I270" s="76" t="str">
        <x:f>IF($A270="","",IFERROR(IF(INDEX(INDIRECT("'WCM Calibration Final'!$L$1:$L$2000"),$A270)="","",INDEX(INDIRECT("'WCM Calibration Final'!$L$1:$L$2000"),$A270)),"Source error"))</x:f>
      </x:c>
      <x:c r="J270" s="76" t="str">
        <x:f>IF(A270="","",IF(B270="","Missing GEID; counted by name/SOEID",IF(COUNTIF($B$8:$B$507,B270)&gt;1,"Repeated GEID in counted rows","")))</x:f>
      </x:c>
      <x:c r="K270" s="82"/>
      <x:c r="L270" s="82" t="n">
        <x:f>IF(Calculations!BN275=1,COUNTIF(Calculations!$BN$13:BN275,1),0)</x:f>
        <x:v>0</x:v>
      </x:c>
    </x:row>
    <x:row r="271" ht="18" customHeight="1">
      <x:c r="A271" s="82" t="str">
        <x:f>IF(264&gt;Calculations!$AG$4,"",IFERROR(INDEX(Calculations!$EM$13:$EM$512,MATCH(264,$L$8:$L$507,0)),""))</x:f>
      </x:c>
      <x:c r="B271" s="82" t="str">
        <x:f>IF($A271="","",IFERROR(IF(INDEX(INDIRECT("'WCM Calibration Final'!$A$1:$A$2000"),$A271)="","",INDEX(INDIRECT("'WCM Calibration Final'!$A$1:$A$2000"),$A271)),"Source error"))</x:f>
      </x:c>
      <x:c r="C271" s="82" t="str">
        <x:f>IF($A271="","",IFERROR(IF(INDEX(INDIRECT("'WCM Calibration Final'!$B$1:$B$2000"),$A271)="","",INDEX(INDIRECT("'WCM Calibration Final'!$B$1:$B$2000"),$A271)),"Source error"))</x:f>
      </x:c>
      <x:c r="D271" s="82" t="str">
        <x:f>IF($A271="","",IFERROR(IF(INDEX(INDIRECT("'WCM Calibration Final'!$C$1:$C$2000"),$A271)="","",INDEX(INDIRECT("'WCM Calibration Final'!$C$1:$C$2000"),$A271)),"Source error"))</x:f>
      </x:c>
      <x:c r="E271" s="82" t="str">
        <x:f>IF($A271="","",IFERROR(IF(INDEX(INDIRECT("'WCM Calibration Final'!$D$1:$D$2000"),$A271)="","",INDEX(INDIRECT("'WCM Calibration Final'!$D$1:$D$2000"),$A271)),"Source error"))</x:f>
      </x:c>
      <x:c r="F271" s="82" t="str">
        <x:f>IF($A271="","",IFERROR(IF(INDEX(INDIRECT("'WCM Calibration Final'!$E$1:$E$2000"),$A271)="","",INDEX(INDIRECT("'WCM Calibration Final'!$E$1:$E$2000"),$A271)),"Source error"))</x:f>
      </x:c>
      <x:c r="G271" s="82" t="str">
        <x:f>IF($A271="","",IFERROR(IF(INDEX(INDIRECT("'WCM Calibration Final'!$F$1:$F$2000"),$A271)="","",INDEX(INDIRECT("'WCM Calibration Final'!$F$1:$F$2000"),$A271)),"Source error"))</x:f>
      </x:c>
      <x:c r="H271" s="82" t="str">
        <x:f>IF($A271="","",IFERROR(IF(INDEX(INDIRECT("'WCM Calibration Final'!$K$1:$K$2000"),$A271)="","",INDEX(INDIRECT("'WCM Calibration Final'!$K$1:$K$2000"),$A271)),"Source error"))</x:f>
      </x:c>
      <x:c r="I271" s="82" t="str">
        <x:f>IF($A271="","",IFERROR(IF(INDEX(INDIRECT("'WCM Calibration Final'!$L$1:$L$2000"),$A271)="","",INDEX(INDIRECT("'WCM Calibration Final'!$L$1:$L$2000"),$A271)),"Source error"))</x:f>
      </x:c>
      <x:c r="J271" s="82" t="str">
        <x:f>IF(A271="","",IF(B271="","Missing GEID; counted by name/SOEID",IF(COUNTIF($B$8:$B$507,B271)&gt;1,"Repeated GEID in counted rows","")))</x:f>
      </x:c>
      <x:c r="K271" s="82"/>
      <x:c r="L271" s="82" t="n">
        <x:f>IF(Calculations!BN276=1,COUNTIF(Calculations!$BN$13:BN276,1),0)</x:f>
        <x:v>0</x:v>
      </x:c>
    </x:row>
    <x:row r="272" ht="18" customHeight="1">
      <x:c r="A272" s="76" t="str">
        <x:f>IF(265&gt;Calculations!$AG$4,"",IFERROR(INDEX(Calculations!$EM$13:$EM$512,MATCH(265,$L$8:$L$507,0)),""))</x:f>
      </x:c>
      <x:c r="B272" s="76" t="str">
        <x:f>IF($A272="","",IFERROR(IF(INDEX(INDIRECT("'WCM Calibration Final'!$A$1:$A$2000"),$A272)="","",INDEX(INDIRECT("'WCM Calibration Final'!$A$1:$A$2000"),$A272)),"Source error"))</x:f>
      </x:c>
      <x:c r="C272" s="76" t="str">
        <x:f>IF($A272="","",IFERROR(IF(INDEX(INDIRECT("'WCM Calibration Final'!$B$1:$B$2000"),$A272)="","",INDEX(INDIRECT("'WCM Calibration Final'!$B$1:$B$2000"),$A272)),"Source error"))</x:f>
      </x:c>
      <x:c r="D272" s="76" t="str">
        <x:f>IF($A272="","",IFERROR(IF(INDEX(INDIRECT("'WCM Calibration Final'!$C$1:$C$2000"),$A272)="","",INDEX(INDIRECT("'WCM Calibration Final'!$C$1:$C$2000"),$A272)),"Source error"))</x:f>
      </x:c>
      <x:c r="E272" s="76" t="str">
        <x:f>IF($A272="","",IFERROR(IF(INDEX(INDIRECT("'WCM Calibration Final'!$D$1:$D$2000"),$A272)="","",INDEX(INDIRECT("'WCM Calibration Final'!$D$1:$D$2000"),$A272)),"Source error"))</x:f>
      </x:c>
      <x:c r="F272" s="76" t="str">
        <x:f>IF($A272="","",IFERROR(IF(INDEX(INDIRECT("'WCM Calibration Final'!$E$1:$E$2000"),$A272)="","",INDEX(INDIRECT("'WCM Calibration Final'!$E$1:$E$2000"),$A272)),"Source error"))</x:f>
      </x:c>
      <x:c r="G272" s="76" t="str">
        <x:f>IF($A272="","",IFERROR(IF(INDEX(INDIRECT("'WCM Calibration Final'!$F$1:$F$2000"),$A272)="","",INDEX(INDIRECT("'WCM Calibration Final'!$F$1:$F$2000"),$A272)),"Source error"))</x:f>
      </x:c>
      <x:c r="H272" s="76" t="str">
        <x:f>IF($A272="","",IFERROR(IF(INDEX(INDIRECT("'WCM Calibration Final'!$K$1:$K$2000"),$A272)="","",INDEX(INDIRECT("'WCM Calibration Final'!$K$1:$K$2000"),$A272)),"Source error"))</x:f>
      </x:c>
      <x:c r="I272" s="76" t="str">
        <x:f>IF($A272="","",IFERROR(IF(INDEX(INDIRECT("'WCM Calibration Final'!$L$1:$L$2000"),$A272)="","",INDEX(INDIRECT("'WCM Calibration Final'!$L$1:$L$2000"),$A272)),"Source error"))</x:f>
      </x:c>
      <x:c r="J272" s="76" t="str">
        <x:f>IF(A272="","",IF(B272="","Missing GEID; counted by name/SOEID",IF(COUNTIF($B$8:$B$507,B272)&gt;1,"Repeated GEID in counted rows","")))</x:f>
      </x:c>
      <x:c r="K272" s="82"/>
      <x:c r="L272" s="82" t="n">
        <x:f>IF(Calculations!BN277=1,COUNTIF(Calculations!$BN$13:BN277,1),0)</x:f>
        <x:v>0</x:v>
      </x:c>
    </x:row>
    <x:row r="273" ht="18" customHeight="1">
      <x:c r="A273" s="82" t="str">
        <x:f>IF(266&gt;Calculations!$AG$4,"",IFERROR(INDEX(Calculations!$EM$13:$EM$512,MATCH(266,$L$8:$L$507,0)),""))</x:f>
      </x:c>
      <x:c r="B273" s="82" t="str">
        <x:f>IF($A273="","",IFERROR(IF(INDEX(INDIRECT("'WCM Calibration Final'!$A$1:$A$2000"),$A273)="","",INDEX(INDIRECT("'WCM Calibration Final'!$A$1:$A$2000"),$A273)),"Source error"))</x:f>
      </x:c>
      <x:c r="C273" s="82" t="str">
        <x:f>IF($A273="","",IFERROR(IF(INDEX(INDIRECT("'WCM Calibration Final'!$B$1:$B$2000"),$A273)="","",INDEX(INDIRECT("'WCM Calibration Final'!$B$1:$B$2000"),$A273)),"Source error"))</x:f>
      </x:c>
      <x:c r="D273" s="82" t="str">
        <x:f>IF($A273="","",IFERROR(IF(INDEX(INDIRECT("'WCM Calibration Final'!$C$1:$C$2000"),$A273)="","",INDEX(INDIRECT("'WCM Calibration Final'!$C$1:$C$2000"),$A273)),"Source error"))</x:f>
      </x:c>
      <x:c r="E273" s="82" t="str">
        <x:f>IF($A273="","",IFERROR(IF(INDEX(INDIRECT("'WCM Calibration Final'!$D$1:$D$2000"),$A273)="","",INDEX(INDIRECT("'WCM Calibration Final'!$D$1:$D$2000"),$A273)),"Source error"))</x:f>
      </x:c>
      <x:c r="F273" s="82" t="str">
        <x:f>IF($A273="","",IFERROR(IF(INDEX(INDIRECT("'WCM Calibration Final'!$E$1:$E$2000"),$A273)="","",INDEX(INDIRECT("'WCM Calibration Final'!$E$1:$E$2000"),$A273)),"Source error"))</x:f>
      </x:c>
      <x:c r="G273" s="82" t="str">
        <x:f>IF($A273="","",IFERROR(IF(INDEX(INDIRECT("'WCM Calibration Final'!$F$1:$F$2000"),$A273)="","",INDEX(INDIRECT("'WCM Calibration Final'!$F$1:$F$2000"),$A273)),"Source error"))</x:f>
      </x:c>
      <x:c r="H273" s="82" t="str">
        <x:f>IF($A273="","",IFERROR(IF(INDEX(INDIRECT("'WCM Calibration Final'!$K$1:$K$2000"),$A273)="","",INDEX(INDIRECT("'WCM Calibration Final'!$K$1:$K$2000"),$A273)),"Source error"))</x:f>
      </x:c>
      <x:c r="I273" s="82" t="str">
        <x:f>IF($A273="","",IFERROR(IF(INDEX(INDIRECT("'WCM Calibration Final'!$L$1:$L$2000"),$A273)="","",INDEX(INDIRECT("'WCM Calibration Final'!$L$1:$L$2000"),$A273)),"Source error"))</x:f>
      </x:c>
      <x:c r="J273" s="82" t="str">
        <x:f>IF(A273="","",IF(B273="","Missing GEID; counted by name/SOEID",IF(COUNTIF($B$8:$B$507,B273)&gt;1,"Repeated GEID in counted rows","")))</x:f>
      </x:c>
      <x:c r="K273" s="82"/>
      <x:c r="L273" s="82" t="n">
        <x:f>IF(Calculations!BN278=1,COUNTIF(Calculations!$BN$13:BN278,1),0)</x:f>
        <x:v>0</x:v>
      </x:c>
    </x:row>
    <x:row r="274" ht="18" customHeight="1">
      <x:c r="A274" s="76" t="str">
        <x:f>IF(267&gt;Calculations!$AG$4,"",IFERROR(INDEX(Calculations!$EM$13:$EM$512,MATCH(267,$L$8:$L$507,0)),""))</x:f>
      </x:c>
      <x:c r="B274" s="76" t="str">
        <x:f>IF($A274="","",IFERROR(IF(INDEX(INDIRECT("'WCM Calibration Final'!$A$1:$A$2000"),$A274)="","",INDEX(INDIRECT("'WCM Calibration Final'!$A$1:$A$2000"),$A274)),"Source error"))</x:f>
      </x:c>
      <x:c r="C274" s="76" t="str">
        <x:f>IF($A274="","",IFERROR(IF(INDEX(INDIRECT("'WCM Calibration Final'!$B$1:$B$2000"),$A274)="","",INDEX(INDIRECT("'WCM Calibration Final'!$B$1:$B$2000"),$A274)),"Source error"))</x:f>
      </x:c>
      <x:c r="D274" s="76" t="str">
        <x:f>IF($A274="","",IFERROR(IF(INDEX(INDIRECT("'WCM Calibration Final'!$C$1:$C$2000"),$A274)="","",INDEX(INDIRECT("'WCM Calibration Final'!$C$1:$C$2000"),$A274)),"Source error"))</x:f>
      </x:c>
      <x:c r="E274" s="76" t="str">
        <x:f>IF($A274="","",IFERROR(IF(INDEX(INDIRECT("'WCM Calibration Final'!$D$1:$D$2000"),$A274)="","",INDEX(INDIRECT("'WCM Calibration Final'!$D$1:$D$2000"),$A274)),"Source error"))</x:f>
      </x:c>
      <x:c r="F274" s="76" t="str">
        <x:f>IF($A274="","",IFERROR(IF(INDEX(INDIRECT("'WCM Calibration Final'!$E$1:$E$2000"),$A274)="","",INDEX(INDIRECT("'WCM Calibration Final'!$E$1:$E$2000"),$A274)),"Source error"))</x:f>
      </x:c>
      <x:c r="G274" s="76" t="str">
        <x:f>IF($A274="","",IFERROR(IF(INDEX(INDIRECT("'WCM Calibration Final'!$F$1:$F$2000"),$A274)="","",INDEX(INDIRECT("'WCM Calibration Final'!$F$1:$F$2000"),$A274)),"Source error"))</x:f>
      </x:c>
      <x:c r="H274" s="76" t="str">
        <x:f>IF($A274="","",IFERROR(IF(INDEX(INDIRECT("'WCM Calibration Final'!$K$1:$K$2000"),$A274)="","",INDEX(INDIRECT("'WCM Calibration Final'!$K$1:$K$2000"),$A274)),"Source error"))</x:f>
      </x:c>
      <x:c r="I274" s="76" t="str">
        <x:f>IF($A274="","",IFERROR(IF(INDEX(INDIRECT("'WCM Calibration Final'!$L$1:$L$2000"),$A274)="","",INDEX(INDIRECT("'WCM Calibration Final'!$L$1:$L$2000"),$A274)),"Source error"))</x:f>
      </x:c>
      <x:c r="J274" s="76" t="str">
        <x:f>IF(A274="","",IF(B274="","Missing GEID; counted by name/SOEID",IF(COUNTIF($B$8:$B$507,B274)&gt;1,"Repeated GEID in counted rows","")))</x:f>
      </x:c>
      <x:c r="K274" s="82"/>
      <x:c r="L274" s="82" t="n">
        <x:f>IF(Calculations!BN279=1,COUNTIF(Calculations!$BN$13:BN279,1),0)</x:f>
        <x:v>0</x:v>
      </x:c>
    </x:row>
    <x:row r="275" ht="18" customHeight="1">
      <x:c r="A275" s="82" t="str">
        <x:f>IF(268&gt;Calculations!$AG$4,"",IFERROR(INDEX(Calculations!$EM$13:$EM$512,MATCH(268,$L$8:$L$507,0)),""))</x:f>
      </x:c>
      <x:c r="B275" s="82" t="str">
        <x:f>IF($A275="","",IFERROR(IF(INDEX(INDIRECT("'WCM Calibration Final'!$A$1:$A$2000"),$A275)="","",INDEX(INDIRECT("'WCM Calibration Final'!$A$1:$A$2000"),$A275)),"Source error"))</x:f>
      </x:c>
      <x:c r="C275" s="82" t="str">
        <x:f>IF($A275="","",IFERROR(IF(INDEX(INDIRECT("'WCM Calibration Final'!$B$1:$B$2000"),$A275)="","",INDEX(INDIRECT("'WCM Calibration Final'!$B$1:$B$2000"),$A275)),"Source error"))</x:f>
      </x:c>
      <x:c r="D275" s="82" t="str">
        <x:f>IF($A275="","",IFERROR(IF(INDEX(INDIRECT("'WCM Calibration Final'!$C$1:$C$2000"),$A275)="","",INDEX(INDIRECT("'WCM Calibration Final'!$C$1:$C$2000"),$A275)),"Source error"))</x:f>
      </x:c>
      <x:c r="E275" s="82" t="str">
        <x:f>IF($A275="","",IFERROR(IF(INDEX(INDIRECT("'WCM Calibration Final'!$D$1:$D$2000"),$A275)="","",INDEX(INDIRECT("'WCM Calibration Final'!$D$1:$D$2000"),$A275)),"Source error"))</x:f>
      </x:c>
      <x:c r="F275" s="82" t="str">
        <x:f>IF($A275="","",IFERROR(IF(INDEX(INDIRECT("'WCM Calibration Final'!$E$1:$E$2000"),$A275)="","",INDEX(INDIRECT("'WCM Calibration Final'!$E$1:$E$2000"),$A275)),"Source error"))</x:f>
      </x:c>
      <x:c r="G275" s="82" t="str">
        <x:f>IF($A275="","",IFERROR(IF(INDEX(INDIRECT("'WCM Calibration Final'!$F$1:$F$2000"),$A275)="","",INDEX(INDIRECT("'WCM Calibration Final'!$F$1:$F$2000"),$A275)),"Source error"))</x:f>
      </x:c>
      <x:c r="H275" s="82" t="str">
        <x:f>IF($A275="","",IFERROR(IF(INDEX(INDIRECT("'WCM Calibration Final'!$K$1:$K$2000"),$A275)="","",INDEX(INDIRECT("'WCM Calibration Final'!$K$1:$K$2000"),$A275)),"Source error"))</x:f>
      </x:c>
      <x:c r="I275" s="82" t="str">
        <x:f>IF($A275="","",IFERROR(IF(INDEX(INDIRECT("'WCM Calibration Final'!$L$1:$L$2000"),$A275)="","",INDEX(INDIRECT("'WCM Calibration Final'!$L$1:$L$2000"),$A275)),"Source error"))</x:f>
      </x:c>
      <x:c r="J275" s="82" t="str">
        <x:f>IF(A275="","",IF(B275="","Missing GEID; counted by name/SOEID",IF(COUNTIF($B$8:$B$507,B275)&gt;1,"Repeated GEID in counted rows","")))</x:f>
      </x:c>
      <x:c r="K275" s="82"/>
      <x:c r="L275" s="82" t="n">
        <x:f>IF(Calculations!BN280=1,COUNTIF(Calculations!$BN$13:BN280,1),0)</x:f>
        <x:v>0</x:v>
      </x:c>
    </x:row>
    <x:row r="276" ht="18" customHeight="1">
      <x:c r="A276" s="76" t="str">
        <x:f>IF(269&gt;Calculations!$AG$4,"",IFERROR(INDEX(Calculations!$EM$13:$EM$512,MATCH(269,$L$8:$L$507,0)),""))</x:f>
      </x:c>
      <x:c r="B276" s="76" t="str">
        <x:f>IF($A276="","",IFERROR(IF(INDEX(INDIRECT("'WCM Calibration Final'!$A$1:$A$2000"),$A276)="","",INDEX(INDIRECT("'WCM Calibration Final'!$A$1:$A$2000"),$A276)),"Source error"))</x:f>
      </x:c>
      <x:c r="C276" s="76" t="str">
        <x:f>IF($A276="","",IFERROR(IF(INDEX(INDIRECT("'WCM Calibration Final'!$B$1:$B$2000"),$A276)="","",INDEX(INDIRECT("'WCM Calibration Final'!$B$1:$B$2000"),$A276)),"Source error"))</x:f>
      </x:c>
      <x:c r="D276" s="76" t="str">
        <x:f>IF($A276="","",IFERROR(IF(INDEX(INDIRECT("'WCM Calibration Final'!$C$1:$C$2000"),$A276)="","",INDEX(INDIRECT("'WCM Calibration Final'!$C$1:$C$2000"),$A276)),"Source error"))</x:f>
      </x:c>
      <x:c r="E276" s="76" t="str">
        <x:f>IF($A276="","",IFERROR(IF(INDEX(INDIRECT("'WCM Calibration Final'!$D$1:$D$2000"),$A276)="","",INDEX(INDIRECT("'WCM Calibration Final'!$D$1:$D$2000"),$A276)),"Source error"))</x:f>
      </x:c>
      <x:c r="F276" s="76" t="str">
        <x:f>IF($A276="","",IFERROR(IF(INDEX(INDIRECT("'WCM Calibration Final'!$E$1:$E$2000"),$A276)="","",INDEX(INDIRECT("'WCM Calibration Final'!$E$1:$E$2000"),$A276)),"Source error"))</x:f>
      </x:c>
      <x:c r="G276" s="76" t="str">
        <x:f>IF($A276="","",IFERROR(IF(INDEX(INDIRECT("'WCM Calibration Final'!$F$1:$F$2000"),$A276)="","",INDEX(INDIRECT("'WCM Calibration Final'!$F$1:$F$2000"),$A276)),"Source error"))</x:f>
      </x:c>
      <x:c r="H276" s="76" t="str">
        <x:f>IF($A276="","",IFERROR(IF(INDEX(INDIRECT("'WCM Calibration Final'!$K$1:$K$2000"),$A276)="","",INDEX(INDIRECT("'WCM Calibration Final'!$K$1:$K$2000"),$A276)),"Source error"))</x:f>
      </x:c>
      <x:c r="I276" s="76" t="str">
        <x:f>IF($A276="","",IFERROR(IF(INDEX(INDIRECT("'WCM Calibration Final'!$L$1:$L$2000"),$A276)="","",INDEX(INDIRECT("'WCM Calibration Final'!$L$1:$L$2000"),$A276)),"Source error"))</x:f>
      </x:c>
      <x:c r="J276" s="76" t="str">
        <x:f>IF(A276="","",IF(B276="","Missing GEID; counted by name/SOEID",IF(COUNTIF($B$8:$B$507,B276)&gt;1,"Repeated GEID in counted rows","")))</x:f>
      </x:c>
      <x:c r="K276" s="82"/>
      <x:c r="L276" s="82" t="n">
        <x:f>IF(Calculations!BN281=1,COUNTIF(Calculations!$BN$13:BN281,1),0)</x:f>
        <x:v>0</x:v>
      </x:c>
    </x:row>
    <x:row r="277" ht="18" customHeight="1">
      <x:c r="A277" s="82" t="str">
        <x:f>IF(270&gt;Calculations!$AG$4,"",IFERROR(INDEX(Calculations!$EM$13:$EM$512,MATCH(270,$L$8:$L$507,0)),""))</x:f>
      </x:c>
      <x:c r="B277" s="82" t="str">
        <x:f>IF($A277="","",IFERROR(IF(INDEX(INDIRECT("'WCM Calibration Final'!$A$1:$A$2000"),$A277)="","",INDEX(INDIRECT("'WCM Calibration Final'!$A$1:$A$2000"),$A277)),"Source error"))</x:f>
      </x:c>
      <x:c r="C277" s="82" t="str">
        <x:f>IF($A277="","",IFERROR(IF(INDEX(INDIRECT("'WCM Calibration Final'!$B$1:$B$2000"),$A277)="","",INDEX(INDIRECT("'WCM Calibration Final'!$B$1:$B$2000"),$A277)),"Source error"))</x:f>
      </x:c>
      <x:c r="D277" s="82" t="str">
        <x:f>IF($A277="","",IFERROR(IF(INDEX(INDIRECT("'WCM Calibration Final'!$C$1:$C$2000"),$A277)="","",INDEX(INDIRECT("'WCM Calibration Final'!$C$1:$C$2000"),$A277)),"Source error"))</x:f>
      </x:c>
      <x:c r="E277" s="82" t="str">
        <x:f>IF($A277="","",IFERROR(IF(INDEX(INDIRECT("'WCM Calibration Final'!$D$1:$D$2000"),$A277)="","",INDEX(INDIRECT("'WCM Calibration Final'!$D$1:$D$2000"),$A277)),"Source error"))</x:f>
      </x:c>
      <x:c r="F277" s="82" t="str">
        <x:f>IF($A277="","",IFERROR(IF(INDEX(INDIRECT("'WCM Calibration Final'!$E$1:$E$2000"),$A277)="","",INDEX(INDIRECT("'WCM Calibration Final'!$E$1:$E$2000"),$A277)),"Source error"))</x:f>
      </x:c>
      <x:c r="G277" s="82" t="str">
        <x:f>IF($A277="","",IFERROR(IF(INDEX(INDIRECT("'WCM Calibration Final'!$F$1:$F$2000"),$A277)="","",INDEX(INDIRECT("'WCM Calibration Final'!$F$1:$F$2000"),$A277)),"Source error"))</x:f>
      </x:c>
      <x:c r="H277" s="82" t="str">
        <x:f>IF($A277="","",IFERROR(IF(INDEX(INDIRECT("'WCM Calibration Final'!$K$1:$K$2000"),$A277)="","",INDEX(INDIRECT("'WCM Calibration Final'!$K$1:$K$2000"),$A277)),"Source error"))</x:f>
      </x:c>
      <x:c r="I277" s="82" t="str">
        <x:f>IF($A277="","",IFERROR(IF(INDEX(INDIRECT("'WCM Calibration Final'!$L$1:$L$2000"),$A277)="","",INDEX(INDIRECT("'WCM Calibration Final'!$L$1:$L$2000"),$A277)),"Source error"))</x:f>
      </x:c>
      <x:c r="J277" s="82" t="str">
        <x:f>IF(A277="","",IF(B277="","Missing GEID; counted by name/SOEID",IF(COUNTIF($B$8:$B$507,B277)&gt;1,"Repeated GEID in counted rows","")))</x:f>
      </x:c>
      <x:c r="K277" s="82"/>
      <x:c r="L277" s="82" t="n">
        <x:f>IF(Calculations!BN282=1,COUNTIF(Calculations!$BN$13:BN282,1),0)</x:f>
        <x:v>0</x:v>
      </x:c>
    </x:row>
    <x:row r="278" ht="18" customHeight="1">
      <x:c r="A278" s="76" t="str">
        <x:f>IF(271&gt;Calculations!$AG$4,"",IFERROR(INDEX(Calculations!$EM$13:$EM$512,MATCH(271,$L$8:$L$507,0)),""))</x:f>
      </x:c>
      <x:c r="B278" s="76" t="str">
        <x:f>IF($A278="","",IFERROR(IF(INDEX(INDIRECT("'WCM Calibration Final'!$A$1:$A$2000"),$A278)="","",INDEX(INDIRECT("'WCM Calibration Final'!$A$1:$A$2000"),$A278)),"Source error"))</x:f>
      </x:c>
      <x:c r="C278" s="76" t="str">
        <x:f>IF($A278="","",IFERROR(IF(INDEX(INDIRECT("'WCM Calibration Final'!$B$1:$B$2000"),$A278)="","",INDEX(INDIRECT("'WCM Calibration Final'!$B$1:$B$2000"),$A278)),"Source error"))</x:f>
      </x:c>
      <x:c r="D278" s="76" t="str">
        <x:f>IF($A278="","",IFERROR(IF(INDEX(INDIRECT("'WCM Calibration Final'!$C$1:$C$2000"),$A278)="","",INDEX(INDIRECT("'WCM Calibration Final'!$C$1:$C$2000"),$A278)),"Source error"))</x:f>
      </x:c>
      <x:c r="E278" s="76" t="str">
        <x:f>IF($A278="","",IFERROR(IF(INDEX(INDIRECT("'WCM Calibration Final'!$D$1:$D$2000"),$A278)="","",INDEX(INDIRECT("'WCM Calibration Final'!$D$1:$D$2000"),$A278)),"Source error"))</x:f>
      </x:c>
      <x:c r="F278" s="76" t="str">
        <x:f>IF($A278="","",IFERROR(IF(INDEX(INDIRECT("'WCM Calibration Final'!$E$1:$E$2000"),$A278)="","",INDEX(INDIRECT("'WCM Calibration Final'!$E$1:$E$2000"),$A278)),"Source error"))</x:f>
      </x:c>
      <x:c r="G278" s="76" t="str">
        <x:f>IF($A278="","",IFERROR(IF(INDEX(INDIRECT("'WCM Calibration Final'!$F$1:$F$2000"),$A278)="","",INDEX(INDIRECT("'WCM Calibration Final'!$F$1:$F$2000"),$A278)),"Source error"))</x:f>
      </x:c>
      <x:c r="H278" s="76" t="str">
        <x:f>IF($A278="","",IFERROR(IF(INDEX(INDIRECT("'WCM Calibration Final'!$K$1:$K$2000"),$A278)="","",INDEX(INDIRECT("'WCM Calibration Final'!$K$1:$K$2000"),$A278)),"Source error"))</x:f>
      </x:c>
      <x:c r="I278" s="76" t="str">
        <x:f>IF($A278="","",IFERROR(IF(INDEX(INDIRECT("'WCM Calibration Final'!$L$1:$L$2000"),$A278)="","",INDEX(INDIRECT("'WCM Calibration Final'!$L$1:$L$2000"),$A278)),"Source error"))</x:f>
      </x:c>
      <x:c r="J278" s="76" t="str">
        <x:f>IF(A278="","",IF(B278="","Missing GEID; counted by name/SOEID",IF(COUNTIF($B$8:$B$507,B278)&gt;1,"Repeated GEID in counted rows","")))</x:f>
      </x:c>
      <x:c r="K278" s="82"/>
      <x:c r="L278" s="82" t="n">
        <x:f>IF(Calculations!BN283=1,COUNTIF(Calculations!$BN$13:BN283,1),0)</x:f>
        <x:v>0</x:v>
      </x:c>
    </x:row>
    <x:row r="279" ht="18" customHeight="1">
      <x:c r="A279" s="82" t="str">
        <x:f>IF(272&gt;Calculations!$AG$4,"",IFERROR(INDEX(Calculations!$EM$13:$EM$512,MATCH(272,$L$8:$L$507,0)),""))</x:f>
      </x:c>
      <x:c r="B279" s="82" t="str">
        <x:f>IF($A279="","",IFERROR(IF(INDEX(INDIRECT("'WCM Calibration Final'!$A$1:$A$2000"),$A279)="","",INDEX(INDIRECT("'WCM Calibration Final'!$A$1:$A$2000"),$A279)),"Source error"))</x:f>
      </x:c>
      <x:c r="C279" s="82" t="str">
        <x:f>IF($A279="","",IFERROR(IF(INDEX(INDIRECT("'WCM Calibration Final'!$B$1:$B$2000"),$A279)="","",INDEX(INDIRECT("'WCM Calibration Final'!$B$1:$B$2000"),$A279)),"Source error"))</x:f>
      </x:c>
      <x:c r="D279" s="82" t="str">
        <x:f>IF($A279="","",IFERROR(IF(INDEX(INDIRECT("'WCM Calibration Final'!$C$1:$C$2000"),$A279)="","",INDEX(INDIRECT("'WCM Calibration Final'!$C$1:$C$2000"),$A279)),"Source error"))</x:f>
      </x:c>
      <x:c r="E279" s="82" t="str">
        <x:f>IF($A279="","",IFERROR(IF(INDEX(INDIRECT("'WCM Calibration Final'!$D$1:$D$2000"),$A279)="","",INDEX(INDIRECT("'WCM Calibration Final'!$D$1:$D$2000"),$A279)),"Source error"))</x:f>
      </x:c>
      <x:c r="F279" s="82" t="str">
        <x:f>IF($A279="","",IFERROR(IF(INDEX(INDIRECT("'WCM Calibration Final'!$E$1:$E$2000"),$A279)="","",INDEX(INDIRECT("'WCM Calibration Final'!$E$1:$E$2000"),$A279)),"Source error"))</x:f>
      </x:c>
      <x:c r="G279" s="82" t="str">
        <x:f>IF($A279="","",IFERROR(IF(INDEX(INDIRECT("'WCM Calibration Final'!$F$1:$F$2000"),$A279)="","",INDEX(INDIRECT("'WCM Calibration Final'!$F$1:$F$2000"),$A279)),"Source error"))</x:f>
      </x:c>
      <x:c r="H279" s="82" t="str">
        <x:f>IF($A279="","",IFERROR(IF(INDEX(INDIRECT("'WCM Calibration Final'!$K$1:$K$2000"),$A279)="","",INDEX(INDIRECT("'WCM Calibration Final'!$K$1:$K$2000"),$A279)),"Source error"))</x:f>
      </x:c>
      <x:c r="I279" s="82" t="str">
        <x:f>IF($A279="","",IFERROR(IF(INDEX(INDIRECT("'WCM Calibration Final'!$L$1:$L$2000"),$A279)="","",INDEX(INDIRECT("'WCM Calibration Final'!$L$1:$L$2000"),$A279)),"Source error"))</x:f>
      </x:c>
      <x:c r="J279" s="82" t="str">
        <x:f>IF(A279="","",IF(B279="","Missing GEID; counted by name/SOEID",IF(COUNTIF($B$8:$B$507,B279)&gt;1,"Repeated GEID in counted rows","")))</x:f>
      </x:c>
      <x:c r="K279" s="82"/>
      <x:c r="L279" s="82" t="n">
        <x:f>IF(Calculations!BN284=1,COUNTIF(Calculations!$BN$13:BN284,1),0)</x:f>
        <x:v>0</x:v>
      </x:c>
    </x:row>
    <x:row r="280" ht="18" customHeight="1">
      <x:c r="A280" s="76" t="str">
        <x:f>IF(273&gt;Calculations!$AG$4,"",IFERROR(INDEX(Calculations!$EM$13:$EM$512,MATCH(273,$L$8:$L$507,0)),""))</x:f>
      </x:c>
      <x:c r="B280" s="76" t="str">
        <x:f>IF($A280="","",IFERROR(IF(INDEX(INDIRECT("'WCM Calibration Final'!$A$1:$A$2000"),$A280)="","",INDEX(INDIRECT("'WCM Calibration Final'!$A$1:$A$2000"),$A280)),"Source error"))</x:f>
      </x:c>
      <x:c r="C280" s="76" t="str">
        <x:f>IF($A280="","",IFERROR(IF(INDEX(INDIRECT("'WCM Calibration Final'!$B$1:$B$2000"),$A280)="","",INDEX(INDIRECT("'WCM Calibration Final'!$B$1:$B$2000"),$A280)),"Source error"))</x:f>
      </x:c>
      <x:c r="D280" s="76" t="str">
        <x:f>IF($A280="","",IFERROR(IF(INDEX(INDIRECT("'WCM Calibration Final'!$C$1:$C$2000"),$A280)="","",INDEX(INDIRECT("'WCM Calibration Final'!$C$1:$C$2000"),$A280)),"Source error"))</x:f>
      </x:c>
      <x:c r="E280" s="76" t="str">
        <x:f>IF($A280="","",IFERROR(IF(INDEX(INDIRECT("'WCM Calibration Final'!$D$1:$D$2000"),$A280)="","",INDEX(INDIRECT("'WCM Calibration Final'!$D$1:$D$2000"),$A280)),"Source error"))</x:f>
      </x:c>
      <x:c r="F280" s="76" t="str">
        <x:f>IF($A280="","",IFERROR(IF(INDEX(INDIRECT("'WCM Calibration Final'!$E$1:$E$2000"),$A280)="","",INDEX(INDIRECT("'WCM Calibration Final'!$E$1:$E$2000"),$A280)),"Source error"))</x:f>
      </x:c>
      <x:c r="G280" s="76" t="str">
        <x:f>IF($A280="","",IFERROR(IF(INDEX(INDIRECT("'WCM Calibration Final'!$F$1:$F$2000"),$A280)="","",INDEX(INDIRECT("'WCM Calibration Final'!$F$1:$F$2000"),$A280)),"Source error"))</x:f>
      </x:c>
      <x:c r="H280" s="76" t="str">
        <x:f>IF($A280="","",IFERROR(IF(INDEX(INDIRECT("'WCM Calibration Final'!$K$1:$K$2000"),$A280)="","",INDEX(INDIRECT("'WCM Calibration Final'!$K$1:$K$2000"),$A280)),"Source error"))</x:f>
      </x:c>
      <x:c r="I280" s="76" t="str">
        <x:f>IF($A280="","",IFERROR(IF(INDEX(INDIRECT("'WCM Calibration Final'!$L$1:$L$2000"),$A280)="","",INDEX(INDIRECT("'WCM Calibration Final'!$L$1:$L$2000"),$A280)),"Source error"))</x:f>
      </x:c>
      <x:c r="J280" s="76" t="str">
        <x:f>IF(A280="","",IF(B280="","Missing GEID; counted by name/SOEID",IF(COUNTIF($B$8:$B$507,B280)&gt;1,"Repeated GEID in counted rows","")))</x:f>
      </x:c>
      <x:c r="K280" s="82"/>
      <x:c r="L280" s="82" t="n">
        <x:f>IF(Calculations!BN285=1,COUNTIF(Calculations!$BN$13:BN285,1),0)</x:f>
        <x:v>0</x:v>
      </x:c>
    </x:row>
    <x:row r="281" ht="18" customHeight="1">
      <x:c r="A281" s="82" t="str">
        <x:f>IF(274&gt;Calculations!$AG$4,"",IFERROR(INDEX(Calculations!$EM$13:$EM$512,MATCH(274,$L$8:$L$507,0)),""))</x:f>
      </x:c>
      <x:c r="B281" s="82" t="str">
        <x:f>IF($A281="","",IFERROR(IF(INDEX(INDIRECT("'WCM Calibration Final'!$A$1:$A$2000"),$A281)="","",INDEX(INDIRECT("'WCM Calibration Final'!$A$1:$A$2000"),$A281)),"Source error"))</x:f>
      </x:c>
      <x:c r="C281" s="82" t="str">
        <x:f>IF($A281="","",IFERROR(IF(INDEX(INDIRECT("'WCM Calibration Final'!$B$1:$B$2000"),$A281)="","",INDEX(INDIRECT("'WCM Calibration Final'!$B$1:$B$2000"),$A281)),"Source error"))</x:f>
      </x:c>
      <x:c r="D281" s="82" t="str">
        <x:f>IF($A281="","",IFERROR(IF(INDEX(INDIRECT("'WCM Calibration Final'!$C$1:$C$2000"),$A281)="","",INDEX(INDIRECT("'WCM Calibration Final'!$C$1:$C$2000"),$A281)),"Source error"))</x:f>
      </x:c>
      <x:c r="E281" s="82" t="str">
        <x:f>IF($A281="","",IFERROR(IF(INDEX(INDIRECT("'WCM Calibration Final'!$D$1:$D$2000"),$A281)="","",INDEX(INDIRECT("'WCM Calibration Final'!$D$1:$D$2000"),$A281)),"Source error"))</x:f>
      </x:c>
      <x:c r="F281" s="82" t="str">
        <x:f>IF($A281="","",IFERROR(IF(INDEX(INDIRECT("'WCM Calibration Final'!$E$1:$E$2000"),$A281)="","",INDEX(INDIRECT("'WCM Calibration Final'!$E$1:$E$2000"),$A281)),"Source error"))</x:f>
      </x:c>
      <x:c r="G281" s="82" t="str">
        <x:f>IF($A281="","",IFERROR(IF(INDEX(INDIRECT("'WCM Calibration Final'!$F$1:$F$2000"),$A281)="","",INDEX(INDIRECT("'WCM Calibration Final'!$F$1:$F$2000"),$A281)),"Source error"))</x:f>
      </x:c>
      <x:c r="H281" s="82" t="str">
        <x:f>IF($A281="","",IFERROR(IF(INDEX(INDIRECT("'WCM Calibration Final'!$K$1:$K$2000"),$A281)="","",INDEX(INDIRECT("'WCM Calibration Final'!$K$1:$K$2000"),$A281)),"Source error"))</x:f>
      </x:c>
      <x:c r="I281" s="82" t="str">
        <x:f>IF($A281="","",IFERROR(IF(INDEX(INDIRECT("'WCM Calibration Final'!$L$1:$L$2000"),$A281)="","",INDEX(INDIRECT("'WCM Calibration Final'!$L$1:$L$2000"),$A281)),"Source error"))</x:f>
      </x:c>
      <x:c r="J281" s="82" t="str">
        <x:f>IF(A281="","",IF(B281="","Missing GEID; counted by name/SOEID",IF(COUNTIF($B$8:$B$507,B281)&gt;1,"Repeated GEID in counted rows","")))</x:f>
      </x:c>
      <x:c r="K281" s="82"/>
      <x:c r="L281" s="82" t="n">
        <x:f>IF(Calculations!BN286=1,COUNTIF(Calculations!$BN$13:BN286,1),0)</x:f>
        <x:v>0</x:v>
      </x:c>
    </x:row>
    <x:row r="282" ht="18" customHeight="1">
      <x:c r="A282" s="76" t="str">
        <x:f>IF(275&gt;Calculations!$AG$4,"",IFERROR(INDEX(Calculations!$EM$13:$EM$512,MATCH(275,$L$8:$L$507,0)),""))</x:f>
      </x:c>
      <x:c r="B282" s="76" t="str">
        <x:f>IF($A282="","",IFERROR(IF(INDEX(INDIRECT("'WCM Calibration Final'!$A$1:$A$2000"),$A282)="","",INDEX(INDIRECT("'WCM Calibration Final'!$A$1:$A$2000"),$A282)),"Source error"))</x:f>
      </x:c>
      <x:c r="C282" s="76" t="str">
        <x:f>IF($A282="","",IFERROR(IF(INDEX(INDIRECT("'WCM Calibration Final'!$B$1:$B$2000"),$A282)="","",INDEX(INDIRECT("'WCM Calibration Final'!$B$1:$B$2000"),$A282)),"Source error"))</x:f>
      </x:c>
      <x:c r="D282" s="76" t="str">
        <x:f>IF($A282="","",IFERROR(IF(INDEX(INDIRECT("'WCM Calibration Final'!$C$1:$C$2000"),$A282)="","",INDEX(INDIRECT("'WCM Calibration Final'!$C$1:$C$2000"),$A282)),"Source error"))</x:f>
      </x:c>
      <x:c r="E282" s="76" t="str">
        <x:f>IF($A282="","",IFERROR(IF(INDEX(INDIRECT("'WCM Calibration Final'!$D$1:$D$2000"),$A282)="","",INDEX(INDIRECT("'WCM Calibration Final'!$D$1:$D$2000"),$A282)),"Source error"))</x:f>
      </x:c>
      <x:c r="F282" s="76" t="str">
        <x:f>IF($A282="","",IFERROR(IF(INDEX(INDIRECT("'WCM Calibration Final'!$E$1:$E$2000"),$A282)="","",INDEX(INDIRECT("'WCM Calibration Final'!$E$1:$E$2000"),$A282)),"Source error"))</x:f>
      </x:c>
      <x:c r="G282" s="76" t="str">
        <x:f>IF($A282="","",IFERROR(IF(INDEX(INDIRECT("'WCM Calibration Final'!$F$1:$F$2000"),$A282)="","",INDEX(INDIRECT("'WCM Calibration Final'!$F$1:$F$2000"),$A282)),"Source error"))</x:f>
      </x:c>
      <x:c r="H282" s="76" t="str">
        <x:f>IF($A282="","",IFERROR(IF(INDEX(INDIRECT("'WCM Calibration Final'!$K$1:$K$2000"),$A282)="","",INDEX(INDIRECT("'WCM Calibration Final'!$K$1:$K$2000"),$A282)),"Source error"))</x:f>
      </x:c>
      <x:c r="I282" s="76" t="str">
        <x:f>IF($A282="","",IFERROR(IF(INDEX(INDIRECT("'WCM Calibration Final'!$L$1:$L$2000"),$A282)="","",INDEX(INDIRECT("'WCM Calibration Final'!$L$1:$L$2000"),$A282)),"Source error"))</x:f>
      </x:c>
      <x:c r="J282" s="76" t="str">
        <x:f>IF(A282="","",IF(B282="","Missing GEID; counted by name/SOEID",IF(COUNTIF($B$8:$B$507,B282)&gt;1,"Repeated GEID in counted rows","")))</x:f>
      </x:c>
      <x:c r="K282" s="82"/>
      <x:c r="L282" s="82" t="n">
        <x:f>IF(Calculations!BN287=1,COUNTIF(Calculations!$BN$13:BN287,1),0)</x:f>
        <x:v>0</x:v>
      </x:c>
    </x:row>
    <x:row r="283" ht="18" customHeight="1">
      <x:c r="A283" s="82" t="str">
        <x:f>IF(276&gt;Calculations!$AG$4,"",IFERROR(INDEX(Calculations!$EM$13:$EM$512,MATCH(276,$L$8:$L$507,0)),""))</x:f>
      </x:c>
      <x:c r="B283" s="82" t="str">
        <x:f>IF($A283="","",IFERROR(IF(INDEX(INDIRECT("'WCM Calibration Final'!$A$1:$A$2000"),$A283)="","",INDEX(INDIRECT("'WCM Calibration Final'!$A$1:$A$2000"),$A283)),"Source error"))</x:f>
      </x:c>
      <x:c r="C283" s="82" t="str">
        <x:f>IF($A283="","",IFERROR(IF(INDEX(INDIRECT("'WCM Calibration Final'!$B$1:$B$2000"),$A283)="","",INDEX(INDIRECT("'WCM Calibration Final'!$B$1:$B$2000"),$A283)),"Source error"))</x:f>
      </x:c>
      <x:c r="D283" s="82" t="str">
        <x:f>IF($A283="","",IFERROR(IF(INDEX(INDIRECT("'WCM Calibration Final'!$C$1:$C$2000"),$A283)="","",INDEX(INDIRECT("'WCM Calibration Final'!$C$1:$C$2000"),$A283)),"Source error"))</x:f>
      </x:c>
      <x:c r="E283" s="82" t="str">
        <x:f>IF($A283="","",IFERROR(IF(INDEX(INDIRECT("'WCM Calibration Final'!$D$1:$D$2000"),$A283)="","",INDEX(INDIRECT("'WCM Calibration Final'!$D$1:$D$2000"),$A283)),"Source error"))</x:f>
      </x:c>
      <x:c r="F283" s="82" t="str">
        <x:f>IF($A283="","",IFERROR(IF(INDEX(INDIRECT("'WCM Calibration Final'!$E$1:$E$2000"),$A283)="","",INDEX(INDIRECT("'WCM Calibration Final'!$E$1:$E$2000"),$A283)),"Source error"))</x:f>
      </x:c>
      <x:c r="G283" s="82" t="str">
        <x:f>IF($A283="","",IFERROR(IF(INDEX(INDIRECT("'WCM Calibration Final'!$F$1:$F$2000"),$A283)="","",INDEX(INDIRECT("'WCM Calibration Final'!$F$1:$F$2000"),$A283)),"Source error"))</x:f>
      </x:c>
      <x:c r="H283" s="82" t="str">
        <x:f>IF($A283="","",IFERROR(IF(INDEX(INDIRECT("'WCM Calibration Final'!$K$1:$K$2000"),$A283)="","",INDEX(INDIRECT("'WCM Calibration Final'!$K$1:$K$2000"),$A283)),"Source error"))</x:f>
      </x:c>
      <x:c r="I283" s="82" t="str">
        <x:f>IF($A283="","",IFERROR(IF(INDEX(INDIRECT("'WCM Calibration Final'!$L$1:$L$2000"),$A283)="","",INDEX(INDIRECT("'WCM Calibration Final'!$L$1:$L$2000"),$A283)),"Source error"))</x:f>
      </x:c>
      <x:c r="J283" s="82" t="str">
        <x:f>IF(A283="","",IF(B283="","Missing GEID; counted by name/SOEID",IF(COUNTIF($B$8:$B$507,B283)&gt;1,"Repeated GEID in counted rows","")))</x:f>
      </x:c>
      <x:c r="K283" s="82"/>
      <x:c r="L283" s="82" t="n">
        <x:f>IF(Calculations!BN288=1,COUNTIF(Calculations!$BN$13:BN288,1),0)</x:f>
        <x:v>0</x:v>
      </x:c>
    </x:row>
    <x:row r="284" ht="18" customHeight="1">
      <x:c r="A284" s="76" t="str">
        <x:f>IF(277&gt;Calculations!$AG$4,"",IFERROR(INDEX(Calculations!$EM$13:$EM$512,MATCH(277,$L$8:$L$507,0)),""))</x:f>
      </x:c>
      <x:c r="B284" s="76" t="str">
        <x:f>IF($A284="","",IFERROR(IF(INDEX(INDIRECT("'WCM Calibration Final'!$A$1:$A$2000"),$A284)="","",INDEX(INDIRECT("'WCM Calibration Final'!$A$1:$A$2000"),$A284)),"Source error"))</x:f>
      </x:c>
      <x:c r="C284" s="76" t="str">
        <x:f>IF($A284="","",IFERROR(IF(INDEX(INDIRECT("'WCM Calibration Final'!$B$1:$B$2000"),$A284)="","",INDEX(INDIRECT("'WCM Calibration Final'!$B$1:$B$2000"),$A284)),"Source error"))</x:f>
      </x:c>
      <x:c r="D284" s="76" t="str">
        <x:f>IF($A284="","",IFERROR(IF(INDEX(INDIRECT("'WCM Calibration Final'!$C$1:$C$2000"),$A284)="","",INDEX(INDIRECT("'WCM Calibration Final'!$C$1:$C$2000"),$A284)),"Source error"))</x:f>
      </x:c>
      <x:c r="E284" s="76" t="str">
        <x:f>IF($A284="","",IFERROR(IF(INDEX(INDIRECT("'WCM Calibration Final'!$D$1:$D$2000"),$A284)="","",INDEX(INDIRECT("'WCM Calibration Final'!$D$1:$D$2000"),$A284)),"Source error"))</x:f>
      </x:c>
      <x:c r="F284" s="76" t="str">
        <x:f>IF($A284="","",IFERROR(IF(INDEX(INDIRECT("'WCM Calibration Final'!$E$1:$E$2000"),$A284)="","",INDEX(INDIRECT("'WCM Calibration Final'!$E$1:$E$2000"),$A284)),"Source error"))</x:f>
      </x:c>
      <x:c r="G284" s="76" t="str">
        <x:f>IF($A284="","",IFERROR(IF(INDEX(INDIRECT("'WCM Calibration Final'!$F$1:$F$2000"),$A284)="","",INDEX(INDIRECT("'WCM Calibration Final'!$F$1:$F$2000"),$A284)),"Source error"))</x:f>
      </x:c>
      <x:c r="H284" s="76" t="str">
        <x:f>IF($A284="","",IFERROR(IF(INDEX(INDIRECT("'WCM Calibration Final'!$K$1:$K$2000"),$A284)="","",INDEX(INDIRECT("'WCM Calibration Final'!$K$1:$K$2000"),$A284)),"Source error"))</x:f>
      </x:c>
      <x:c r="I284" s="76" t="str">
        <x:f>IF($A284="","",IFERROR(IF(INDEX(INDIRECT("'WCM Calibration Final'!$L$1:$L$2000"),$A284)="","",INDEX(INDIRECT("'WCM Calibration Final'!$L$1:$L$2000"),$A284)),"Source error"))</x:f>
      </x:c>
      <x:c r="J284" s="76" t="str">
        <x:f>IF(A284="","",IF(B284="","Missing GEID; counted by name/SOEID",IF(COUNTIF($B$8:$B$507,B284)&gt;1,"Repeated GEID in counted rows","")))</x:f>
      </x:c>
      <x:c r="K284" s="82"/>
      <x:c r="L284" s="82" t="n">
        <x:f>IF(Calculations!BN289=1,COUNTIF(Calculations!$BN$13:BN289,1),0)</x:f>
        <x:v>0</x:v>
      </x:c>
    </x:row>
    <x:row r="285" ht="18" customHeight="1">
      <x:c r="A285" s="82" t="str">
        <x:f>IF(278&gt;Calculations!$AG$4,"",IFERROR(INDEX(Calculations!$EM$13:$EM$512,MATCH(278,$L$8:$L$507,0)),""))</x:f>
      </x:c>
      <x:c r="B285" s="82" t="str">
        <x:f>IF($A285="","",IFERROR(IF(INDEX(INDIRECT("'WCM Calibration Final'!$A$1:$A$2000"),$A285)="","",INDEX(INDIRECT("'WCM Calibration Final'!$A$1:$A$2000"),$A285)),"Source error"))</x:f>
      </x:c>
      <x:c r="C285" s="82" t="str">
        <x:f>IF($A285="","",IFERROR(IF(INDEX(INDIRECT("'WCM Calibration Final'!$B$1:$B$2000"),$A285)="","",INDEX(INDIRECT("'WCM Calibration Final'!$B$1:$B$2000"),$A285)),"Source error"))</x:f>
      </x:c>
      <x:c r="D285" s="82" t="str">
        <x:f>IF($A285="","",IFERROR(IF(INDEX(INDIRECT("'WCM Calibration Final'!$C$1:$C$2000"),$A285)="","",INDEX(INDIRECT("'WCM Calibration Final'!$C$1:$C$2000"),$A285)),"Source error"))</x:f>
      </x:c>
      <x:c r="E285" s="82" t="str">
        <x:f>IF($A285="","",IFERROR(IF(INDEX(INDIRECT("'WCM Calibration Final'!$D$1:$D$2000"),$A285)="","",INDEX(INDIRECT("'WCM Calibration Final'!$D$1:$D$2000"),$A285)),"Source error"))</x:f>
      </x:c>
      <x:c r="F285" s="82" t="str">
        <x:f>IF($A285="","",IFERROR(IF(INDEX(INDIRECT("'WCM Calibration Final'!$E$1:$E$2000"),$A285)="","",INDEX(INDIRECT("'WCM Calibration Final'!$E$1:$E$2000"),$A285)),"Source error"))</x:f>
      </x:c>
      <x:c r="G285" s="82" t="str">
        <x:f>IF($A285="","",IFERROR(IF(INDEX(INDIRECT("'WCM Calibration Final'!$F$1:$F$2000"),$A285)="","",INDEX(INDIRECT("'WCM Calibration Final'!$F$1:$F$2000"),$A285)),"Source error"))</x:f>
      </x:c>
      <x:c r="H285" s="82" t="str">
        <x:f>IF($A285="","",IFERROR(IF(INDEX(INDIRECT("'WCM Calibration Final'!$K$1:$K$2000"),$A285)="","",INDEX(INDIRECT("'WCM Calibration Final'!$K$1:$K$2000"),$A285)),"Source error"))</x:f>
      </x:c>
      <x:c r="I285" s="82" t="str">
        <x:f>IF($A285="","",IFERROR(IF(INDEX(INDIRECT("'WCM Calibration Final'!$L$1:$L$2000"),$A285)="","",INDEX(INDIRECT("'WCM Calibration Final'!$L$1:$L$2000"),$A285)),"Source error"))</x:f>
      </x:c>
      <x:c r="J285" s="82" t="str">
        <x:f>IF(A285="","",IF(B285="","Missing GEID; counted by name/SOEID",IF(COUNTIF($B$8:$B$507,B285)&gt;1,"Repeated GEID in counted rows","")))</x:f>
      </x:c>
      <x:c r="K285" s="82"/>
      <x:c r="L285" s="82" t="n">
        <x:f>IF(Calculations!BN290=1,COUNTIF(Calculations!$BN$13:BN290,1),0)</x:f>
        <x:v>0</x:v>
      </x:c>
    </x:row>
    <x:row r="286" ht="18" customHeight="1">
      <x:c r="A286" s="76" t="str">
        <x:f>IF(279&gt;Calculations!$AG$4,"",IFERROR(INDEX(Calculations!$EM$13:$EM$512,MATCH(279,$L$8:$L$507,0)),""))</x:f>
      </x:c>
      <x:c r="B286" s="76" t="str">
        <x:f>IF($A286="","",IFERROR(IF(INDEX(INDIRECT("'WCM Calibration Final'!$A$1:$A$2000"),$A286)="","",INDEX(INDIRECT("'WCM Calibration Final'!$A$1:$A$2000"),$A286)),"Source error"))</x:f>
      </x:c>
      <x:c r="C286" s="76" t="str">
        <x:f>IF($A286="","",IFERROR(IF(INDEX(INDIRECT("'WCM Calibration Final'!$B$1:$B$2000"),$A286)="","",INDEX(INDIRECT("'WCM Calibration Final'!$B$1:$B$2000"),$A286)),"Source error"))</x:f>
      </x:c>
      <x:c r="D286" s="76" t="str">
        <x:f>IF($A286="","",IFERROR(IF(INDEX(INDIRECT("'WCM Calibration Final'!$C$1:$C$2000"),$A286)="","",INDEX(INDIRECT("'WCM Calibration Final'!$C$1:$C$2000"),$A286)),"Source error"))</x:f>
      </x:c>
      <x:c r="E286" s="76" t="str">
        <x:f>IF($A286="","",IFERROR(IF(INDEX(INDIRECT("'WCM Calibration Final'!$D$1:$D$2000"),$A286)="","",INDEX(INDIRECT("'WCM Calibration Final'!$D$1:$D$2000"),$A286)),"Source error"))</x:f>
      </x:c>
      <x:c r="F286" s="76" t="str">
        <x:f>IF($A286="","",IFERROR(IF(INDEX(INDIRECT("'WCM Calibration Final'!$E$1:$E$2000"),$A286)="","",INDEX(INDIRECT("'WCM Calibration Final'!$E$1:$E$2000"),$A286)),"Source error"))</x:f>
      </x:c>
      <x:c r="G286" s="76" t="str">
        <x:f>IF($A286="","",IFERROR(IF(INDEX(INDIRECT("'WCM Calibration Final'!$F$1:$F$2000"),$A286)="","",INDEX(INDIRECT("'WCM Calibration Final'!$F$1:$F$2000"),$A286)),"Source error"))</x:f>
      </x:c>
      <x:c r="H286" s="76" t="str">
        <x:f>IF($A286="","",IFERROR(IF(INDEX(INDIRECT("'WCM Calibration Final'!$K$1:$K$2000"),$A286)="","",INDEX(INDIRECT("'WCM Calibration Final'!$K$1:$K$2000"),$A286)),"Source error"))</x:f>
      </x:c>
      <x:c r="I286" s="76" t="str">
        <x:f>IF($A286="","",IFERROR(IF(INDEX(INDIRECT("'WCM Calibration Final'!$L$1:$L$2000"),$A286)="","",INDEX(INDIRECT("'WCM Calibration Final'!$L$1:$L$2000"),$A286)),"Source error"))</x:f>
      </x:c>
      <x:c r="J286" s="76" t="str">
        <x:f>IF(A286="","",IF(B286="","Missing GEID; counted by name/SOEID",IF(COUNTIF($B$8:$B$507,B286)&gt;1,"Repeated GEID in counted rows","")))</x:f>
      </x:c>
      <x:c r="K286" s="82"/>
      <x:c r="L286" s="82" t="n">
        <x:f>IF(Calculations!BN291=1,COUNTIF(Calculations!$BN$13:BN291,1),0)</x:f>
        <x:v>0</x:v>
      </x:c>
    </x:row>
    <x:row r="287" ht="18" customHeight="1">
      <x:c r="A287" s="82" t="str">
        <x:f>IF(280&gt;Calculations!$AG$4,"",IFERROR(INDEX(Calculations!$EM$13:$EM$512,MATCH(280,$L$8:$L$507,0)),""))</x:f>
      </x:c>
      <x:c r="B287" s="82" t="str">
        <x:f>IF($A287="","",IFERROR(IF(INDEX(INDIRECT("'WCM Calibration Final'!$A$1:$A$2000"),$A287)="","",INDEX(INDIRECT("'WCM Calibration Final'!$A$1:$A$2000"),$A287)),"Source error"))</x:f>
      </x:c>
      <x:c r="C287" s="82" t="str">
        <x:f>IF($A287="","",IFERROR(IF(INDEX(INDIRECT("'WCM Calibration Final'!$B$1:$B$2000"),$A287)="","",INDEX(INDIRECT("'WCM Calibration Final'!$B$1:$B$2000"),$A287)),"Source error"))</x:f>
      </x:c>
      <x:c r="D287" s="82" t="str">
        <x:f>IF($A287="","",IFERROR(IF(INDEX(INDIRECT("'WCM Calibration Final'!$C$1:$C$2000"),$A287)="","",INDEX(INDIRECT("'WCM Calibration Final'!$C$1:$C$2000"),$A287)),"Source error"))</x:f>
      </x:c>
      <x:c r="E287" s="82" t="str">
        <x:f>IF($A287="","",IFERROR(IF(INDEX(INDIRECT("'WCM Calibration Final'!$D$1:$D$2000"),$A287)="","",INDEX(INDIRECT("'WCM Calibration Final'!$D$1:$D$2000"),$A287)),"Source error"))</x:f>
      </x:c>
      <x:c r="F287" s="82" t="str">
        <x:f>IF($A287="","",IFERROR(IF(INDEX(INDIRECT("'WCM Calibration Final'!$E$1:$E$2000"),$A287)="","",INDEX(INDIRECT("'WCM Calibration Final'!$E$1:$E$2000"),$A287)),"Source error"))</x:f>
      </x:c>
      <x:c r="G287" s="82" t="str">
        <x:f>IF($A287="","",IFERROR(IF(INDEX(INDIRECT("'WCM Calibration Final'!$F$1:$F$2000"),$A287)="","",INDEX(INDIRECT("'WCM Calibration Final'!$F$1:$F$2000"),$A287)),"Source error"))</x:f>
      </x:c>
      <x:c r="H287" s="82" t="str">
        <x:f>IF($A287="","",IFERROR(IF(INDEX(INDIRECT("'WCM Calibration Final'!$K$1:$K$2000"),$A287)="","",INDEX(INDIRECT("'WCM Calibration Final'!$K$1:$K$2000"),$A287)),"Source error"))</x:f>
      </x:c>
      <x:c r="I287" s="82" t="str">
        <x:f>IF($A287="","",IFERROR(IF(INDEX(INDIRECT("'WCM Calibration Final'!$L$1:$L$2000"),$A287)="","",INDEX(INDIRECT("'WCM Calibration Final'!$L$1:$L$2000"),$A287)),"Source error"))</x:f>
      </x:c>
      <x:c r="J287" s="82" t="str">
        <x:f>IF(A287="","",IF(B287="","Missing GEID; counted by name/SOEID",IF(COUNTIF($B$8:$B$507,B287)&gt;1,"Repeated GEID in counted rows","")))</x:f>
      </x:c>
      <x:c r="K287" s="82"/>
      <x:c r="L287" s="82" t="n">
        <x:f>IF(Calculations!BN292=1,COUNTIF(Calculations!$BN$13:BN292,1),0)</x:f>
        <x:v>0</x:v>
      </x:c>
    </x:row>
    <x:row r="288" ht="18" customHeight="1">
      <x:c r="A288" s="76" t="str">
        <x:f>IF(281&gt;Calculations!$AG$4,"",IFERROR(INDEX(Calculations!$EM$13:$EM$512,MATCH(281,$L$8:$L$507,0)),""))</x:f>
      </x:c>
      <x:c r="B288" s="76" t="str">
        <x:f>IF($A288="","",IFERROR(IF(INDEX(INDIRECT("'WCM Calibration Final'!$A$1:$A$2000"),$A288)="","",INDEX(INDIRECT("'WCM Calibration Final'!$A$1:$A$2000"),$A288)),"Source error"))</x:f>
      </x:c>
      <x:c r="C288" s="76" t="str">
        <x:f>IF($A288="","",IFERROR(IF(INDEX(INDIRECT("'WCM Calibration Final'!$B$1:$B$2000"),$A288)="","",INDEX(INDIRECT("'WCM Calibration Final'!$B$1:$B$2000"),$A288)),"Source error"))</x:f>
      </x:c>
      <x:c r="D288" s="76" t="str">
        <x:f>IF($A288="","",IFERROR(IF(INDEX(INDIRECT("'WCM Calibration Final'!$C$1:$C$2000"),$A288)="","",INDEX(INDIRECT("'WCM Calibration Final'!$C$1:$C$2000"),$A288)),"Source error"))</x:f>
      </x:c>
      <x:c r="E288" s="76" t="str">
        <x:f>IF($A288="","",IFERROR(IF(INDEX(INDIRECT("'WCM Calibration Final'!$D$1:$D$2000"),$A288)="","",INDEX(INDIRECT("'WCM Calibration Final'!$D$1:$D$2000"),$A288)),"Source error"))</x:f>
      </x:c>
      <x:c r="F288" s="76" t="str">
        <x:f>IF($A288="","",IFERROR(IF(INDEX(INDIRECT("'WCM Calibration Final'!$E$1:$E$2000"),$A288)="","",INDEX(INDIRECT("'WCM Calibration Final'!$E$1:$E$2000"),$A288)),"Source error"))</x:f>
      </x:c>
      <x:c r="G288" s="76" t="str">
        <x:f>IF($A288="","",IFERROR(IF(INDEX(INDIRECT("'WCM Calibration Final'!$F$1:$F$2000"),$A288)="","",INDEX(INDIRECT("'WCM Calibration Final'!$F$1:$F$2000"),$A288)),"Source error"))</x:f>
      </x:c>
      <x:c r="H288" s="76" t="str">
        <x:f>IF($A288="","",IFERROR(IF(INDEX(INDIRECT("'WCM Calibration Final'!$K$1:$K$2000"),$A288)="","",INDEX(INDIRECT("'WCM Calibration Final'!$K$1:$K$2000"),$A288)),"Source error"))</x:f>
      </x:c>
      <x:c r="I288" s="76" t="str">
        <x:f>IF($A288="","",IFERROR(IF(INDEX(INDIRECT("'WCM Calibration Final'!$L$1:$L$2000"),$A288)="","",INDEX(INDIRECT("'WCM Calibration Final'!$L$1:$L$2000"),$A288)),"Source error"))</x:f>
      </x:c>
      <x:c r="J288" s="76" t="str">
        <x:f>IF(A288="","",IF(B288="","Missing GEID; counted by name/SOEID",IF(COUNTIF($B$8:$B$507,B288)&gt;1,"Repeated GEID in counted rows","")))</x:f>
      </x:c>
      <x:c r="K288" s="82"/>
      <x:c r="L288" s="82" t="n">
        <x:f>IF(Calculations!BN293=1,COUNTIF(Calculations!$BN$13:BN293,1),0)</x:f>
        <x:v>0</x:v>
      </x:c>
    </x:row>
    <x:row r="289" ht="18" customHeight="1">
      <x:c r="A289" s="82" t="str">
        <x:f>IF(282&gt;Calculations!$AG$4,"",IFERROR(INDEX(Calculations!$EM$13:$EM$512,MATCH(282,$L$8:$L$507,0)),""))</x:f>
      </x:c>
      <x:c r="B289" s="82" t="str">
        <x:f>IF($A289="","",IFERROR(IF(INDEX(INDIRECT("'WCM Calibration Final'!$A$1:$A$2000"),$A289)="","",INDEX(INDIRECT("'WCM Calibration Final'!$A$1:$A$2000"),$A289)),"Source error"))</x:f>
      </x:c>
      <x:c r="C289" s="82" t="str">
        <x:f>IF($A289="","",IFERROR(IF(INDEX(INDIRECT("'WCM Calibration Final'!$B$1:$B$2000"),$A289)="","",INDEX(INDIRECT("'WCM Calibration Final'!$B$1:$B$2000"),$A289)),"Source error"))</x:f>
      </x:c>
      <x:c r="D289" s="82" t="str">
        <x:f>IF($A289="","",IFERROR(IF(INDEX(INDIRECT("'WCM Calibration Final'!$C$1:$C$2000"),$A289)="","",INDEX(INDIRECT("'WCM Calibration Final'!$C$1:$C$2000"),$A289)),"Source error"))</x:f>
      </x:c>
      <x:c r="E289" s="82" t="str">
        <x:f>IF($A289="","",IFERROR(IF(INDEX(INDIRECT("'WCM Calibration Final'!$D$1:$D$2000"),$A289)="","",INDEX(INDIRECT("'WCM Calibration Final'!$D$1:$D$2000"),$A289)),"Source error"))</x:f>
      </x:c>
      <x:c r="F289" s="82" t="str">
        <x:f>IF($A289="","",IFERROR(IF(INDEX(INDIRECT("'WCM Calibration Final'!$E$1:$E$2000"),$A289)="","",INDEX(INDIRECT("'WCM Calibration Final'!$E$1:$E$2000"),$A289)),"Source error"))</x:f>
      </x:c>
      <x:c r="G289" s="82" t="str">
        <x:f>IF($A289="","",IFERROR(IF(INDEX(INDIRECT("'WCM Calibration Final'!$F$1:$F$2000"),$A289)="","",INDEX(INDIRECT("'WCM Calibration Final'!$F$1:$F$2000"),$A289)),"Source error"))</x:f>
      </x:c>
      <x:c r="H289" s="82" t="str">
        <x:f>IF($A289="","",IFERROR(IF(INDEX(INDIRECT("'WCM Calibration Final'!$K$1:$K$2000"),$A289)="","",INDEX(INDIRECT("'WCM Calibration Final'!$K$1:$K$2000"),$A289)),"Source error"))</x:f>
      </x:c>
      <x:c r="I289" s="82" t="str">
        <x:f>IF($A289="","",IFERROR(IF(INDEX(INDIRECT("'WCM Calibration Final'!$L$1:$L$2000"),$A289)="","",INDEX(INDIRECT("'WCM Calibration Final'!$L$1:$L$2000"),$A289)),"Source error"))</x:f>
      </x:c>
      <x:c r="J289" s="82" t="str">
        <x:f>IF(A289="","",IF(B289="","Missing GEID; counted by name/SOEID",IF(COUNTIF($B$8:$B$507,B289)&gt;1,"Repeated GEID in counted rows","")))</x:f>
      </x:c>
      <x:c r="K289" s="82"/>
      <x:c r="L289" s="82" t="n">
        <x:f>IF(Calculations!BN294=1,COUNTIF(Calculations!$BN$13:BN294,1),0)</x:f>
        <x:v>0</x:v>
      </x:c>
    </x:row>
    <x:row r="290" ht="18" customHeight="1">
      <x:c r="A290" s="76" t="str">
        <x:f>IF(283&gt;Calculations!$AG$4,"",IFERROR(INDEX(Calculations!$EM$13:$EM$512,MATCH(283,$L$8:$L$507,0)),""))</x:f>
      </x:c>
      <x:c r="B290" s="76" t="str">
        <x:f>IF($A290="","",IFERROR(IF(INDEX(INDIRECT("'WCM Calibration Final'!$A$1:$A$2000"),$A290)="","",INDEX(INDIRECT("'WCM Calibration Final'!$A$1:$A$2000"),$A290)),"Source error"))</x:f>
      </x:c>
      <x:c r="C290" s="76" t="str">
        <x:f>IF($A290="","",IFERROR(IF(INDEX(INDIRECT("'WCM Calibration Final'!$B$1:$B$2000"),$A290)="","",INDEX(INDIRECT("'WCM Calibration Final'!$B$1:$B$2000"),$A290)),"Source error"))</x:f>
      </x:c>
      <x:c r="D290" s="76" t="str">
        <x:f>IF($A290="","",IFERROR(IF(INDEX(INDIRECT("'WCM Calibration Final'!$C$1:$C$2000"),$A290)="","",INDEX(INDIRECT("'WCM Calibration Final'!$C$1:$C$2000"),$A290)),"Source error"))</x:f>
      </x:c>
      <x:c r="E290" s="76" t="str">
        <x:f>IF($A290="","",IFERROR(IF(INDEX(INDIRECT("'WCM Calibration Final'!$D$1:$D$2000"),$A290)="","",INDEX(INDIRECT("'WCM Calibration Final'!$D$1:$D$2000"),$A290)),"Source error"))</x:f>
      </x:c>
      <x:c r="F290" s="76" t="str">
        <x:f>IF($A290="","",IFERROR(IF(INDEX(INDIRECT("'WCM Calibration Final'!$E$1:$E$2000"),$A290)="","",INDEX(INDIRECT("'WCM Calibration Final'!$E$1:$E$2000"),$A290)),"Source error"))</x:f>
      </x:c>
      <x:c r="G290" s="76" t="str">
        <x:f>IF($A290="","",IFERROR(IF(INDEX(INDIRECT("'WCM Calibration Final'!$F$1:$F$2000"),$A290)="","",INDEX(INDIRECT("'WCM Calibration Final'!$F$1:$F$2000"),$A290)),"Source error"))</x:f>
      </x:c>
      <x:c r="H290" s="76" t="str">
        <x:f>IF($A290="","",IFERROR(IF(INDEX(INDIRECT("'WCM Calibration Final'!$K$1:$K$2000"),$A290)="","",INDEX(INDIRECT("'WCM Calibration Final'!$K$1:$K$2000"),$A290)),"Source error"))</x:f>
      </x:c>
      <x:c r="I290" s="76" t="str">
        <x:f>IF($A290="","",IFERROR(IF(INDEX(INDIRECT("'WCM Calibration Final'!$L$1:$L$2000"),$A290)="","",INDEX(INDIRECT("'WCM Calibration Final'!$L$1:$L$2000"),$A290)),"Source error"))</x:f>
      </x:c>
      <x:c r="J290" s="76" t="str">
        <x:f>IF(A290="","",IF(B290="","Missing GEID; counted by name/SOEID",IF(COUNTIF($B$8:$B$507,B290)&gt;1,"Repeated GEID in counted rows","")))</x:f>
      </x:c>
      <x:c r="K290" s="82"/>
      <x:c r="L290" s="82" t="n">
        <x:f>IF(Calculations!BN295=1,COUNTIF(Calculations!$BN$13:BN295,1),0)</x:f>
        <x:v>0</x:v>
      </x:c>
    </x:row>
    <x:row r="291" ht="18" customHeight="1">
      <x:c r="A291" s="82" t="str">
        <x:f>IF(284&gt;Calculations!$AG$4,"",IFERROR(INDEX(Calculations!$EM$13:$EM$512,MATCH(284,$L$8:$L$507,0)),""))</x:f>
      </x:c>
      <x:c r="B291" s="82" t="str">
        <x:f>IF($A291="","",IFERROR(IF(INDEX(INDIRECT("'WCM Calibration Final'!$A$1:$A$2000"),$A291)="","",INDEX(INDIRECT("'WCM Calibration Final'!$A$1:$A$2000"),$A291)),"Source error"))</x:f>
      </x:c>
      <x:c r="C291" s="82" t="str">
        <x:f>IF($A291="","",IFERROR(IF(INDEX(INDIRECT("'WCM Calibration Final'!$B$1:$B$2000"),$A291)="","",INDEX(INDIRECT("'WCM Calibration Final'!$B$1:$B$2000"),$A291)),"Source error"))</x:f>
      </x:c>
      <x:c r="D291" s="82" t="str">
        <x:f>IF($A291="","",IFERROR(IF(INDEX(INDIRECT("'WCM Calibration Final'!$C$1:$C$2000"),$A291)="","",INDEX(INDIRECT("'WCM Calibration Final'!$C$1:$C$2000"),$A291)),"Source error"))</x:f>
      </x:c>
      <x:c r="E291" s="82" t="str">
        <x:f>IF($A291="","",IFERROR(IF(INDEX(INDIRECT("'WCM Calibration Final'!$D$1:$D$2000"),$A291)="","",INDEX(INDIRECT("'WCM Calibration Final'!$D$1:$D$2000"),$A291)),"Source error"))</x:f>
      </x:c>
      <x:c r="F291" s="82" t="str">
        <x:f>IF($A291="","",IFERROR(IF(INDEX(INDIRECT("'WCM Calibration Final'!$E$1:$E$2000"),$A291)="","",INDEX(INDIRECT("'WCM Calibration Final'!$E$1:$E$2000"),$A291)),"Source error"))</x:f>
      </x:c>
      <x:c r="G291" s="82" t="str">
        <x:f>IF($A291="","",IFERROR(IF(INDEX(INDIRECT("'WCM Calibration Final'!$F$1:$F$2000"),$A291)="","",INDEX(INDIRECT("'WCM Calibration Final'!$F$1:$F$2000"),$A291)),"Source error"))</x:f>
      </x:c>
      <x:c r="H291" s="82" t="str">
        <x:f>IF($A291="","",IFERROR(IF(INDEX(INDIRECT("'WCM Calibration Final'!$K$1:$K$2000"),$A291)="","",INDEX(INDIRECT("'WCM Calibration Final'!$K$1:$K$2000"),$A291)),"Source error"))</x:f>
      </x:c>
      <x:c r="I291" s="82" t="str">
        <x:f>IF($A291="","",IFERROR(IF(INDEX(INDIRECT("'WCM Calibration Final'!$L$1:$L$2000"),$A291)="","",INDEX(INDIRECT("'WCM Calibration Final'!$L$1:$L$2000"),$A291)),"Source error"))</x:f>
      </x:c>
      <x:c r="J291" s="82" t="str">
        <x:f>IF(A291="","",IF(B291="","Missing GEID; counted by name/SOEID",IF(COUNTIF($B$8:$B$507,B291)&gt;1,"Repeated GEID in counted rows","")))</x:f>
      </x:c>
      <x:c r="K291" s="82"/>
      <x:c r="L291" s="82" t="n">
        <x:f>IF(Calculations!BN296=1,COUNTIF(Calculations!$BN$13:BN296,1),0)</x:f>
        <x:v>0</x:v>
      </x:c>
    </x:row>
    <x:row r="292" ht="18" customHeight="1">
      <x:c r="A292" s="76" t="str">
        <x:f>IF(285&gt;Calculations!$AG$4,"",IFERROR(INDEX(Calculations!$EM$13:$EM$512,MATCH(285,$L$8:$L$507,0)),""))</x:f>
      </x:c>
      <x:c r="B292" s="76" t="str">
        <x:f>IF($A292="","",IFERROR(IF(INDEX(INDIRECT("'WCM Calibration Final'!$A$1:$A$2000"),$A292)="","",INDEX(INDIRECT("'WCM Calibration Final'!$A$1:$A$2000"),$A292)),"Source error"))</x:f>
      </x:c>
      <x:c r="C292" s="76" t="str">
        <x:f>IF($A292="","",IFERROR(IF(INDEX(INDIRECT("'WCM Calibration Final'!$B$1:$B$2000"),$A292)="","",INDEX(INDIRECT("'WCM Calibration Final'!$B$1:$B$2000"),$A292)),"Source error"))</x:f>
      </x:c>
      <x:c r="D292" s="76" t="str">
        <x:f>IF($A292="","",IFERROR(IF(INDEX(INDIRECT("'WCM Calibration Final'!$C$1:$C$2000"),$A292)="","",INDEX(INDIRECT("'WCM Calibration Final'!$C$1:$C$2000"),$A292)),"Source error"))</x:f>
      </x:c>
      <x:c r="E292" s="76" t="str">
        <x:f>IF($A292="","",IFERROR(IF(INDEX(INDIRECT("'WCM Calibration Final'!$D$1:$D$2000"),$A292)="","",INDEX(INDIRECT("'WCM Calibration Final'!$D$1:$D$2000"),$A292)),"Source error"))</x:f>
      </x:c>
      <x:c r="F292" s="76" t="str">
        <x:f>IF($A292="","",IFERROR(IF(INDEX(INDIRECT("'WCM Calibration Final'!$E$1:$E$2000"),$A292)="","",INDEX(INDIRECT("'WCM Calibration Final'!$E$1:$E$2000"),$A292)),"Source error"))</x:f>
      </x:c>
      <x:c r="G292" s="76" t="str">
        <x:f>IF($A292="","",IFERROR(IF(INDEX(INDIRECT("'WCM Calibration Final'!$F$1:$F$2000"),$A292)="","",INDEX(INDIRECT("'WCM Calibration Final'!$F$1:$F$2000"),$A292)),"Source error"))</x:f>
      </x:c>
      <x:c r="H292" s="76" t="str">
        <x:f>IF($A292="","",IFERROR(IF(INDEX(INDIRECT("'WCM Calibration Final'!$K$1:$K$2000"),$A292)="","",INDEX(INDIRECT("'WCM Calibration Final'!$K$1:$K$2000"),$A292)),"Source error"))</x:f>
      </x:c>
      <x:c r="I292" s="76" t="str">
        <x:f>IF($A292="","",IFERROR(IF(INDEX(INDIRECT("'WCM Calibration Final'!$L$1:$L$2000"),$A292)="","",INDEX(INDIRECT("'WCM Calibration Final'!$L$1:$L$2000"),$A292)),"Source error"))</x:f>
      </x:c>
      <x:c r="J292" s="76" t="str">
        <x:f>IF(A292="","",IF(B292="","Missing GEID; counted by name/SOEID",IF(COUNTIF($B$8:$B$507,B292)&gt;1,"Repeated GEID in counted rows","")))</x:f>
      </x:c>
      <x:c r="K292" s="82"/>
      <x:c r="L292" s="82" t="n">
        <x:f>IF(Calculations!BN297=1,COUNTIF(Calculations!$BN$13:BN297,1),0)</x:f>
        <x:v>0</x:v>
      </x:c>
    </x:row>
    <x:row r="293" ht="18" customHeight="1">
      <x:c r="A293" s="82" t="str">
        <x:f>IF(286&gt;Calculations!$AG$4,"",IFERROR(INDEX(Calculations!$EM$13:$EM$512,MATCH(286,$L$8:$L$507,0)),""))</x:f>
      </x:c>
      <x:c r="B293" s="82" t="str">
        <x:f>IF($A293="","",IFERROR(IF(INDEX(INDIRECT("'WCM Calibration Final'!$A$1:$A$2000"),$A293)="","",INDEX(INDIRECT("'WCM Calibration Final'!$A$1:$A$2000"),$A293)),"Source error"))</x:f>
      </x:c>
      <x:c r="C293" s="82" t="str">
        <x:f>IF($A293="","",IFERROR(IF(INDEX(INDIRECT("'WCM Calibration Final'!$B$1:$B$2000"),$A293)="","",INDEX(INDIRECT("'WCM Calibration Final'!$B$1:$B$2000"),$A293)),"Source error"))</x:f>
      </x:c>
      <x:c r="D293" s="82" t="str">
        <x:f>IF($A293="","",IFERROR(IF(INDEX(INDIRECT("'WCM Calibration Final'!$C$1:$C$2000"),$A293)="","",INDEX(INDIRECT("'WCM Calibration Final'!$C$1:$C$2000"),$A293)),"Source error"))</x:f>
      </x:c>
      <x:c r="E293" s="82" t="str">
        <x:f>IF($A293="","",IFERROR(IF(INDEX(INDIRECT("'WCM Calibration Final'!$D$1:$D$2000"),$A293)="","",INDEX(INDIRECT("'WCM Calibration Final'!$D$1:$D$2000"),$A293)),"Source error"))</x:f>
      </x:c>
      <x:c r="F293" s="82" t="str">
        <x:f>IF($A293="","",IFERROR(IF(INDEX(INDIRECT("'WCM Calibration Final'!$E$1:$E$2000"),$A293)="","",INDEX(INDIRECT("'WCM Calibration Final'!$E$1:$E$2000"),$A293)),"Source error"))</x:f>
      </x:c>
      <x:c r="G293" s="82" t="str">
        <x:f>IF($A293="","",IFERROR(IF(INDEX(INDIRECT("'WCM Calibration Final'!$F$1:$F$2000"),$A293)="","",INDEX(INDIRECT("'WCM Calibration Final'!$F$1:$F$2000"),$A293)),"Source error"))</x:f>
      </x:c>
      <x:c r="H293" s="82" t="str">
        <x:f>IF($A293="","",IFERROR(IF(INDEX(INDIRECT("'WCM Calibration Final'!$K$1:$K$2000"),$A293)="","",INDEX(INDIRECT("'WCM Calibration Final'!$K$1:$K$2000"),$A293)),"Source error"))</x:f>
      </x:c>
      <x:c r="I293" s="82" t="str">
        <x:f>IF($A293="","",IFERROR(IF(INDEX(INDIRECT("'WCM Calibration Final'!$L$1:$L$2000"),$A293)="","",INDEX(INDIRECT("'WCM Calibration Final'!$L$1:$L$2000"),$A293)),"Source error"))</x:f>
      </x:c>
      <x:c r="J293" s="82" t="str">
        <x:f>IF(A293="","",IF(B293="","Missing GEID; counted by name/SOEID",IF(COUNTIF($B$8:$B$507,B293)&gt;1,"Repeated GEID in counted rows","")))</x:f>
      </x:c>
      <x:c r="K293" s="82"/>
      <x:c r="L293" s="82" t="n">
        <x:f>IF(Calculations!BN298=1,COUNTIF(Calculations!$BN$13:BN298,1),0)</x:f>
        <x:v>0</x:v>
      </x:c>
    </x:row>
    <x:row r="294" ht="18" customHeight="1">
      <x:c r="A294" s="76" t="str">
        <x:f>IF(287&gt;Calculations!$AG$4,"",IFERROR(INDEX(Calculations!$EM$13:$EM$512,MATCH(287,$L$8:$L$507,0)),""))</x:f>
      </x:c>
      <x:c r="B294" s="76" t="str">
        <x:f>IF($A294="","",IFERROR(IF(INDEX(INDIRECT("'WCM Calibration Final'!$A$1:$A$2000"),$A294)="","",INDEX(INDIRECT("'WCM Calibration Final'!$A$1:$A$2000"),$A294)),"Source error"))</x:f>
      </x:c>
      <x:c r="C294" s="76" t="str">
        <x:f>IF($A294="","",IFERROR(IF(INDEX(INDIRECT("'WCM Calibration Final'!$B$1:$B$2000"),$A294)="","",INDEX(INDIRECT("'WCM Calibration Final'!$B$1:$B$2000"),$A294)),"Source error"))</x:f>
      </x:c>
      <x:c r="D294" s="76" t="str">
        <x:f>IF($A294="","",IFERROR(IF(INDEX(INDIRECT("'WCM Calibration Final'!$C$1:$C$2000"),$A294)="","",INDEX(INDIRECT("'WCM Calibration Final'!$C$1:$C$2000"),$A294)),"Source error"))</x:f>
      </x:c>
      <x:c r="E294" s="76" t="str">
        <x:f>IF($A294="","",IFERROR(IF(INDEX(INDIRECT("'WCM Calibration Final'!$D$1:$D$2000"),$A294)="","",INDEX(INDIRECT("'WCM Calibration Final'!$D$1:$D$2000"),$A294)),"Source error"))</x:f>
      </x:c>
      <x:c r="F294" s="76" t="str">
        <x:f>IF($A294="","",IFERROR(IF(INDEX(INDIRECT("'WCM Calibration Final'!$E$1:$E$2000"),$A294)="","",INDEX(INDIRECT("'WCM Calibration Final'!$E$1:$E$2000"),$A294)),"Source error"))</x:f>
      </x:c>
      <x:c r="G294" s="76" t="str">
        <x:f>IF($A294="","",IFERROR(IF(INDEX(INDIRECT("'WCM Calibration Final'!$F$1:$F$2000"),$A294)="","",INDEX(INDIRECT("'WCM Calibration Final'!$F$1:$F$2000"),$A294)),"Source error"))</x:f>
      </x:c>
      <x:c r="H294" s="76" t="str">
        <x:f>IF($A294="","",IFERROR(IF(INDEX(INDIRECT("'WCM Calibration Final'!$K$1:$K$2000"),$A294)="","",INDEX(INDIRECT("'WCM Calibration Final'!$K$1:$K$2000"),$A294)),"Source error"))</x:f>
      </x:c>
      <x:c r="I294" s="76" t="str">
        <x:f>IF($A294="","",IFERROR(IF(INDEX(INDIRECT("'WCM Calibration Final'!$L$1:$L$2000"),$A294)="","",INDEX(INDIRECT("'WCM Calibration Final'!$L$1:$L$2000"),$A294)),"Source error"))</x:f>
      </x:c>
      <x:c r="J294" s="76" t="str">
        <x:f>IF(A294="","",IF(B294="","Missing GEID; counted by name/SOEID",IF(COUNTIF($B$8:$B$507,B294)&gt;1,"Repeated GEID in counted rows","")))</x:f>
      </x:c>
      <x:c r="K294" s="82"/>
      <x:c r="L294" s="82" t="n">
        <x:f>IF(Calculations!BN299=1,COUNTIF(Calculations!$BN$13:BN299,1),0)</x:f>
        <x:v>0</x:v>
      </x:c>
    </x:row>
    <x:row r="295" ht="18" customHeight="1">
      <x:c r="A295" s="82" t="str">
        <x:f>IF(288&gt;Calculations!$AG$4,"",IFERROR(INDEX(Calculations!$EM$13:$EM$512,MATCH(288,$L$8:$L$507,0)),""))</x:f>
      </x:c>
      <x:c r="B295" s="82" t="str">
        <x:f>IF($A295="","",IFERROR(IF(INDEX(INDIRECT("'WCM Calibration Final'!$A$1:$A$2000"),$A295)="","",INDEX(INDIRECT("'WCM Calibration Final'!$A$1:$A$2000"),$A295)),"Source error"))</x:f>
      </x:c>
      <x:c r="C295" s="82" t="str">
        <x:f>IF($A295="","",IFERROR(IF(INDEX(INDIRECT("'WCM Calibration Final'!$B$1:$B$2000"),$A295)="","",INDEX(INDIRECT("'WCM Calibration Final'!$B$1:$B$2000"),$A295)),"Source error"))</x:f>
      </x:c>
      <x:c r="D295" s="82" t="str">
        <x:f>IF($A295="","",IFERROR(IF(INDEX(INDIRECT("'WCM Calibration Final'!$C$1:$C$2000"),$A295)="","",INDEX(INDIRECT("'WCM Calibration Final'!$C$1:$C$2000"),$A295)),"Source error"))</x:f>
      </x:c>
      <x:c r="E295" s="82" t="str">
        <x:f>IF($A295="","",IFERROR(IF(INDEX(INDIRECT("'WCM Calibration Final'!$D$1:$D$2000"),$A295)="","",INDEX(INDIRECT("'WCM Calibration Final'!$D$1:$D$2000"),$A295)),"Source error"))</x:f>
      </x:c>
      <x:c r="F295" s="82" t="str">
        <x:f>IF($A295="","",IFERROR(IF(INDEX(INDIRECT("'WCM Calibration Final'!$E$1:$E$2000"),$A295)="","",INDEX(INDIRECT("'WCM Calibration Final'!$E$1:$E$2000"),$A295)),"Source error"))</x:f>
      </x:c>
      <x:c r="G295" s="82" t="str">
        <x:f>IF($A295="","",IFERROR(IF(INDEX(INDIRECT("'WCM Calibration Final'!$F$1:$F$2000"),$A295)="","",INDEX(INDIRECT("'WCM Calibration Final'!$F$1:$F$2000"),$A295)),"Source error"))</x:f>
      </x:c>
      <x:c r="H295" s="82" t="str">
        <x:f>IF($A295="","",IFERROR(IF(INDEX(INDIRECT("'WCM Calibration Final'!$K$1:$K$2000"),$A295)="","",INDEX(INDIRECT("'WCM Calibration Final'!$K$1:$K$2000"),$A295)),"Source error"))</x:f>
      </x:c>
      <x:c r="I295" s="82" t="str">
        <x:f>IF($A295="","",IFERROR(IF(INDEX(INDIRECT("'WCM Calibration Final'!$L$1:$L$2000"),$A295)="","",INDEX(INDIRECT("'WCM Calibration Final'!$L$1:$L$2000"),$A295)),"Source error"))</x:f>
      </x:c>
      <x:c r="J295" s="82" t="str">
        <x:f>IF(A295="","",IF(B295="","Missing GEID; counted by name/SOEID",IF(COUNTIF($B$8:$B$507,B295)&gt;1,"Repeated GEID in counted rows","")))</x:f>
      </x:c>
      <x:c r="K295" s="82"/>
      <x:c r="L295" s="82" t="n">
        <x:f>IF(Calculations!BN300=1,COUNTIF(Calculations!$BN$13:BN300,1),0)</x:f>
        <x:v>0</x:v>
      </x:c>
    </x:row>
    <x:row r="296" ht="18" customHeight="1">
      <x:c r="A296" s="76" t="str">
        <x:f>IF(289&gt;Calculations!$AG$4,"",IFERROR(INDEX(Calculations!$EM$13:$EM$512,MATCH(289,$L$8:$L$507,0)),""))</x:f>
      </x:c>
      <x:c r="B296" s="76" t="str">
        <x:f>IF($A296="","",IFERROR(IF(INDEX(INDIRECT("'WCM Calibration Final'!$A$1:$A$2000"),$A296)="","",INDEX(INDIRECT("'WCM Calibration Final'!$A$1:$A$2000"),$A296)),"Source error"))</x:f>
      </x:c>
      <x:c r="C296" s="76" t="str">
        <x:f>IF($A296="","",IFERROR(IF(INDEX(INDIRECT("'WCM Calibration Final'!$B$1:$B$2000"),$A296)="","",INDEX(INDIRECT("'WCM Calibration Final'!$B$1:$B$2000"),$A296)),"Source error"))</x:f>
      </x:c>
      <x:c r="D296" s="76" t="str">
        <x:f>IF($A296="","",IFERROR(IF(INDEX(INDIRECT("'WCM Calibration Final'!$C$1:$C$2000"),$A296)="","",INDEX(INDIRECT("'WCM Calibration Final'!$C$1:$C$2000"),$A296)),"Source error"))</x:f>
      </x:c>
      <x:c r="E296" s="76" t="str">
        <x:f>IF($A296="","",IFERROR(IF(INDEX(INDIRECT("'WCM Calibration Final'!$D$1:$D$2000"),$A296)="","",INDEX(INDIRECT("'WCM Calibration Final'!$D$1:$D$2000"),$A296)),"Source error"))</x:f>
      </x:c>
      <x:c r="F296" s="76" t="str">
        <x:f>IF($A296="","",IFERROR(IF(INDEX(INDIRECT("'WCM Calibration Final'!$E$1:$E$2000"),$A296)="","",INDEX(INDIRECT("'WCM Calibration Final'!$E$1:$E$2000"),$A296)),"Source error"))</x:f>
      </x:c>
      <x:c r="G296" s="76" t="str">
        <x:f>IF($A296="","",IFERROR(IF(INDEX(INDIRECT("'WCM Calibration Final'!$F$1:$F$2000"),$A296)="","",INDEX(INDIRECT("'WCM Calibration Final'!$F$1:$F$2000"),$A296)),"Source error"))</x:f>
      </x:c>
      <x:c r="H296" s="76" t="str">
        <x:f>IF($A296="","",IFERROR(IF(INDEX(INDIRECT("'WCM Calibration Final'!$K$1:$K$2000"),$A296)="","",INDEX(INDIRECT("'WCM Calibration Final'!$K$1:$K$2000"),$A296)),"Source error"))</x:f>
      </x:c>
      <x:c r="I296" s="76" t="str">
        <x:f>IF($A296="","",IFERROR(IF(INDEX(INDIRECT("'WCM Calibration Final'!$L$1:$L$2000"),$A296)="","",INDEX(INDIRECT("'WCM Calibration Final'!$L$1:$L$2000"),$A296)),"Source error"))</x:f>
      </x:c>
      <x:c r="J296" s="76" t="str">
        <x:f>IF(A296="","",IF(B296="","Missing GEID; counted by name/SOEID",IF(COUNTIF($B$8:$B$507,B296)&gt;1,"Repeated GEID in counted rows","")))</x:f>
      </x:c>
      <x:c r="K296" s="82"/>
      <x:c r="L296" s="82" t="n">
        <x:f>IF(Calculations!BN301=1,COUNTIF(Calculations!$BN$13:BN301,1),0)</x:f>
        <x:v>0</x:v>
      </x:c>
    </x:row>
    <x:row r="297" ht="18" customHeight="1">
      <x:c r="A297" s="82" t="str">
        <x:f>IF(290&gt;Calculations!$AG$4,"",IFERROR(INDEX(Calculations!$EM$13:$EM$512,MATCH(290,$L$8:$L$507,0)),""))</x:f>
      </x:c>
      <x:c r="B297" s="82" t="str">
        <x:f>IF($A297="","",IFERROR(IF(INDEX(INDIRECT("'WCM Calibration Final'!$A$1:$A$2000"),$A297)="","",INDEX(INDIRECT("'WCM Calibration Final'!$A$1:$A$2000"),$A297)),"Source error"))</x:f>
      </x:c>
      <x:c r="C297" s="82" t="str">
        <x:f>IF($A297="","",IFERROR(IF(INDEX(INDIRECT("'WCM Calibration Final'!$B$1:$B$2000"),$A297)="","",INDEX(INDIRECT("'WCM Calibration Final'!$B$1:$B$2000"),$A297)),"Source error"))</x:f>
      </x:c>
      <x:c r="D297" s="82" t="str">
        <x:f>IF($A297="","",IFERROR(IF(INDEX(INDIRECT("'WCM Calibration Final'!$C$1:$C$2000"),$A297)="","",INDEX(INDIRECT("'WCM Calibration Final'!$C$1:$C$2000"),$A297)),"Source error"))</x:f>
      </x:c>
      <x:c r="E297" s="82" t="str">
        <x:f>IF($A297="","",IFERROR(IF(INDEX(INDIRECT("'WCM Calibration Final'!$D$1:$D$2000"),$A297)="","",INDEX(INDIRECT("'WCM Calibration Final'!$D$1:$D$2000"),$A297)),"Source error"))</x:f>
      </x:c>
      <x:c r="F297" s="82" t="str">
        <x:f>IF($A297="","",IFERROR(IF(INDEX(INDIRECT("'WCM Calibration Final'!$E$1:$E$2000"),$A297)="","",INDEX(INDIRECT("'WCM Calibration Final'!$E$1:$E$2000"),$A297)),"Source error"))</x:f>
      </x:c>
      <x:c r="G297" s="82" t="str">
        <x:f>IF($A297="","",IFERROR(IF(INDEX(INDIRECT("'WCM Calibration Final'!$F$1:$F$2000"),$A297)="","",INDEX(INDIRECT("'WCM Calibration Final'!$F$1:$F$2000"),$A297)),"Source error"))</x:f>
      </x:c>
      <x:c r="H297" s="82" t="str">
        <x:f>IF($A297="","",IFERROR(IF(INDEX(INDIRECT("'WCM Calibration Final'!$K$1:$K$2000"),$A297)="","",INDEX(INDIRECT("'WCM Calibration Final'!$K$1:$K$2000"),$A297)),"Source error"))</x:f>
      </x:c>
      <x:c r="I297" s="82" t="str">
        <x:f>IF($A297="","",IFERROR(IF(INDEX(INDIRECT("'WCM Calibration Final'!$L$1:$L$2000"),$A297)="","",INDEX(INDIRECT("'WCM Calibration Final'!$L$1:$L$2000"),$A297)),"Source error"))</x:f>
      </x:c>
      <x:c r="J297" s="82" t="str">
        <x:f>IF(A297="","",IF(B297="","Missing GEID; counted by name/SOEID",IF(COUNTIF($B$8:$B$507,B297)&gt;1,"Repeated GEID in counted rows","")))</x:f>
      </x:c>
      <x:c r="K297" s="82"/>
      <x:c r="L297" s="82" t="n">
        <x:f>IF(Calculations!BN302=1,COUNTIF(Calculations!$BN$13:BN302,1),0)</x:f>
        <x:v>0</x:v>
      </x:c>
    </x:row>
    <x:row r="298" ht="18" customHeight="1">
      <x:c r="A298" s="76" t="str">
        <x:f>IF(291&gt;Calculations!$AG$4,"",IFERROR(INDEX(Calculations!$EM$13:$EM$512,MATCH(291,$L$8:$L$507,0)),""))</x:f>
      </x:c>
      <x:c r="B298" s="76" t="str">
        <x:f>IF($A298="","",IFERROR(IF(INDEX(INDIRECT("'WCM Calibration Final'!$A$1:$A$2000"),$A298)="","",INDEX(INDIRECT("'WCM Calibration Final'!$A$1:$A$2000"),$A298)),"Source error"))</x:f>
      </x:c>
      <x:c r="C298" s="76" t="str">
        <x:f>IF($A298="","",IFERROR(IF(INDEX(INDIRECT("'WCM Calibration Final'!$B$1:$B$2000"),$A298)="","",INDEX(INDIRECT("'WCM Calibration Final'!$B$1:$B$2000"),$A298)),"Source error"))</x:f>
      </x:c>
      <x:c r="D298" s="76" t="str">
        <x:f>IF($A298="","",IFERROR(IF(INDEX(INDIRECT("'WCM Calibration Final'!$C$1:$C$2000"),$A298)="","",INDEX(INDIRECT("'WCM Calibration Final'!$C$1:$C$2000"),$A298)),"Source error"))</x:f>
      </x:c>
      <x:c r="E298" s="76" t="str">
        <x:f>IF($A298="","",IFERROR(IF(INDEX(INDIRECT("'WCM Calibration Final'!$D$1:$D$2000"),$A298)="","",INDEX(INDIRECT("'WCM Calibration Final'!$D$1:$D$2000"),$A298)),"Source error"))</x:f>
      </x:c>
      <x:c r="F298" s="76" t="str">
        <x:f>IF($A298="","",IFERROR(IF(INDEX(INDIRECT("'WCM Calibration Final'!$E$1:$E$2000"),$A298)="","",INDEX(INDIRECT("'WCM Calibration Final'!$E$1:$E$2000"),$A298)),"Source error"))</x:f>
      </x:c>
      <x:c r="G298" s="76" t="str">
        <x:f>IF($A298="","",IFERROR(IF(INDEX(INDIRECT("'WCM Calibration Final'!$F$1:$F$2000"),$A298)="","",INDEX(INDIRECT("'WCM Calibration Final'!$F$1:$F$2000"),$A298)),"Source error"))</x:f>
      </x:c>
      <x:c r="H298" s="76" t="str">
        <x:f>IF($A298="","",IFERROR(IF(INDEX(INDIRECT("'WCM Calibration Final'!$K$1:$K$2000"),$A298)="","",INDEX(INDIRECT("'WCM Calibration Final'!$K$1:$K$2000"),$A298)),"Source error"))</x:f>
      </x:c>
      <x:c r="I298" s="76" t="str">
        <x:f>IF($A298="","",IFERROR(IF(INDEX(INDIRECT("'WCM Calibration Final'!$L$1:$L$2000"),$A298)="","",INDEX(INDIRECT("'WCM Calibration Final'!$L$1:$L$2000"),$A298)),"Source error"))</x:f>
      </x:c>
      <x:c r="J298" s="76" t="str">
        <x:f>IF(A298="","",IF(B298="","Missing GEID; counted by name/SOEID",IF(COUNTIF($B$8:$B$507,B298)&gt;1,"Repeated GEID in counted rows","")))</x:f>
      </x:c>
      <x:c r="K298" s="82"/>
      <x:c r="L298" s="82" t="n">
        <x:f>IF(Calculations!BN303=1,COUNTIF(Calculations!$BN$13:BN303,1),0)</x:f>
        <x:v>0</x:v>
      </x:c>
    </x:row>
    <x:row r="299" ht="18" customHeight="1">
      <x:c r="A299" s="82" t="str">
        <x:f>IF(292&gt;Calculations!$AG$4,"",IFERROR(INDEX(Calculations!$EM$13:$EM$512,MATCH(292,$L$8:$L$507,0)),""))</x:f>
      </x:c>
      <x:c r="B299" s="82" t="str">
        <x:f>IF($A299="","",IFERROR(IF(INDEX(INDIRECT("'WCM Calibration Final'!$A$1:$A$2000"),$A299)="","",INDEX(INDIRECT("'WCM Calibration Final'!$A$1:$A$2000"),$A299)),"Source error"))</x:f>
      </x:c>
      <x:c r="C299" s="82" t="str">
        <x:f>IF($A299="","",IFERROR(IF(INDEX(INDIRECT("'WCM Calibration Final'!$B$1:$B$2000"),$A299)="","",INDEX(INDIRECT("'WCM Calibration Final'!$B$1:$B$2000"),$A299)),"Source error"))</x:f>
      </x:c>
      <x:c r="D299" s="82" t="str">
        <x:f>IF($A299="","",IFERROR(IF(INDEX(INDIRECT("'WCM Calibration Final'!$C$1:$C$2000"),$A299)="","",INDEX(INDIRECT("'WCM Calibration Final'!$C$1:$C$2000"),$A299)),"Source error"))</x:f>
      </x:c>
      <x:c r="E299" s="82" t="str">
        <x:f>IF($A299="","",IFERROR(IF(INDEX(INDIRECT("'WCM Calibration Final'!$D$1:$D$2000"),$A299)="","",INDEX(INDIRECT("'WCM Calibration Final'!$D$1:$D$2000"),$A299)),"Source error"))</x:f>
      </x:c>
      <x:c r="F299" s="82" t="str">
        <x:f>IF($A299="","",IFERROR(IF(INDEX(INDIRECT("'WCM Calibration Final'!$E$1:$E$2000"),$A299)="","",INDEX(INDIRECT("'WCM Calibration Final'!$E$1:$E$2000"),$A299)),"Source error"))</x:f>
      </x:c>
      <x:c r="G299" s="82" t="str">
        <x:f>IF($A299="","",IFERROR(IF(INDEX(INDIRECT("'WCM Calibration Final'!$F$1:$F$2000"),$A299)="","",INDEX(INDIRECT("'WCM Calibration Final'!$F$1:$F$2000"),$A299)),"Source error"))</x:f>
      </x:c>
      <x:c r="H299" s="82" t="str">
        <x:f>IF($A299="","",IFERROR(IF(INDEX(INDIRECT("'WCM Calibration Final'!$K$1:$K$2000"),$A299)="","",INDEX(INDIRECT("'WCM Calibration Final'!$K$1:$K$2000"),$A299)),"Source error"))</x:f>
      </x:c>
      <x:c r="I299" s="82" t="str">
        <x:f>IF($A299="","",IFERROR(IF(INDEX(INDIRECT("'WCM Calibration Final'!$L$1:$L$2000"),$A299)="","",INDEX(INDIRECT("'WCM Calibration Final'!$L$1:$L$2000"),$A299)),"Source error"))</x:f>
      </x:c>
      <x:c r="J299" s="82" t="str">
        <x:f>IF(A299="","",IF(B299="","Missing GEID; counted by name/SOEID",IF(COUNTIF($B$8:$B$507,B299)&gt;1,"Repeated GEID in counted rows","")))</x:f>
      </x:c>
      <x:c r="K299" s="82"/>
      <x:c r="L299" s="82" t="n">
        <x:f>IF(Calculations!BN304=1,COUNTIF(Calculations!$BN$13:BN304,1),0)</x:f>
        <x:v>0</x:v>
      </x:c>
    </x:row>
    <x:row r="300" ht="18" customHeight="1">
      <x:c r="A300" s="76" t="str">
        <x:f>IF(293&gt;Calculations!$AG$4,"",IFERROR(INDEX(Calculations!$EM$13:$EM$512,MATCH(293,$L$8:$L$507,0)),""))</x:f>
      </x:c>
      <x:c r="B300" s="76" t="str">
        <x:f>IF($A300="","",IFERROR(IF(INDEX(INDIRECT("'WCM Calibration Final'!$A$1:$A$2000"),$A300)="","",INDEX(INDIRECT("'WCM Calibration Final'!$A$1:$A$2000"),$A300)),"Source error"))</x:f>
      </x:c>
      <x:c r="C300" s="76" t="str">
        <x:f>IF($A300="","",IFERROR(IF(INDEX(INDIRECT("'WCM Calibration Final'!$B$1:$B$2000"),$A300)="","",INDEX(INDIRECT("'WCM Calibration Final'!$B$1:$B$2000"),$A300)),"Source error"))</x:f>
      </x:c>
      <x:c r="D300" s="76" t="str">
        <x:f>IF($A300="","",IFERROR(IF(INDEX(INDIRECT("'WCM Calibration Final'!$C$1:$C$2000"),$A300)="","",INDEX(INDIRECT("'WCM Calibration Final'!$C$1:$C$2000"),$A300)),"Source error"))</x:f>
      </x:c>
      <x:c r="E300" s="76" t="str">
        <x:f>IF($A300="","",IFERROR(IF(INDEX(INDIRECT("'WCM Calibration Final'!$D$1:$D$2000"),$A300)="","",INDEX(INDIRECT("'WCM Calibration Final'!$D$1:$D$2000"),$A300)),"Source error"))</x:f>
      </x:c>
      <x:c r="F300" s="76" t="str">
        <x:f>IF($A300="","",IFERROR(IF(INDEX(INDIRECT("'WCM Calibration Final'!$E$1:$E$2000"),$A300)="","",INDEX(INDIRECT("'WCM Calibration Final'!$E$1:$E$2000"),$A300)),"Source error"))</x:f>
      </x:c>
      <x:c r="G300" s="76" t="str">
        <x:f>IF($A300="","",IFERROR(IF(INDEX(INDIRECT("'WCM Calibration Final'!$F$1:$F$2000"),$A300)="","",INDEX(INDIRECT("'WCM Calibration Final'!$F$1:$F$2000"),$A300)),"Source error"))</x:f>
      </x:c>
      <x:c r="H300" s="76" t="str">
        <x:f>IF($A300="","",IFERROR(IF(INDEX(INDIRECT("'WCM Calibration Final'!$K$1:$K$2000"),$A300)="","",INDEX(INDIRECT("'WCM Calibration Final'!$K$1:$K$2000"),$A300)),"Source error"))</x:f>
      </x:c>
      <x:c r="I300" s="76" t="str">
        <x:f>IF($A300="","",IFERROR(IF(INDEX(INDIRECT("'WCM Calibration Final'!$L$1:$L$2000"),$A300)="","",INDEX(INDIRECT("'WCM Calibration Final'!$L$1:$L$2000"),$A300)),"Source error"))</x:f>
      </x:c>
      <x:c r="J300" s="76" t="str">
        <x:f>IF(A300="","",IF(B300="","Missing GEID; counted by name/SOEID",IF(COUNTIF($B$8:$B$507,B300)&gt;1,"Repeated GEID in counted rows","")))</x:f>
      </x:c>
      <x:c r="K300" s="82"/>
      <x:c r="L300" s="82" t="n">
        <x:f>IF(Calculations!BN305=1,COUNTIF(Calculations!$BN$13:BN305,1),0)</x:f>
        <x:v>0</x:v>
      </x:c>
    </x:row>
    <x:row r="301" ht="18" customHeight="1">
      <x:c r="A301" s="82" t="str">
        <x:f>IF(294&gt;Calculations!$AG$4,"",IFERROR(INDEX(Calculations!$EM$13:$EM$512,MATCH(294,$L$8:$L$507,0)),""))</x:f>
      </x:c>
      <x:c r="B301" s="82" t="str">
        <x:f>IF($A301="","",IFERROR(IF(INDEX(INDIRECT("'WCM Calibration Final'!$A$1:$A$2000"),$A301)="","",INDEX(INDIRECT("'WCM Calibration Final'!$A$1:$A$2000"),$A301)),"Source error"))</x:f>
      </x:c>
      <x:c r="C301" s="82" t="str">
        <x:f>IF($A301="","",IFERROR(IF(INDEX(INDIRECT("'WCM Calibration Final'!$B$1:$B$2000"),$A301)="","",INDEX(INDIRECT("'WCM Calibration Final'!$B$1:$B$2000"),$A301)),"Source error"))</x:f>
      </x:c>
      <x:c r="D301" s="82" t="str">
        <x:f>IF($A301="","",IFERROR(IF(INDEX(INDIRECT("'WCM Calibration Final'!$C$1:$C$2000"),$A301)="","",INDEX(INDIRECT("'WCM Calibration Final'!$C$1:$C$2000"),$A301)),"Source error"))</x:f>
      </x:c>
      <x:c r="E301" s="82" t="str">
        <x:f>IF($A301="","",IFERROR(IF(INDEX(INDIRECT("'WCM Calibration Final'!$D$1:$D$2000"),$A301)="","",INDEX(INDIRECT("'WCM Calibration Final'!$D$1:$D$2000"),$A301)),"Source error"))</x:f>
      </x:c>
      <x:c r="F301" s="82" t="str">
        <x:f>IF($A301="","",IFERROR(IF(INDEX(INDIRECT("'WCM Calibration Final'!$E$1:$E$2000"),$A301)="","",INDEX(INDIRECT("'WCM Calibration Final'!$E$1:$E$2000"),$A301)),"Source error"))</x:f>
      </x:c>
      <x:c r="G301" s="82" t="str">
        <x:f>IF($A301="","",IFERROR(IF(INDEX(INDIRECT("'WCM Calibration Final'!$F$1:$F$2000"),$A301)="","",INDEX(INDIRECT("'WCM Calibration Final'!$F$1:$F$2000"),$A301)),"Source error"))</x:f>
      </x:c>
      <x:c r="H301" s="82" t="str">
        <x:f>IF($A301="","",IFERROR(IF(INDEX(INDIRECT("'WCM Calibration Final'!$K$1:$K$2000"),$A301)="","",INDEX(INDIRECT("'WCM Calibration Final'!$K$1:$K$2000"),$A301)),"Source error"))</x:f>
      </x:c>
      <x:c r="I301" s="82" t="str">
        <x:f>IF($A301="","",IFERROR(IF(INDEX(INDIRECT("'WCM Calibration Final'!$L$1:$L$2000"),$A301)="","",INDEX(INDIRECT("'WCM Calibration Final'!$L$1:$L$2000"),$A301)),"Source error"))</x:f>
      </x:c>
      <x:c r="J301" s="82" t="str">
        <x:f>IF(A301="","",IF(B301="","Missing GEID; counted by name/SOEID",IF(COUNTIF($B$8:$B$507,B301)&gt;1,"Repeated GEID in counted rows","")))</x:f>
      </x:c>
      <x:c r="K301" s="82"/>
      <x:c r="L301" s="82" t="n">
        <x:f>IF(Calculations!BN306=1,COUNTIF(Calculations!$BN$13:BN306,1),0)</x:f>
        <x:v>0</x:v>
      </x:c>
    </x:row>
    <x:row r="302" ht="18" customHeight="1">
      <x:c r="A302" s="76" t="str">
        <x:f>IF(295&gt;Calculations!$AG$4,"",IFERROR(INDEX(Calculations!$EM$13:$EM$512,MATCH(295,$L$8:$L$507,0)),""))</x:f>
      </x:c>
      <x:c r="B302" s="76" t="str">
        <x:f>IF($A302="","",IFERROR(IF(INDEX(INDIRECT("'WCM Calibration Final'!$A$1:$A$2000"),$A302)="","",INDEX(INDIRECT("'WCM Calibration Final'!$A$1:$A$2000"),$A302)),"Source error"))</x:f>
      </x:c>
      <x:c r="C302" s="76" t="str">
        <x:f>IF($A302="","",IFERROR(IF(INDEX(INDIRECT("'WCM Calibration Final'!$B$1:$B$2000"),$A302)="","",INDEX(INDIRECT("'WCM Calibration Final'!$B$1:$B$2000"),$A302)),"Source error"))</x:f>
      </x:c>
      <x:c r="D302" s="76" t="str">
        <x:f>IF($A302="","",IFERROR(IF(INDEX(INDIRECT("'WCM Calibration Final'!$C$1:$C$2000"),$A302)="","",INDEX(INDIRECT("'WCM Calibration Final'!$C$1:$C$2000"),$A302)),"Source error"))</x:f>
      </x:c>
      <x:c r="E302" s="76" t="str">
        <x:f>IF($A302="","",IFERROR(IF(INDEX(INDIRECT("'WCM Calibration Final'!$D$1:$D$2000"),$A302)="","",INDEX(INDIRECT("'WCM Calibration Final'!$D$1:$D$2000"),$A302)),"Source error"))</x:f>
      </x:c>
      <x:c r="F302" s="76" t="str">
        <x:f>IF($A302="","",IFERROR(IF(INDEX(INDIRECT("'WCM Calibration Final'!$E$1:$E$2000"),$A302)="","",INDEX(INDIRECT("'WCM Calibration Final'!$E$1:$E$2000"),$A302)),"Source error"))</x:f>
      </x:c>
      <x:c r="G302" s="76" t="str">
        <x:f>IF($A302="","",IFERROR(IF(INDEX(INDIRECT("'WCM Calibration Final'!$F$1:$F$2000"),$A302)="","",INDEX(INDIRECT("'WCM Calibration Final'!$F$1:$F$2000"),$A302)),"Source error"))</x:f>
      </x:c>
      <x:c r="H302" s="76" t="str">
        <x:f>IF($A302="","",IFERROR(IF(INDEX(INDIRECT("'WCM Calibration Final'!$K$1:$K$2000"),$A302)="","",INDEX(INDIRECT("'WCM Calibration Final'!$K$1:$K$2000"),$A302)),"Source error"))</x:f>
      </x:c>
      <x:c r="I302" s="76" t="str">
        <x:f>IF($A302="","",IFERROR(IF(INDEX(INDIRECT("'WCM Calibration Final'!$L$1:$L$2000"),$A302)="","",INDEX(INDIRECT("'WCM Calibration Final'!$L$1:$L$2000"),$A302)),"Source error"))</x:f>
      </x:c>
      <x:c r="J302" s="76" t="str">
        <x:f>IF(A302="","",IF(B302="","Missing GEID; counted by name/SOEID",IF(COUNTIF($B$8:$B$507,B302)&gt;1,"Repeated GEID in counted rows","")))</x:f>
      </x:c>
      <x:c r="K302" s="82"/>
      <x:c r="L302" s="82" t="n">
        <x:f>IF(Calculations!BN307=1,COUNTIF(Calculations!$BN$13:BN307,1),0)</x:f>
        <x:v>0</x:v>
      </x:c>
    </x:row>
    <x:row r="303" ht="18" customHeight="1">
      <x:c r="A303" s="82" t="str">
        <x:f>IF(296&gt;Calculations!$AG$4,"",IFERROR(INDEX(Calculations!$EM$13:$EM$512,MATCH(296,$L$8:$L$507,0)),""))</x:f>
      </x:c>
      <x:c r="B303" s="82" t="str">
        <x:f>IF($A303="","",IFERROR(IF(INDEX(INDIRECT("'WCM Calibration Final'!$A$1:$A$2000"),$A303)="","",INDEX(INDIRECT("'WCM Calibration Final'!$A$1:$A$2000"),$A303)),"Source error"))</x:f>
      </x:c>
      <x:c r="C303" s="82" t="str">
        <x:f>IF($A303="","",IFERROR(IF(INDEX(INDIRECT("'WCM Calibration Final'!$B$1:$B$2000"),$A303)="","",INDEX(INDIRECT("'WCM Calibration Final'!$B$1:$B$2000"),$A303)),"Source error"))</x:f>
      </x:c>
      <x:c r="D303" s="82" t="str">
        <x:f>IF($A303="","",IFERROR(IF(INDEX(INDIRECT("'WCM Calibration Final'!$C$1:$C$2000"),$A303)="","",INDEX(INDIRECT("'WCM Calibration Final'!$C$1:$C$2000"),$A303)),"Source error"))</x:f>
      </x:c>
      <x:c r="E303" s="82" t="str">
        <x:f>IF($A303="","",IFERROR(IF(INDEX(INDIRECT("'WCM Calibration Final'!$D$1:$D$2000"),$A303)="","",INDEX(INDIRECT("'WCM Calibration Final'!$D$1:$D$2000"),$A303)),"Source error"))</x:f>
      </x:c>
      <x:c r="F303" s="82" t="str">
        <x:f>IF($A303="","",IFERROR(IF(INDEX(INDIRECT("'WCM Calibration Final'!$E$1:$E$2000"),$A303)="","",INDEX(INDIRECT("'WCM Calibration Final'!$E$1:$E$2000"),$A303)),"Source error"))</x:f>
      </x:c>
      <x:c r="G303" s="82" t="str">
        <x:f>IF($A303="","",IFERROR(IF(INDEX(INDIRECT("'WCM Calibration Final'!$F$1:$F$2000"),$A303)="","",INDEX(INDIRECT("'WCM Calibration Final'!$F$1:$F$2000"),$A303)),"Source error"))</x:f>
      </x:c>
      <x:c r="H303" s="82" t="str">
        <x:f>IF($A303="","",IFERROR(IF(INDEX(INDIRECT("'WCM Calibration Final'!$K$1:$K$2000"),$A303)="","",INDEX(INDIRECT("'WCM Calibration Final'!$K$1:$K$2000"),$A303)),"Source error"))</x:f>
      </x:c>
      <x:c r="I303" s="82" t="str">
        <x:f>IF($A303="","",IFERROR(IF(INDEX(INDIRECT("'WCM Calibration Final'!$L$1:$L$2000"),$A303)="","",INDEX(INDIRECT("'WCM Calibration Final'!$L$1:$L$2000"),$A303)),"Source error"))</x:f>
      </x:c>
      <x:c r="J303" s="82" t="str">
        <x:f>IF(A303="","",IF(B303="","Missing GEID; counted by name/SOEID",IF(COUNTIF($B$8:$B$507,B303)&gt;1,"Repeated GEID in counted rows","")))</x:f>
      </x:c>
      <x:c r="K303" s="82"/>
      <x:c r="L303" s="82" t="n">
        <x:f>IF(Calculations!BN308=1,COUNTIF(Calculations!$BN$13:BN308,1),0)</x:f>
        <x:v>0</x:v>
      </x:c>
    </x:row>
    <x:row r="304" ht="18" customHeight="1">
      <x:c r="A304" s="76" t="str">
        <x:f>IF(297&gt;Calculations!$AG$4,"",IFERROR(INDEX(Calculations!$EM$13:$EM$512,MATCH(297,$L$8:$L$507,0)),""))</x:f>
      </x:c>
      <x:c r="B304" s="76" t="str">
        <x:f>IF($A304="","",IFERROR(IF(INDEX(INDIRECT("'WCM Calibration Final'!$A$1:$A$2000"),$A304)="","",INDEX(INDIRECT("'WCM Calibration Final'!$A$1:$A$2000"),$A304)),"Source error"))</x:f>
      </x:c>
      <x:c r="C304" s="76" t="str">
        <x:f>IF($A304="","",IFERROR(IF(INDEX(INDIRECT("'WCM Calibration Final'!$B$1:$B$2000"),$A304)="","",INDEX(INDIRECT("'WCM Calibration Final'!$B$1:$B$2000"),$A304)),"Source error"))</x:f>
      </x:c>
      <x:c r="D304" s="76" t="str">
        <x:f>IF($A304="","",IFERROR(IF(INDEX(INDIRECT("'WCM Calibration Final'!$C$1:$C$2000"),$A304)="","",INDEX(INDIRECT("'WCM Calibration Final'!$C$1:$C$2000"),$A304)),"Source error"))</x:f>
      </x:c>
      <x:c r="E304" s="76" t="str">
        <x:f>IF($A304="","",IFERROR(IF(INDEX(INDIRECT("'WCM Calibration Final'!$D$1:$D$2000"),$A304)="","",INDEX(INDIRECT("'WCM Calibration Final'!$D$1:$D$2000"),$A304)),"Source error"))</x:f>
      </x:c>
      <x:c r="F304" s="76" t="str">
        <x:f>IF($A304="","",IFERROR(IF(INDEX(INDIRECT("'WCM Calibration Final'!$E$1:$E$2000"),$A304)="","",INDEX(INDIRECT("'WCM Calibration Final'!$E$1:$E$2000"),$A304)),"Source error"))</x:f>
      </x:c>
      <x:c r="G304" s="76" t="str">
        <x:f>IF($A304="","",IFERROR(IF(INDEX(INDIRECT("'WCM Calibration Final'!$F$1:$F$2000"),$A304)="","",INDEX(INDIRECT("'WCM Calibration Final'!$F$1:$F$2000"),$A304)),"Source error"))</x:f>
      </x:c>
      <x:c r="H304" s="76" t="str">
        <x:f>IF($A304="","",IFERROR(IF(INDEX(INDIRECT("'WCM Calibration Final'!$K$1:$K$2000"),$A304)="","",INDEX(INDIRECT("'WCM Calibration Final'!$K$1:$K$2000"),$A304)),"Source error"))</x:f>
      </x:c>
      <x:c r="I304" s="76" t="str">
        <x:f>IF($A304="","",IFERROR(IF(INDEX(INDIRECT("'WCM Calibration Final'!$L$1:$L$2000"),$A304)="","",INDEX(INDIRECT("'WCM Calibration Final'!$L$1:$L$2000"),$A304)),"Source error"))</x:f>
      </x:c>
      <x:c r="J304" s="76" t="str">
        <x:f>IF(A304="","",IF(B304="","Missing GEID; counted by name/SOEID",IF(COUNTIF($B$8:$B$507,B304)&gt;1,"Repeated GEID in counted rows","")))</x:f>
      </x:c>
      <x:c r="K304" s="82"/>
      <x:c r="L304" s="82" t="n">
        <x:f>IF(Calculations!BN309=1,COUNTIF(Calculations!$BN$13:BN309,1),0)</x:f>
        <x:v>0</x:v>
      </x:c>
    </x:row>
    <x:row r="305" ht="18" customHeight="1">
      <x:c r="A305" s="82" t="str">
        <x:f>IF(298&gt;Calculations!$AG$4,"",IFERROR(INDEX(Calculations!$EM$13:$EM$512,MATCH(298,$L$8:$L$507,0)),""))</x:f>
      </x:c>
      <x:c r="B305" s="82" t="str">
        <x:f>IF($A305="","",IFERROR(IF(INDEX(INDIRECT("'WCM Calibration Final'!$A$1:$A$2000"),$A305)="","",INDEX(INDIRECT("'WCM Calibration Final'!$A$1:$A$2000"),$A305)),"Source error"))</x:f>
      </x:c>
      <x:c r="C305" s="82" t="str">
        <x:f>IF($A305="","",IFERROR(IF(INDEX(INDIRECT("'WCM Calibration Final'!$B$1:$B$2000"),$A305)="","",INDEX(INDIRECT("'WCM Calibration Final'!$B$1:$B$2000"),$A305)),"Source error"))</x:f>
      </x:c>
      <x:c r="D305" s="82" t="str">
        <x:f>IF($A305="","",IFERROR(IF(INDEX(INDIRECT("'WCM Calibration Final'!$C$1:$C$2000"),$A305)="","",INDEX(INDIRECT("'WCM Calibration Final'!$C$1:$C$2000"),$A305)),"Source error"))</x:f>
      </x:c>
      <x:c r="E305" s="82" t="str">
        <x:f>IF($A305="","",IFERROR(IF(INDEX(INDIRECT("'WCM Calibration Final'!$D$1:$D$2000"),$A305)="","",INDEX(INDIRECT("'WCM Calibration Final'!$D$1:$D$2000"),$A305)),"Source error"))</x:f>
      </x:c>
      <x:c r="F305" s="82" t="str">
        <x:f>IF($A305="","",IFERROR(IF(INDEX(INDIRECT("'WCM Calibration Final'!$E$1:$E$2000"),$A305)="","",INDEX(INDIRECT("'WCM Calibration Final'!$E$1:$E$2000"),$A305)),"Source error"))</x:f>
      </x:c>
      <x:c r="G305" s="82" t="str">
        <x:f>IF($A305="","",IFERROR(IF(INDEX(INDIRECT("'WCM Calibration Final'!$F$1:$F$2000"),$A305)="","",INDEX(INDIRECT("'WCM Calibration Final'!$F$1:$F$2000"),$A305)),"Source error"))</x:f>
      </x:c>
      <x:c r="H305" s="82" t="str">
        <x:f>IF($A305="","",IFERROR(IF(INDEX(INDIRECT("'WCM Calibration Final'!$K$1:$K$2000"),$A305)="","",INDEX(INDIRECT("'WCM Calibration Final'!$K$1:$K$2000"),$A305)),"Source error"))</x:f>
      </x:c>
      <x:c r="I305" s="82" t="str">
        <x:f>IF($A305="","",IFERROR(IF(INDEX(INDIRECT("'WCM Calibration Final'!$L$1:$L$2000"),$A305)="","",INDEX(INDIRECT("'WCM Calibration Final'!$L$1:$L$2000"),$A305)),"Source error"))</x:f>
      </x:c>
      <x:c r="J305" s="82" t="str">
        <x:f>IF(A305="","",IF(B305="","Missing GEID; counted by name/SOEID",IF(COUNTIF($B$8:$B$507,B305)&gt;1,"Repeated GEID in counted rows","")))</x:f>
      </x:c>
      <x:c r="K305" s="82"/>
      <x:c r="L305" s="82" t="n">
        <x:f>IF(Calculations!BN310=1,COUNTIF(Calculations!$BN$13:BN310,1),0)</x:f>
        <x:v>0</x:v>
      </x:c>
    </x:row>
    <x:row r="306" ht="18" customHeight="1">
      <x:c r="A306" s="76" t="str">
        <x:f>IF(299&gt;Calculations!$AG$4,"",IFERROR(INDEX(Calculations!$EM$13:$EM$512,MATCH(299,$L$8:$L$507,0)),""))</x:f>
      </x:c>
      <x:c r="B306" s="76" t="str">
        <x:f>IF($A306="","",IFERROR(IF(INDEX(INDIRECT("'WCM Calibration Final'!$A$1:$A$2000"),$A306)="","",INDEX(INDIRECT("'WCM Calibration Final'!$A$1:$A$2000"),$A306)),"Source error"))</x:f>
      </x:c>
      <x:c r="C306" s="76" t="str">
        <x:f>IF($A306="","",IFERROR(IF(INDEX(INDIRECT("'WCM Calibration Final'!$B$1:$B$2000"),$A306)="","",INDEX(INDIRECT("'WCM Calibration Final'!$B$1:$B$2000"),$A306)),"Source error"))</x:f>
      </x:c>
      <x:c r="D306" s="76" t="str">
        <x:f>IF($A306="","",IFERROR(IF(INDEX(INDIRECT("'WCM Calibration Final'!$C$1:$C$2000"),$A306)="","",INDEX(INDIRECT("'WCM Calibration Final'!$C$1:$C$2000"),$A306)),"Source error"))</x:f>
      </x:c>
      <x:c r="E306" s="76" t="str">
        <x:f>IF($A306="","",IFERROR(IF(INDEX(INDIRECT("'WCM Calibration Final'!$D$1:$D$2000"),$A306)="","",INDEX(INDIRECT("'WCM Calibration Final'!$D$1:$D$2000"),$A306)),"Source error"))</x:f>
      </x:c>
      <x:c r="F306" s="76" t="str">
        <x:f>IF($A306="","",IFERROR(IF(INDEX(INDIRECT("'WCM Calibration Final'!$E$1:$E$2000"),$A306)="","",INDEX(INDIRECT("'WCM Calibration Final'!$E$1:$E$2000"),$A306)),"Source error"))</x:f>
      </x:c>
      <x:c r="G306" s="76" t="str">
        <x:f>IF($A306="","",IFERROR(IF(INDEX(INDIRECT("'WCM Calibration Final'!$F$1:$F$2000"),$A306)="","",INDEX(INDIRECT("'WCM Calibration Final'!$F$1:$F$2000"),$A306)),"Source error"))</x:f>
      </x:c>
      <x:c r="H306" s="76" t="str">
        <x:f>IF($A306="","",IFERROR(IF(INDEX(INDIRECT("'WCM Calibration Final'!$K$1:$K$2000"),$A306)="","",INDEX(INDIRECT("'WCM Calibration Final'!$K$1:$K$2000"),$A306)),"Source error"))</x:f>
      </x:c>
      <x:c r="I306" s="76" t="str">
        <x:f>IF($A306="","",IFERROR(IF(INDEX(INDIRECT("'WCM Calibration Final'!$L$1:$L$2000"),$A306)="","",INDEX(INDIRECT("'WCM Calibration Final'!$L$1:$L$2000"),$A306)),"Source error"))</x:f>
      </x:c>
      <x:c r="J306" s="76" t="str">
        <x:f>IF(A306="","",IF(B306="","Missing GEID; counted by name/SOEID",IF(COUNTIF($B$8:$B$507,B306)&gt;1,"Repeated GEID in counted rows","")))</x:f>
      </x:c>
      <x:c r="K306" s="82"/>
      <x:c r="L306" s="82" t="n">
        <x:f>IF(Calculations!BN311=1,COUNTIF(Calculations!$BN$13:BN311,1),0)</x:f>
        <x:v>0</x:v>
      </x:c>
    </x:row>
    <x:row r="307" ht="18" customHeight="1">
      <x:c r="A307" s="82" t="str">
        <x:f>IF(300&gt;Calculations!$AG$4,"",IFERROR(INDEX(Calculations!$EM$13:$EM$512,MATCH(300,$L$8:$L$507,0)),""))</x:f>
      </x:c>
      <x:c r="B307" s="82" t="str">
        <x:f>IF($A307="","",IFERROR(IF(INDEX(INDIRECT("'WCM Calibration Final'!$A$1:$A$2000"),$A307)="","",INDEX(INDIRECT("'WCM Calibration Final'!$A$1:$A$2000"),$A307)),"Source error"))</x:f>
      </x:c>
      <x:c r="C307" s="82" t="str">
        <x:f>IF($A307="","",IFERROR(IF(INDEX(INDIRECT("'WCM Calibration Final'!$B$1:$B$2000"),$A307)="","",INDEX(INDIRECT("'WCM Calibration Final'!$B$1:$B$2000"),$A307)),"Source error"))</x:f>
      </x:c>
      <x:c r="D307" s="82" t="str">
        <x:f>IF($A307="","",IFERROR(IF(INDEX(INDIRECT("'WCM Calibration Final'!$C$1:$C$2000"),$A307)="","",INDEX(INDIRECT("'WCM Calibration Final'!$C$1:$C$2000"),$A307)),"Source error"))</x:f>
      </x:c>
      <x:c r="E307" s="82" t="str">
        <x:f>IF($A307="","",IFERROR(IF(INDEX(INDIRECT("'WCM Calibration Final'!$D$1:$D$2000"),$A307)="","",INDEX(INDIRECT("'WCM Calibration Final'!$D$1:$D$2000"),$A307)),"Source error"))</x:f>
      </x:c>
      <x:c r="F307" s="82" t="str">
        <x:f>IF($A307="","",IFERROR(IF(INDEX(INDIRECT("'WCM Calibration Final'!$E$1:$E$2000"),$A307)="","",INDEX(INDIRECT("'WCM Calibration Final'!$E$1:$E$2000"),$A307)),"Source error"))</x:f>
      </x:c>
      <x:c r="G307" s="82" t="str">
        <x:f>IF($A307="","",IFERROR(IF(INDEX(INDIRECT("'WCM Calibration Final'!$F$1:$F$2000"),$A307)="","",INDEX(INDIRECT("'WCM Calibration Final'!$F$1:$F$2000"),$A307)),"Source error"))</x:f>
      </x:c>
      <x:c r="H307" s="82" t="str">
        <x:f>IF($A307="","",IFERROR(IF(INDEX(INDIRECT("'WCM Calibration Final'!$K$1:$K$2000"),$A307)="","",INDEX(INDIRECT("'WCM Calibration Final'!$K$1:$K$2000"),$A307)),"Source error"))</x:f>
      </x:c>
      <x:c r="I307" s="82" t="str">
        <x:f>IF($A307="","",IFERROR(IF(INDEX(INDIRECT("'WCM Calibration Final'!$L$1:$L$2000"),$A307)="","",INDEX(INDIRECT("'WCM Calibration Final'!$L$1:$L$2000"),$A307)),"Source error"))</x:f>
      </x:c>
      <x:c r="J307" s="82" t="str">
        <x:f>IF(A307="","",IF(B307="","Missing GEID; counted by name/SOEID",IF(COUNTIF($B$8:$B$507,B307)&gt;1,"Repeated GEID in counted rows","")))</x:f>
      </x:c>
      <x:c r="K307" s="82"/>
      <x:c r="L307" s="82" t="n">
        <x:f>IF(Calculations!BN312=1,COUNTIF(Calculations!$BN$13:BN312,1),0)</x:f>
        <x:v>0</x:v>
      </x:c>
    </x:row>
    <x:row r="308" ht="18" customHeight="1">
      <x:c r="A308" s="76" t="str">
        <x:f>IF(301&gt;Calculations!$AG$4,"",IFERROR(INDEX(Calculations!$EM$13:$EM$512,MATCH(301,$L$8:$L$507,0)),""))</x:f>
      </x:c>
      <x:c r="B308" s="76" t="str">
        <x:f>IF($A308="","",IFERROR(IF(INDEX(INDIRECT("'WCM Calibration Final'!$A$1:$A$2000"),$A308)="","",INDEX(INDIRECT("'WCM Calibration Final'!$A$1:$A$2000"),$A308)),"Source error"))</x:f>
      </x:c>
      <x:c r="C308" s="76" t="str">
        <x:f>IF($A308="","",IFERROR(IF(INDEX(INDIRECT("'WCM Calibration Final'!$B$1:$B$2000"),$A308)="","",INDEX(INDIRECT("'WCM Calibration Final'!$B$1:$B$2000"),$A308)),"Source error"))</x:f>
      </x:c>
      <x:c r="D308" s="76" t="str">
        <x:f>IF($A308="","",IFERROR(IF(INDEX(INDIRECT("'WCM Calibration Final'!$C$1:$C$2000"),$A308)="","",INDEX(INDIRECT("'WCM Calibration Final'!$C$1:$C$2000"),$A308)),"Source error"))</x:f>
      </x:c>
      <x:c r="E308" s="76" t="str">
        <x:f>IF($A308="","",IFERROR(IF(INDEX(INDIRECT("'WCM Calibration Final'!$D$1:$D$2000"),$A308)="","",INDEX(INDIRECT("'WCM Calibration Final'!$D$1:$D$2000"),$A308)),"Source error"))</x:f>
      </x:c>
      <x:c r="F308" s="76" t="str">
        <x:f>IF($A308="","",IFERROR(IF(INDEX(INDIRECT("'WCM Calibration Final'!$E$1:$E$2000"),$A308)="","",INDEX(INDIRECT("'WCM Calibration Final'!$E$1:$E$2000"),$A308)),"Source error"))</x:f>
      </x:c>
      <x:c r="G308" s="76" t="str">
        <x:f>IF($A308="","",IFERROR(IF(INDEX(INDIRECT("'WCM Calibration Final'!$F$1:$F$2000"),$A308)="","",INDEX(INDIRECT("'WCM Calibration Final'!$F$1:$F$2000"),$A308)),"Source error"))</x:f>
      </x:c>
      <x:c r="H308" s="76" t="str">
        <x:f>IF($A308="","",IFERROR(IF(INDEX(INDIRECT("'WCM Calibration Final'!$K$1:$K$2000"),$A308)="","",INDEX(INDIRECT("'WCM Calibration Final'!$K$1:$K$2000"),$A308)),"Source error"))</x:f>
      </x:c>
      <x:c r="I308" s="76" t="str">
        <x:f>IF($A308="","",IFERROR(IF(INDEX(INDIRECT("'WCM Calibration Final'!$L$1:$L$2000"),$A308)="","",INDEX(INDIRECT("'WCM Calibration Final'!$L$1:$L$2000"),$A308)),"Source error"))</x:f>
      </x:c>
      <x:c r="J308" s="76" t="str">
        <x:f>IF(A308="","",IF(B308="","Missing GEID; counted by name/SOEID",IF(COUNTIF($B$8:$B$507,B308)&gt;1,"Repeated GEID in counted rows","")))</x:f>
      </x:c>
      <x:c r="K308" s="82"/>
      <x:c r="L308" s="82" t="n">
        <x:f>IF(Calculations!BN313=1,COUNTIF(Calculations!$BN$13:BN313,1),0)</x:f>
        <x:v>0</x:v>
      </x:c>
    </x:row>
    <x:row r="309" ht="18" customHeight="1">
      <x:c r="A309" s="82" t="str">
        <x:f>IF(302&gt;Calculations!$AG$4,"",IFERROR(INDEX(Calculations!$EM$13:$EM$512,MATCH(302,$L$8:$L$507,0)),""))</x:f>
      </x:c>
      <x:c r="B309" s="82" t="str">
        <x:f>IF($A309="","",IFERROR(IF(INDEX(INDIRECT("'WCM Calibration Final'!$A$1:$A$2000"),$A309)="","",INDEX(INDIRECT("'WCM Calibration Final'!$A$1:$A$2000"),$A309)),"Source error"))</x:f>
      </x:c>
      <x:c r="C309" s="82" t="str">
        <x:f>IF($A309="","",IFERROR(IF(INDEX(INDIRECT("'WCM Calibration Final'!$B$1:$B$2000"),$A309)="","",INDEX(INDIRECT("'WCM Calibration Final'!$B$1:$B$2000"),$A309)),"Source error"))</x:f>
      </x:c>
      <x:c r="D309" s="82" t="str">
        <x:f>IF($A309="","",IFERROR(IF(INDEX(INDIRECT("'WCM Calibration Final'!$C$1:$C$2000"),$A309)="","",INDEX(INDIRECT("'WCM Calibration Final'!$C$1:$C$2000"),$A309)),"Source error"))</x:f>
      </x:c>
      <x:c r="E309" s="82" t="str">
        <x:f>IF($A309="","",IFERROR(IF(INDEX(INDIRECT("'WCM Calibration Final'!$D$1:$D$2000"),$A309)="","",INDEX(INDIRECT("'WCM Calibration Final'!$D$1:$D$2000"),$A309)),"Source error"))</x:f>
      </x:c>
      <x:c r="F309" s="82" t="str">
        <x:f>IF($A309="","",IFERROR(IF(INDEX(INDIRECT("'WCM Calibration Final'!$E$1:$E$2000"),$A309)="","",INDEX(INDIRECT("'WCM Calibration Final'!$E$1:$E$2000"),$A309)),"Source error"))</x:f>
      </x:c>
      <x:c r="G309" s="82" t="str">
        <x:f>IF($A309="","",IFERROR(IF(INDEX(INDIRECT("'WCM Calibration Final'!$F$1:$F$2000"),$A309)="","",INDEX(INDIRECT("'WCM Calibration Final'!$F$1:$F$2000"),$A309)),"Source error"))</x:f>
      </x:c>
      <x:c r="H309" s="82" t="str">
        <x:f>IF($A309="","",IFERROR(IF(INDEX(INDIRECT("'WCM Calibration Final'!$K$1:$K$2000"),$A309)="","",INDEX(INDIRECT("'WCM Calibration Final'!$K$1:$K$2000"),$A309)),"Source error"))</x:f>
      </x:c>
      <x:c r="I309" s="82" t="str">
        <x:f>IF($A309="","",IFERROR(IF(INDEX(INDIRECT("'WCM Calibration Final'!$L$1:$L$2000"),$A309)="","",INDEX(INDIRECT("'WCM Calibration Final'!$L$1:$L$2000"),$A309)),"Source error"))</x:f>
      </x:c>
      <x:c r="J309" s="82" t="str">
        <x:f>IF(A309="","",IF(B309="","Missing GEID; counted by name/SOEID",IF(COUNTIF($B$8:$B$507,B309)&gt;1,"Repeated GEID in counted rows","")))</x:f>
      </x:c>
      <x:c r="K309" s="82"/>
      <x:c r="L309" s="82" t="n">
        <x:f>IF(Calculations!BN314=1,COUNTIF(Calculations!$BN$13:BN314,1),0)</x:f>
        <x:v>0</x:v>
      </x:c>
    </x:row>
    <x:row r="310" ht="18" customHeight="1">
      <x:c r="A310" s="76" t="str">
        <x:f>IF(303&gt;Calculations!$AG$4,"",IFERROR(INDEX(Calculations!$EM$13:$EM$512,MATCH(303,$L$8:$L$507,0)),""))</x:f>
      </x:c>
      <x:c r="B310" s="76" t="str">
        <x:f>IF($A310="","",IFERROR(IF(INDEX(INDIRECT("'WCM Calibration Final'!$A$1:$A$2000"),$A310)="","",INDEX(INDIRECT("'WCM Calibration Final'!$A$1:$A$2000"),$A310)),"Source error"))</x:f>
      </x:c>
      <x:c r="C310" s="76" t="str">
        <x:f>IF($A310="","",IFERROR(IF(INDEX(INDIRECT("'WCM Calibration Final'!$B$1:$B$2000"),$A310)="","",INDEX(INDIRECT("'WCM Calibration Final'!$B$1:$B$2000"),$A310)),"Source error"))</x:f>
      </x:c>
      <x:c r="D310" s="76" t="str">
        <x:f>IF($A310="","",IFERROR(IF(INDEX(INDIRECT("'WCM Calibration Final'!$C$1:$C$2000"),$A310)="","",INDEX(INDIRECT("'WCM Calibration Final'!$C$1:$C$2000"),$A310)),"Source error"))</x:f>
      </x:c>
      <x:c r="E310" s="76" t="str">
        <x:f>IF($A310="","",IFERROR(IF(INDEX(INDIRECT("'WCM Calibration Final'!$D$1:$D$2000"),$A310)="","",INDEX(INDIRECT("'WCM Calibration Final'!$D$1:$D$2000"),$A310)),"Source error"))</x:f>
      </x:c>
      <x:c r="F310" s="76" t="str">
        <x:f>IF($A310="","",IFERROR(IF(INDEX(INDIRECT("'WCM Calibration Final'!$E$1:$E$2000"),$A310)="","",INDEX(INDIRECT("'WCM Calibration Final'!$E$1:$E$2000"),$A310)),"Source error"))</x:f>
      </x:c>
      <x:c r="G310" s="76" t="str">
        <x:f>IF($A310="","",IFERROR(IF(INDEX(INDIRECT("'WCM Calibration Final'!$F$1:$F$2000"),$A310)="","",INDEX(INDIRECT("'WCM Calibration Final'!$F$1:$F$2000"),$A310)),"Source error"))</x:f>
      </x:c>
      <x:c r="H310" s="76" t="str">
        <x:f>IF($A310="","",IFERROR(IF(INDEX(INDIRECT("'WCM Calibration Final'!$K$1:$K$2000"),$A310)="","",INDEX(INDIRECT("'WCM Calibration Final'!$K$1:$K$2000"),$A310)),"Source error"))</x:f>
      </x:c>
      <x:c r="I310" s="76" t="str">
        <x:f>IF($A310="","",IFERROR(IF(INDEX(INDIRECT("'WCM Calibration Final'!$L$1:$L$2000"),$A310)="","",INDEX(INDIRECT("'WCM Calibration Final'!$L$1:$L$2000"),$A310)),"Source error"))</x:f>
      </x:c>
      <x:c r="J310" s="76" t="str">
        <x:f>IF(A310="","",IF(B310="","Missing GEID; counted by name/SOEID",IF(COUNTIF($B$8:$B$507,B310)&gt;1,"Repeated GEID in counted rows","")))</x:f>
      </x:c>
      <x:c r="K310" s="82"/>
      <x:c r="L310" s="82" t="n">
        <x:f>IF(Calculations!BN315=1,COUNTIF(Calculations!$BN$13:BN315,1),0)</x:f>
        <x:v>0</x:v>
      </x:c>
    </x:row>
    <x:row r="311" ht="18" customHeight="1">
      <x:c r="A311" s="82" t="str">
        <x:f>IF(304&gt;Calculations!$AG$4,"",IFERROR(INDEX(Calculations!$EM$13:$EM$512,MATCH(304,$L$8:$L$507,0)),""))</x:f>
      </x:c>
      <x:c r="B311" s="82" t="str">
        <x:f>IF($A311="","",IFERROR(IF(INDEX(INDIRECT("'WCM Calibration Final'!$A$1:$A$2000"),$A311)="","",INDEX(INDIRECT("'WCM Calibration Final'!$A$1:$A$2000"),$A311)),"Source error"))</x:f>
      </x:c>
      <x:c r="C311" s="82" t="str">
        <x:f>IF($A311="","",IFERROR(IF(INDEX(INDIRECT("'WCM Calibration Final'!$B$1:$B$2000"),$A311)="","",INDEX(INDIRECT("'WCM Calibration Final'!$B$1:$B$2000"),$A311)),"Source error"))</x:f>
      </x:c>
      <x:c r="D311" s="82" t="str">
        <x:f>IF($A311="","",IFERROR(IF(INDEX(INDIRECT("'WCM Calibration Final'!$C$1:$C$2000"),$A311)="","",INDEX(INDIRECT("'WCM Calibration Final'!$C$1:$C$2000"),$A311)),"Source error"))</x:f>
      </x:c>
      <x:c r="E311" s="82" t="str">
        <x:f>IF($A311="","",IFERROR(IF(INDEX(INDIRECT("'WCM Calibration Final'!$D$1:$D$2000"),$A311)="","",INDEX(INDIRECT("'WCM Calibration Final'!$D$1:$D$2000"),$A311)),"Source error"))</x:f>
      </x:c>
      <x:c r="F311" s="82" t="str">
        <x:f>IF($A311="","",IFERROR(IF(INDEX(INDIRECT("'WCM Calibration Final'!$E$1:$E$2000"),$A311)="","",INDEX(INDIRECT("'WCM Calibration Final'!$E$1:$E$2000"),$A311)),"Source error"))</x:f>
      </x:c>
      <x:c r="G311" s="82" t="str">
        <x:f>IF($A311="","",IFERROR(IF(INDEX(INDIRECT("'WCM Calibration Final'!$F$1:$F$2000"),$A311)="","",INDEX(INDIRECT("'WCM Calibration Final'!$F$1:$F$2000"),$A311)),"Source error"))</x:f>
      </x:c>
      <x:c r="H311" s="82" t="str">
        <x:f>IF($A311="","",IFERROR(IF(INDEX(INDIRECT("'WCM Calibration Final'!$K$1:$K$2000"),$A311)="","",INDEX(INDIRECT("'WCM Calibration Final'!$K$1:$K$2000"),$A311)),"Source error"))</x:f>
      </x:c>
      <x:c r="I311" s="82" t="str">
        <x:f>IF($A311="","",IFERROR(IF(INDEX(INDIRECT("'WCM Calibration Final'!$L$1:$L$2000"),$A311)="","",INDEX(INDIRECT("'WCM Calibration Final'!$L$1:$L$2000"),$A311)),"Source error"))</x:f>
      </x:c>
      <x:c r="J311" s="82" t="str">
        <x:f>IF(A311="","",IF(B311="","Missing GEID; counted by name/SOEID",IF(COUNTIF($B$8:$B$507,B311)&gt;1,"Repeated GEID in counted rows","")))</x:f>
      </x:c>
      <x:c r="K311" s="82"/>
      <x:c r="L311" s="82" t="n">
        <x:f>IF(Calculations!BN316=1,COUNTIF(Calculations!$BN$13:BN316,1),0)</x:f>
        <x:v>0</x:v>
      </x:c>
    </x:row>
    <x:row r="312" ht="18" customHeight="1">
      <x:c r="A312" s="76" t="str">
        <x:f>IF(305&gt;Calculations!$AG$4,"",IFERROR(INDEX(Calculations!$EM$13:$EM$512,MATCH(305,$L$8:$L$507,0)),""))</x:f>
      </x:c>
      <x:c r="B312" s="76" t="str">
        <x:f>IF($A312="","",IFERROR(IF(INDEX(INDIRECT("'WCM Calibration Final'!$A$1:$A$2000"),$A312)="","",INDEX(INDIRECT("'WCM Calibration Final'!$A$1:$A$2000"),$A312)),"Source error"))</x:f>
      </x:c>
      <x:c r="C312" s="76" t="str">
        <x:f>IF($A312="","",IFERROR(IF(INDEX(INDIRECT("'WCM Calibration Final'!$B$1:$B$2000"),$A312)="","",INDEX(INDIRECT("'WCM Calibration Final'!$B$1:$B$2000"),$A312)),"Source error"))</x:f>
      </x:c>
      <x:c r="D312" s="76" t="str">
        <x:f>IF($A312="","",IFERROR(IF(INDEX(INDIRECT("'WCM Calibration Final'!$C$1:$C$2000"),$A312)="","",INDEX(INDIRECT("'WCM Calibration Final'!$C$1:$C$2000"),$A312)),"Source error"))</x:f>
      </x:c>
      <x:c r="E312" s="76" t="str">
        <x:f>IF($A312="","",IFERROR(IF(INDEX(INDIRECT("'WCM Calibration Final'!$D$1:$D$2000"),$A312)="","",INDEX(INDIRECT("'WCM Calibration Final'!$D$1:$D$2000"),$A312)),"Source error"))</x:f>
      </x:c>
      <x:c r="F312" s="76" t="str">
        <x:f>IF($A312="","",IFERROR(IF(INDEX(INDIRECT("'WCM Calibration Final'!$E$1:$E$2000"),$A312)="","",INDEX(INDIRECT("'WCM Calibration Final'!$E$1:$E$2000"),$A312)),"Source error"))</x:f>
      </x:c>
      <x:c r="G312" s="76" t="str">
        <x:f>IF($A312="","",IFERROR(IF(INDEX(INDIRECT("'WCM Calibration Final'!$F$1:$F$2000"),$A312)="","",INDEX(INDIRECT("'WCM Calibration Final'!$F$1:$F$2000"),$A312)),"Source error"))</x:f>
      </x:c>
      <x:c r="H312" s="76" t="str">
        <x:f>IF($A312="","",IFERROR(IF(INDEX(INDIRECT("'WCM Calibration Final'!$K$1:$K$2000"),$A312)="","",INDEX(INDIRECT("'WCM Calibration Final'!$K$1:$K$2000"),$A312)),"Source error"))</x:f>
      </x:c>
      <x:c r="I312" s="76" t="str">
        <x:f>IF($A312="","",IFERROR(IF(INDEX(INDIRECT("'WCM Calibration Final'!$L$1:$L$2000"),$A312)="","",INDEX(INDIRECT("'WCM Calibration Final'!$L$1:$L$2000"),$A312)),"Source error"))</x:f>
      </x:c>
      <x:c r="J312" s="76" t="str">
        <x:f>IF(A312="","",IF(B312="","Missing GEID; counted by name/SOEID",IF(COUNTIF($B$8:$B$507,B312)&gt;1,"Repeated GEID in counted rows","")))</x:f>
      </x:c>
      <x:c r="K312" s="82"/>
      <x:c r="L312" s="82" t="n">
        <x:f>IF(Calculations!BN317=1,COUNTIF(Calculations!$BN$13:BN317,1),0)</x:f>
        <x:v>0</x:v>
      </x:c>
    </x:row>
    <x:row r="313" ht="18" customHeight="1">
      <x:c r="A313" s="82" t="str">
        <x:f>IF(306&gt;Calculations!$AG$4,"",IFERROR(INDEX(Calculations!$EM$13:$EM$512,MATCH(306,$L$8:$L$507,0)),""))</x:f>
      </x:c>
      <x:c r="B313" s="82" t="str">
        <x:f>IF($A313="","",IFERROR(IF(INDEX(INDIRECT("'WCM Calibration Final'!$A$1:$A$2000"),$A313)="","",INDEX(INDIRECT("'WCM Calibration Final'!$A$1:$A$2000"),$A313)),"Source error"))</x:f>
      </x:c>
      <x:c r="C313" s="82" t="str">
        <x:f>IF($A313="","",IFERROR(IF(INDEX(INDIRECT("'WCM Calibration Final'!$B$1:$B$2000"),$A313)="","",INDEX(INDIRECT("'WCM Calibration Final'!$B$1:$B$2000"),$A313)),"Source error"))</x:f>
      </x:c>
      <x:c r="D313" s="82" t="str">
        <x:f>IF($A313="","",IFERROR(IF(INDEX(INDIRECT("'WCM Calibration Final'!$C$1:$C$2000"),$A313)="","",INDEX(INDIRECT("'WCM Calibration Final'!$C$1:$C$2000"),$A313)),"Source error"))</x:f>
      </x:c>
      <x:c r="E313" s="82" t="str">
        <x:f>IF($A313="","",IFERROR(IF(INDEX(INDIRECT("'WCM Calibration Final'!$D$1:$D$2000"),$A313)="","",INDEX(INDIRECT("'WCM Calibration Final'!$D$1:$D$2000"),$A313)),"Source error"))</x:f>
      </x:c>
      <x:c r="F313" s="82" t="str">
        <x:f>IF($A313="","",IFERROR(IF(INDEX(INDIRECT("'WCM Calibration Final'!$E$1:$E$2000"),$A313)="","",INDEX(INDIRECT("'WCM Calibration Final'!$E$1:$E$2000"),$A313)),"Source error"))</x:f>
      </x:c>
      <x:c r="G313" s="82" t="str">
        <x:f>IF($A313="","",IFERROR(IF(INDEX(INDIRECT("'WCM Calibration Final'!$F$1:$F$2000"),$A313)="","",INDEX(INDIRECT("'WCM Calibration Final'!$F$1:$F$2000"),$A313)),"Source error"))</x:f>
      </x:c>
      <x:c r="H313" s="82" t="str">
        <x:f>IF($A313="","",IFERROR(IF(INDEX(INDIRECT("'WCM Calibration Final'!$K$1:$K$2000"),$A313)="","",INDEX(INDIRECT("'WCM Calibration Final'!$K$1:$K$2000"),$A313)),"Source error"))</x:f>
      </x:c>
      <x:c r="I313" s="82" t="str">
        <x:f>IF($A313="","",IFERROR(IF(INDEX(INDIRECT("'WCM Calibration Final'!$L$1:$L$2000"),$A313)="","",INDEX(INDIRECT("'WCM Calibration Final'!$L$1:$L$2000"),$A313)),"Source error"))</x:f>
      </x:c>
      <x:c r="J313" s="82" t="str">
        <x:f>IF(A313="","",IF(B313="","Missing GEID; counted by name/SOEID",IF(COUNTIF($B$8:$B$507,B313)&gt;1,"Repeated GEID in counted rows","")))</x:f>
      </x:c>
      <x:c r="K313" s="82"/>
      <x:c r="L313" s="82" t="n">
        <x:f>IF(Calculations!BN318=1,COUNTIF(Calculations!$BN$13:BN318,1),0)</x:f>
        <x:v>0</x:v>
      </x:c>
    </x:row>
    <x:row r="314" ht="18" customHeight="1">
      <x:c r="A314" s="76" t="str">
        <x:f>IF(307&gt;Calculations!$AG$4,"",IFERROR(INDEX(Calculations!$EM$13:$EM$512,MATCH(307,$L$8:$L$507,0)),""))</x:f>
      </x:c>
      <x:c r="B314" s="76" t="str">
        <x:f>IF($A314="","",IFERROR(IF(INDEX(INDIRECT("'WCM Calibration Final'!$A$1:$A$2000"),$A314)="","",INDEX(INDIRECT("'WCM Calibration Final'!$A$1:$A$2000"),$A314)),"Source error"))</x:f>
      </x:c>
      <x:c r="C314" s="76" t="str">
        <x:f>IF($A314="","",IFERROR(IF(INDEX(INDIRECT("'WCM Calibration Final'!$B$1:$B$2000"),$A314)="","",INDEX(INDIRECT("'WCM Calibration Final'!$B$1:$B$2000"),$A314)),"Source error"))</x:f>
      </x:c>
      <x:c r="D314" s="76" t="str">
        <x:f>IF($A314="","",IFERROR(IF(INDEX(INDIRECT("'WCM Calibration Final'!$C$1:$C$2000"),$A314)="","",INDEX(INDIRECT("'WCM Calibration Final'!$C$1:$C$2000"),$A314)),"Source error"))</x:f>
      </x:c>
      <x:c r="E314" s="76" t="str">
        <x:f>IF($A314="","",IFERROR(IF(INDEX(INDIRECT("'WCM Calibration Final'!$D$1:$D$2000"),$A314)="","",INDEX(INDIRECT("'WCM Calibration Final'!$D$1:$D$2000"),$A314)),"Source error"))</x:f>
      </x:c>
      <x:c r="F314" s="76" t="str">
        <x:f>IF($A314="","",IFERROR(IF(INDEX(INDIRECT("'WCM Calibration Final'!$E$1:$E$2000"),$A314)="","",INDEX(INDIRECT("'WCM Calibration Final'!$E$1:$E$2000"),$A314)),"Source error"))</x:f>
      </x:c>
      <x:c r="G314" s="76" t="str">
        <x:f>IF($A314="","",IFERROR(IF(INDEX(INDIRECT("'WCM Calibration Final'!$F$1:$F$2000"),$A314)="","",INDEX(INDIRECT("'WCM Calibration Final'!$F$1:$F$2000"),$A314)),"Source error"))</x:f>
      </x:c>
      <x:c r="H314" s="76" t="str">
        <x:f>IF($A314="","",IFERROR(IF(INDEX(INDIRECT("'WCM Calibration Final'!$K$1:$K$2000"),$A314)="","",INDEX(INDIRECT("'WCM Calibration Final'!$K$1:$K$2000"),$A314)),"Source error"))</x:f>
      </x:c>
      <x:c r="I314" s="76" t="str">
        <x:f>IF($A314="","",IFERROR(IF(INDEX(INDIRECT("'WCM Calibration Final'!$L$1:$L$2000"),$A314)="","",INDEX(INDIRECT("'WCM Calibration Final'!$L$1:$L$2000"),$A314)),"Source error"))</x:f>
      </x:c>
      <x:c r="J314" s="76" t="str">
        <x:f>IF(A314="","",IF(B314="","Missing GEID; counted by name/SOEID",IF(COUNTIF($B$8:$B$507,B314)&gt;1,"Repeated GEID in counted rows","")))</x:f>
      </x:c>
      <x:c r="K314" s="82"/>
      <x:c r="L314" s="82" t="n">
        <x:f>IF(Calculations!BN319=1,COUNTIF(Calculations!$BN$13:BN319,1),0)</x:f>
        <x:v>0</x:v>
      </x:c>
    </x:row>
    <x:row r="315" ht="18" customHeight="1">
      <x:c r="A315" s="82" t="str">
        <x:f>IF(308&gt;Calculations!$AG$4,"",IFERROR(INDEX(Calculations!$EM$13:$EM$512,MATCH(308,$L$8:$L$507,0)),""))</x:f>
      </x:c>
      <x:c r="B315" s="82" t="str">
        <x:f>IF($A315="","",IFERROR(IF(INDEX(INDIRECT("'WCM Calibration Final'!$A$1:$A$2000"),$A315)="","",INDEX(INDIRECT("'WCM Calibration Final'!$A$1:$A$2000"),$A315)),"Source error"))</x:f>
      </x:c>
      <x:c r="C315" s="82" t="str">
        <x:f>IF($A315="","",IFERROR(IF(INDEX(INDIRECT("'WCM Calibration Final'!$B$1:$B$2000"),$A315)="","",INDEX(INDIRECT("'WCM Calibration Final'!$B$1:$B$2000"),$A315)),"Source error"))</x:f>
      </x:c>
      <x:c r="D315" s="82" t="str">
        <x:f>IF($A315="","",IFERROR(IF(INDEX(INDIRECT("'WCM Calibration Final'!$C$1:$C$2000"),$A315)="","",INDEX(INDIRECT("'WCM Calibration Final'!$C$1:$C$2000"),$A315)),"Source error"))</x:f>
      </x:c>
      <x:c r="E315" s="82" t="str">
        <x:f>IF($A315="","",IFERROR(IF(INDEX(INDIRECT("'WCM Calibration Final'!$D$1:$D$2000"),$A315)="","",INDEX(INDIRECT("'WCM Calibration Final'!$D$1:$D$2000"),$A315)),"Source error"))</x:f>
      </x:c>
      <x:c r="F315" s="82" t="str">
        <x:f>IF($A315="","",IFERROR(IF(INDEX(INDIRECT("'WCM Calibration Final'!$E$1:$E$2000"),$A315)="","",INDEX(INDIRECT("'WCM Calibration Final'!$E$1:$E$2000"),$A315)),"Source error"))</x:f>
      </x:c>
      <x:c r="G315" s="82" t="str">
        <x:f>IF($A315="","",IFERROR(IF(INDEX(INDIRECT("'WCM Calibration Final'!$F$1:$F$2000"),$A315)="","",INDEX(INDIRECT("'WCM Calibration Final'!$F$1:$F$2000"),$A315)),"Source error"))</x:f>
      </x:c>
      <x:c r="H315" s="82" t="str">
        <x:f>IF($A315="","",IFERROR(IF(INDEX(INDIRECT("'WCM Calibration Final'!$K$1:$K$2000"),$A315)="","",INDEX(INDIRECT("'WCM Calibration Final'!$K$1:$K$2000"),$A315)),"Source error"))</x:f>
      </x:c>
      <x:c r="I315" s="82" t="str">
        <x:f>IF($A315="","",IFERROR(IF(INDEX(INDIRECT("'WCM Calibration Final'!$L$1:$L$2000"),$A315)="","",INDEX(INDIRECT("'WCM Calibration Final'!$L$1:$L$2000"),$A315)),"Source error"))</x:f>
      </x:c>
      <x:c r="J315" s="82" t="str">
        <x:f>IF(A315="","",IF(B315="","Missing GEID; counted by name/SOEID",IF(COUNTIF($B$8:$B$507,B315)&gt;1,"Repeated GEID in counted rows","")))</x:f>
      </x:c>
      <x:c r="K315" s="82"/>
      <x:c r="L315" s="82" t="n">
        <x:f>IF(Calculations!BN320=1,COUNTIF(Calculations!$BN$13:BN320,1),0)</x:f>
        <x:v>0</x:v>
      </x:c>
    </x:row>
    <x:row r="316" ht="18" customHeight="1">
      <x:c r="A316" s="76" t="str">
        <x:f>IF(309&gt;Calculations!$AG$4,"",IFERROR(INDEX(Calculations!$EM$13:$EM$512,MATCH(309,$L$8:$L$507,0)),""))</x:f>
      </x:c>
      <x:c r="B316" s="76" t="str">
        <x:f>IF($A316="","",IFERROR(IF(INDEX(INDIRECT("'WCM Calibration Final'!$A$1:$A$2000"),$A316)="","",INDEX(INDIRECT("'WCM Calibration Final'!$A$1:$A$2000"),$A316)),"Source error"))</x:f>
      </x:c>
      <x:c r="C316" s="76" t="str">
        <x:f>IF($A316="","",IFERROR(IF(INDEX(INDIRECT("'WCM Calibration Final'!$B$1:$B$2000"),$A316)="","",INDEX(INDIRECT("'WCM Calibration Final'!$B$1:$B$2000"),$A316)),"Source error"))</x:f>
      </x:c>
      <x:c r="D316" s="76" t="str">
        <x:f>IF($A316="","",IFERROR(IF(INDEX(INDIRECT("'WCM Calibration Final'!$C$1:$C$2000"),$A316)="","",INDEX(INDIRECT("'WCM Calibration Final'!$C$1:$C$2000"),$A316)),"Source error"))</x:f>
      </x:c>
      <x:c r="E316" s="76" t="str">
        <x:f>IF($A316="","",IFERROR(IF(INDEX(INDIRECT("'WCM Calibration Final'!$D$1:$D$2000"),$A316)="","",INDEX(INDIRECT("'WCM Calibration Final'!$D$1:$D$2000"),$A316)),"Source error"))</x:f>
      </x:c>
      <x:c r="F316" s="76" t="str">
        <x:f>IF($A316="","",IFERROR(IF(INDEX(INDIRECT("'WCM Calibration Final'!$E$1:$E$2000"),$A316)="","",INDEX(INDIRECT("'WCM Calibration Final'!$E$1:$E$2000"),$A316)),"Source error"))</x:f>
      </x:c>
      <x:c r="G316" s="76" t="str">
        <x:f>IF($A316="","",IFERROR(IF(INDEX(INDIRECT("'WCM Calibration Final'!$F$1:$F$2000"),$A316)="","",INDEX(INDIRECT("'WCM Calibration Final'!$F$1:$F$2000"),$A316)),"Source error"))</x:f>
      </x:c>
      <x:c r="H316" s="76" t="str">
        <x:f>IF($A316="","",IFERROR(IF(INDEX(INDIRECT("'WCM Calibration Final'!$K$1:$K$2000"),$A316)="","",INDEX(INDIRECT("'WCM Calibration Final'!$K$1:$K$2000"),$A316)),"Source error"))</x:f>
      </x:c>
      <x:c r="I316" s="76" t="str">
        <x:f>IF($A316="","",IFERROR(IF(INDEX(INDIRECT("'WCM Calibration Final'!$L$1:$L$2000"),$A316)="","",INDEX(INDIRECT("'WCM Calibration Final'!$L$1:$L$2000"),$A316)),"Source error"))</x:f>
      </x:c>
      <x:c r="J316" s="76" t="str">
        <x:f>IF(A316="","",IF(B316="","Missing GEID; counted by name/SOEID",IF(COUNTIF($B$8:$B$507,B316)&gt;1,"Repeated GEID in counted rows","")))</x:f>
      </x:c>
      <x:c r="K316" s="82"/>
      <x:c r="L316" s="82" t="n">
        <x:f>IF(Calculations!BN321=1,COUNTIF(Calculations!$BN$13:BN321,1),0)</x:f>
        <x:v>0</x:v>
      </x:c>
    </x:row>
    <x:row r="317" ht="18" customHeight="1">
      <x:c r="A317" s="82" t="str">
        <x:f>IF(310&gt;Calculations!$AG$4,"",IFERROR(INDEX(Calculations!$EM$13:$EM$512,MATCH(310,$L$8:$L$507,0)),""))</x:f>
      </x:c>
      <x:c r="B317" s="82" t="str">
        <x:f>IF($A317="","",IFERROR(IF(INDEX(INDIRECT("'WCM Calibration Final'!$A$1:$A$2000"),$A317)="","",INDEX(INDIRECT("'WCM Calibration Final'!$A$1:$A$2000"),$A317)),"Source error"))</x:f>
      </x:c>
      <x:c r="C317" s="82" t="str">
        <x:f>IF($A317="","",IFERROR(IF(INDEX(INDIRECT("'WCM Calibration Final'!$B$1:$B$2000"),$A317)="","",INDEX(INDIRECT("'WCM Calibration Final'!$B$1:$B$2000"),$A317)),"Source error"))</x:f>
      </x:c>
      <x:c r="D317" s="82" t="str">
        <x:f>IF($A317="","",IFERROR(IF(INDEX(INDIRECT("'WCM Calibration Final'!$C$1:$C$2000"),$A317)="","",INDEX(INDIRECT("'WCM Calibration Final'!$C$1:$C$2000"),$A317)),"Source error"))</x:f>
      </x:c>
      <x:c r="E317" s="82" t="str">
        <x:f>IF($A317="","",IFERROR(IF(INDEX(INDIRECT("'WCM Calibration Final'!$D$1:$D$2000"),$A317)="","",INDEX(INDIRECT("'WCM Calibration Final'!$D$1:$D$2000"),$A317)),"Source error"))</x:f>
      </x:c>
      <x:c r="F317" s="82" t="str">
        <x:f>IF($A317="","",IFERROR(IF(INDEX(INDIRECT("'WCM Calibration Final'!$E$1:$E$2000"),$A317)="","",INDEX(INDIRECT("'WCM Calibration Final'!$E$1:$E$2000"),$A317)),"Source error"))</x:f>
      </x:c>
      <x:c r="G317" s="82" t="str">
        <x:f>IF($A317="","",IFERROR(IF(INDEX(INDIRECT("'WCM Calibration Final'!$F$1:$F$2000"),$A317)="","",INDEX(INDIRECT("'WCM Calibration Final'!$F$1:$F$2000"),$A317)),"Source error"))</x:f>
      </x:c>
      <x:c r="H317" s="82" t="str">
        <x:f>IF($A317="","",IFERROR(IF(INDEX(INDIRECT("'WCM Calibration Final'!$K$1:$K$2000"),$A317)="","",INDEX(INDIRECT("'WCM Calibration Final'!$K$1:$K$2000"),$A317)),"Source error"))</x:f>
      </x:c>
      <x:c r="I317" s="82" t="str">
        <x:f>IF($A317="","",IFERROR(IF(INDEX(INDIRECT("'WCM Calibration Final'!$L$1:$L$2000"),$A317)="","",INDEX(INDIRECT("'WCM Calibration Final'!$L$1:$L$2000"),$A317)),"Source error"))</x:f>
      </x:c>
      <x:c r="J317" s="82" t="str">
        <x:f>IF(A317="","",IF(B317="","Missing GEID; counted by name/SOEID",IF(COUNTIF($B$8:$B$507,B317)&gt;1,"Repeated GEID in counted rows","")))</x:f>
      </x:c>
      <x:c r="K317" s="82"/>
      <x:c r="L317" s="82" t="n">
        <x:f>IF(Calculations!BN322=1,COUNTIF(Calculations!$BN$13:BN322,1),0)</x:f>
        <x:v>0</x:v>
      </x:c>
    </x:row>
    <x:row r="318" ht="18" customHeight="1">
      <x:c r="A318" s="76" t="str">
        <x:f>IF(311&gt;Calculations!$AG$4,"",IFERROR(INDEX(Calculations!$EM$13:$EM$512,MATCH(311,$L$8:$L$507,0)),""))</x:f>
      </x:c>
      <x:c r="B318" s="76" t="str">
        <x:f>IF($A318="","",IFERROR(IF(INDEX(INDIRECT("'WCM Calibration Final'!$A$1:$A$2000"),$A318)="","",INDEX(INDIRECT("'WCM Calibration Final'!$A$1:$A$2000"),$A318)),"Source error"))</x:f>
      </x:c>
      <x:c r="C318" s="76" t="str">
        <x:f>IF($A318="","",IFERROR(IF(INDEX(INDIRECT("'WCM Calibration Final'!$B$1:$B$2000"),$A318)="","",INDEX(INDIRECT("'WCM Calibration Final'!$B$1:$B$2000"),$A318)),"Source error"))</x:f>
      </x:c>
      <x:c r="D318" s="76" t="str">
        <x:f>IF($A318="","",IFERROR(IF(INDEX(INDIRECT("'WCM Calibration Final'!$C$1:$C$2000"),$A318)="","",INDEX(INDIRECT("'WCM Calibration Final'!$C$1:$C$2000"),$A318)),"Source error"))</x:f>
      </x:c>
      <x:c r="E318" s="76" t="str">
        <x:f>IF($A318="","",IFERROR(IF(INDEX(INDIRECT("'WCM Calibration Final'!$D$1:$D$2000"),$A318)="","",INDEX(INDIRECT("'WCM Calibration Final'!$D$1:$D$2000"),$A318)),"Source error"))</x:f>
      </x:c>
      <x:c r="F318" s="76" t="str">
        <x:f>IF($A318="","",IFERROR(IF(INDEX(INDIRECT("'WCM Calibration Final'!$E$1:$E$2000"),$A318)="","",INDEX(INDIRECT("'WCM Calibration Final'!$E$1:$E$2000"),$A318)),"Source error"))</x:f>
      </x:c>
      <x:c r="G318" s="76" t="str">
        <x:f>IF($A318="","",IFERROR(IF(INDEX(INDIRECT("'WCM Calibration Final'!$F$1:$F$2000"),$A318)="","",INDEX(INDIRECT("'WCM Calibration Final'!$F$1:$F$2000"),$A318)),"Source error"))</x:f>
      </x:c>
      <x:c r="H318" s="76" t="str">
        <x:f>IF($A318="","",IFERROR(IF(INDEX(INDIRECT("'WCM Calibration Final'!$K$1:$K$2000"),$A318)="","",INDEX(INDIRECT("'WCM Calibration Final'!$K$1:$K$2000"),$A318)),"Source error"))</x:f>
      </x:c>
      <x:c r="I318" s="76" t="str">
        <x:f>IF($A318="","",IFERROR(IF(INDEX(INDIRECT("'WCM Calibration Final'!$L$1:$L$2000"),$A318)="","",INDEX(INDIRECT("'WCM Calibration Final'!$L$1:$L$2000"),$A318)),"Source error"))</x:f>
      </x:c>
      <x:c r="J318" s="76" t="str">
        <x:f>IF(A318="","",IF(B318="","Missing GEID; counted by name/SOEID",IF(COUNTIF($B$8:$B$507,B318)&gt;1,"Repeated GEID in counted rows","")))</x:f>
      </x:c>
      <x:c r="K318" s="82"/>
      <x:c r="L318" s="82" t="n">
        <x:f>IF(Calculations!BN323=1,COUNTIF(Calculations!$BN$13:BN323,1),0)</x:f>
        <x:v>0</x:v>
      </x:c>
    </x:row>
    <x:row r="319" ht="18" customHeight="1">
      <x:c r="A319" s="82" t="str">
        <x:f>IF(312&gt;Calculations!$AG$4,"",IFERROR(INDEX(Calculations!$EM$13:$EM$512,MATCH(312,$L$8:$L$507,0)),""))</x:f>
      </x:c>
      <x:c r="B319" s="82" t="str">
        <x:f>IF($A319="","",IFERROR(IF(INDEX(INDIRECT("'WCM Calibration Final'!$A$1:$A$2000"),$A319)="","",INDEX(INDIRECT("'WCM Calibration Final'!$A$1:$A$2000"),$A319)),"Source error"))</x:f>
      </x:c>
      <x:c r="C319" s="82" t="str">
        <x:f>IF($A319="","",IFERROR(IF(INDEX(INDIRECT("'WCM Calibration Final'!$B$1:$B$2000"),$A319)="","",INDEX(INDIRECT("'WCM Calibration Final'!$B$1:$B$2000"),$A319)),"Source error"))</x:f>
      </x:c>
      <x:c r="D319" s="82" t="str">
        <x:f>IF($A319="","",IFERROR(IF(INDEX(INDIRECT("'WCM Calibration Final'!$C$1:$C$2000"),$A319)="","",INDEX(INDIRECT("'WCM Calibration Final'!$C$1:$C$2000"),$A319)),"Source error"))</x:f>
      </x:c>
      <x:c r="E319" s="82" t="str">
        <x:f>IF($A319="","",IFERROR(IF(INDEX(INDIRECT("'WCM Calibration Final'!$D$1:$D$2000"),$A319)="","",INDEX(INDIRECT("'WCM Calibration Final'!$D$1:$D$2000"),$A319)),"Source error"))</x:f>
      </x:c>
      <x:c r="F319" s="82" t="str">
        <x:f>IF($A319="","",IFERROR(IF(INDEX(INDIRECT("'WCM Calibration Final'!$E$1:$E$2000"),$A319)="","",INDEX(INDIRECT("'WCM Calibration Final'!$E$1:$E$2000"),$A319)),"Source error"))</x:f>
      </x:c>
      <x:c r="G319" s="82" t="str">
        <x:f>IF($A319="","",IFERROR(IF(INDEX(INDIRECT("'WCM Calibration Final'!$F$1:$F$2000"),$A319)="","",INDEX(INDIRECT("'WCM Calibration Final'!$F$1:$F$2000"),$A319)),"Source error"))</x:f>
      </x:c>
      <x:c r="H319" s="82" t="str">
        <x:f>IF($A319="","",IFERROR(IF(INDEX(INDIRECT("'WCM Calibration Final'!$K$1:$K$2000"),$A319)="","",INDEX(INDIRECT("'WCM Calibration Final'!$K$1:$K$2000"),$A319)),"Source error"))</x:f>
      </x:c>
      <x:c r="I319" s="82" t="str">
        <x:f>IF($A319="","",IFERROR(IF(INDEX(INDIRECT("'WCM Calibration Final'!$L$1:$L$2000"),$A319)="","",INDEX(INDIRECT("'WCM Calibration Final'!$L$1:$L$2000"),$A319)),"Source error"))</x:f>
      </x:c>
      <x:c r="J319" s="82" t="str">
        <x:f>IF(A319="","",IF(B319="","Missing GEID; counted by name/SOEID",IF(COUNTIF($B$8:$B$507,B319)&gt;1,"Repeated GEID in counted rows","")))</x:f>
      </x:c>
      <x:c r="K319" s="82"/>
      <x:c r="L319" s="82" t="n">
        <x:f>IF(Calculations!BN324=1,COUNTIF(Calculations!$BN$13:BN324,1),0)</x:f>
        <x:v>0</x:v>
      </x:c>
    </x:row>
    <x:row r="320" ht="18" customHeight="1">
      <x:c r="A320" s="76" t="str">
        <x:f>IF(313&gt;Calculations!$AG$4,"",IFERROR(INDEX(Calculations!$EM$13:$EM$512,MATCH(313,$L$8:$L$507,0)),""))</x:f>
      </x:c>
      <x:c r="B320" s="76" t="str">
        <x:f>IF($A320="","",IFERROR(IF(INDEX(INDIRECT("'WCM Calibration Final'!$A$1:$A$2000"),$A320)="","",INDEX(INDIRECT("'WCM Calibration Final'!$A$1:$A$2000"),$A320)),"Source error"))</x:f>
      </x:c>
      <x:c r="C320" s="76" t="str">
        <x:f>IF($A320="","",IFERROR(IF(INDEX(INDIRECT("'WCM Calibration Final'!$B$1:$B$2000"),$A320)="","",INDEX(INDIRECT("'WCM Calibration Final'!$B$1:$B$2000"),$A320)),"Source error"))</x:f>
      </x:c>
      <x:c r="D320" s="76" t="str">
        <x:f>IF($A320="","",IFERROR(IF(INDEX(INDIRECT("'WCM Calibration Final'!$C$1:$C$2000"),$A320)="","",INDEX(INDIRECT("'WCM Calibration Final'!$C$1:$C$2000"),$A320)),"Source error"))</x:f>
      </x:c>
      <x:c r="E320" s="76" t="str">
        <x:f>IF($A320="","",IFERROR(IF(INDEX(INDIRECT("'WCM Calibration Final'!$D$1:$D$2000"),$A320)="","",INDEX(INDIRECT("'WCM Calibration Final'!$D$1:$D$2000"),$A320)),"Source error"))</x:f>
      </x:c>
      <x:c r="F320" s="76" t="str">
        <x:f>IF($A320="","",IFERROR(IF(INDEX(INDIRECT("'WCM Calibration Final'!$E$1:$E$2000"),$A320)="","",INDEX(INDIRECT("'WCM Calibration Final'!$E$1:$E$2000"),$A320)),"Source error"))</x:f>
      </x:c>
      <x:c r="G320" s="76" t="str">
        <x:f>IF($A320="","",IFERROR(IF(INDEX(INDIRECT("'WCM Calibration Final'!$F$1:$F$2000"),$A320)="","",INDEX(INDIRECT("'WCM Calibration Final'!$F$1:$F$2000"),$A320)),"Source error"))</x:f>
      </x:c>
      <x:c r="H320" s="76" t="str">
        <x:f>IF($A320="","",IFERROR(IF(INDEX(INDIRECT("'WCM Calibration Final'!$K$1:$K$2000"),$A320)="","",INDEX(INDIRECT("'WCM Calibration Final'!$K$1:$K$2000"),$A320)),"Source error"))</x:f>
      </x:c>
      <x:c r="I320" s="76" t="str">
        <x:f>IF($A320="","",IFERROR(IF(INDEX(INDIRECT("'WCM Calibration Final'!$L$1:$L$2000"),$A320)="","",INDEX(INDIRECT("'WCM Calibration Final'!$L$1:$L$2000"),$A320)),"Source error"))</x:f>
      </x:c>
      <x:c r="J320" s="76" t="str">
        <x:f>IF(A320="","",IF(B320="","Missing GEID; counted by name/SOEID",IF(COUNTIF($B$8:$B$507,B320)&gt;1,"Repeated GEID in counted rows","")))</x:f>
      </x:c>
      <x:c r="K320" s="82"/>
      <x:c r="L320" s="82" t="n">
        <x:f>IF(Calculations!BN325=1,COUNTIF(Calculations!$BN$13:BN325,1),0)</x:f>
        <x:v>0</x:v>
      </x:c>
    </x:row>
    <x:row r="321" ht="18" customHeight="1">
      <x:c r="A321" s="82" t="str">
        <x:f>IF(314&gt;Calculations!$AG$4,"",IFERROR(INDEX(Calculations!$EM$13:$EM$512,MATCH(314,$L$8:$L$507,0)),""))</x:f>
      </x:c>
      <x:c r="B321" s="82" t="str">
        <x:f>IF($A321="","",IFERROR(IF(INDEX(INDIRECT("'WCM Calibration Final'!$A$1:$A$2000"),$A321)="","",INDEX(INDIRECT("'WCM Calibration Final'!$A$1:$A$2000"),$A321)),"Source error"))</x:f>
      </x:c>
      <x:c r="C321" s="82" t="str">
        <x:f>IF($A321="","",IFERROR(IF(INDEX(INDIRECT("'WCM Calibration Final'!$B$1:$B$2000"),$A321)="","",INDEX(INDIRECT("'WCM Calibration Final'!$B$1:$B$2000"),$A321)),"Source error"))</x:f>
      </x:c>
      <x:c r="D321" s="82" t="str">
        <x:f>IF($A321="","",IFERROR(IF(INDEX(INDIRECT("'WCM Calibration Final'!$C$1:$C$2000"),$A321)="","",INDEX(INDIRECT("'WCM Calibration Final'!$C$1:$C$2000"),$A321)),"Source error"))</x:f>
      </x:c>
      <x:c r="E321" s="82" t="str">
        <x:f>IF($A321="","",IFERROR(IF(INDEX(INDIRECT("'WCM Calibration Final'!$D$1:$D$2000"),$A321)="","",INDEX(INDIRECT("'WCM Calibration Final'!$D$1:$D$2000"),$A321)),"Source error"))</x:f>
      </x:c>
      <x:c r="F321" s="82" t="str">
        <x:f>IF($A321="","",IFERROR(IF(INDEX(INDIRECT("'WCM Calibration Final'!$E$1:$E$2000"),$A321)="","",INDEX(INDIRECT("'WCM Calibration Final'!$E$1:$E$2000"),$A321)),"Source error"))</x:f>
      </x:c>
      <x:c r="G321" s="82" t="str">
        <x:f>IF($A321="","",IFERROR(IF(INDEX(INDIRECT("'WCM Calibration Final'!$F$1:$F$2000"),$A321)="","",INDEX(INDIRECT("'WCM Calibration Final'!$F$1:$F$2000"),$A321)),"Source error"))</x:f>
      </x:c>
      <x:c r="H321" s="82" t="str">
        <x:f>IF($A321="","",IFERROR(IF(INDEX(INDIRECT("'WCM Calibration Final'!$K$1:$K$2000"),$A321)="","",INDEX(INDIRECT("'WCM Calibration Final'!$K$1:$K$2000"),$A321)),"Source error"))</x:f>
      </x:c>
      <x:c r="I321" s="82" t="str">
        <x:f>IF($A321="","",IFERROR(IF(INDEX(INDIRECT("'WCM Calibration Final'!$L$1:$L$2000"),$A321)="","",INDEX(INDIRECT("'WCM Calibration Final'!$L$1:$L$2000"),$A321)),"Source error"))</x:f>
      </x:c>
      <x:c r="J321" s="82" t="str">
        <x:f>IF(A321="","",IF(B321="","Missing GEID; counted by name/SOEID",IF(COUNTIF($B$8:$B$507,B321)&gt;1,"Repeated GEID in counted rows","")))</x:f>
      </x:c>
      <x:c r="K321" s="82"/>
      <x:c r="L321" s="82" t="n">
        <x:f>IF(Calculations!BN326=1,COUNTIF(Calculations!$BN$13:BN326,1),0)</x:f>
        <x:v>0</x:v>
      </x:c>
    </x:row>
    <x:row r="322" ht="18" customHeight="1">
      <x:c r="A322" s="76" t="str">
        <x:f>IF(315&gt;Calculations!$AG$4,"",IFERROR(INDEX(Calculations!$EM$13:$EM$512,MATCH(315,$L$8:$L$507,0)),""))</x:f>
      </x:c>
      <x:c r="B322" s="76" t="str">
        <x:f>IF($A322="","",IFERROR(IF(INDEX(INDIRECT("'WCM Calibration Final'!$A$1:$A$2000"),$A322)="","",INDEX(INDIRECT("'WCM Calibration Final'!$A$1:$A$2000"),$A322)),"Source error"))</x:f>
      </x:c>
      <x:c r="C322" s="76" t="str">
        <x:f>IF($A322="","",IFERROR(IF(INDEX(INDIRECT("'WCM Calibration Final'!$B$1:$B$2000"),$A322)="","",INDEX(INDIRECT("'WCM Calibration Final'!$B$1:$B$2000"),$A322)),"Source error"))</x:f>
      </x:c>
      <x:c r="D322" s="76" t="str">
        <x:f>IF($A322="","",IFERROR(IF(INDEX(INDIRECT("'WCM Calibration Final'!$C$1:$C$2000"),$A322)="","",INDEX(INDIRECT("'WCM Calibration Final'!$C$1:$C$2000"),$A322)),"Source error"))</x:f>
      </x:c>
      <x:c r="E322" s="76" t="str">
        <x:f>IF($A322="","",IFERROR(IF(INDEX(INDIRECT("'WCM Calibration Final'!$D$1:$D$2000"),$A322)="","",INDEX(INDIRECT("'WCM Calibration Final'!$D$1:$D$2000"),$A322)),"Source error"))</x:f>
      </x:c>
      <x:c r="F322" s="76" t="str">
        <x:f>IF($A322="","",IFERROR(IF(INDEX(INDIRECT("'WCM Calibration Final'!$E$1:$E$2000"),$A322)="","",INDEX(INDIRECT("'WCM Calibration Final'!$E$1:$E$2000"),$A322)),"Source error"))</x:f>
      </x:c>
      <x:c r="G322" s="76" t="str">
        <x:f>IF($A322="","",IFERROR(IF(INDEX(INDIRECT("'WCM Calibration Final'!$F$1:$F$2000"),$A322)="","",INDEX(INDIRECT("'WCM Calibration Final'!$F$1:$F$2000"),$A322)),"Source error"))</x:f>
      </x:c>
      <x:c r="H322" s="76" t="str">
        <x:f>IF($A322="","",IFERROR(IF(INDEX(INDIRECT("'WCM Calibration Final'!$K$1:$K$2000"),$A322)="","",INDEX(INDIRECT("'WCM Calibration Final'!$K$1:$K$2000"),$A322)),"Source error"))</x:f>
      </x:c>
      <x:c r="I322" s="76" t="str">
        <x:f>IF($A322="","",IFERROR(IF(INDEX(INDIRECT("'WCM Calibration Final'!$L$1:$L$2000"),$A322)="","",INDEX(INDIRECT("'WCM Calibration Final'!$L$1:$L$2000"),$A322)),"Source error"))</x:f>
      </x:c>
      <x:c r="J322" s="76" t="str">
        <x:f>IF(A322="","",IF(B322="","Missing GEID; counted by name/SOEID",IF(COUNTIF($B$8:$B$507,B322)&gt;1,"Repeated GEID in counted rows","")))</x:f>
      </x:c>
      <x:c r="K322" s="82"/>
      <x:c r="L322" s="82" t="n">
        <x:f>IF(Calculations!BN327=1,COUNTIF(Calculations!$BN$13:BN327,1),0)</x:f>
        <x:v>0</x:v>
      </x:c>
    </x:row>
    <x:row r="323" ht="18" customHeight="1">
      <x:c r="A323" s="82" t="str">
        <x:f>IF(316&gt;Calculations!$AG$4,"",IFERROR(INDEX(Calculations!$EM$13:$EM$512,MATCH(316,$L$8:$L$507,0)),""))</x:f>
      </x:c>
      <x:c r="B323" s="82" t="str">
        <x:f>IF($A323="","",IFERROR(IF(INDEX(INDIRECT("'WCM Calibration Final'!$A$1:$A$2000"),$A323)="","",INDEX(INDIRECT("'WCM Calibration Final'!$A$1:$A$2000"),$A323)),"Source error"))</x:f>
      </x:c>
      <x:c r="C323" s="82" t="str">
        <x:f>IF($A323="","",IFERROR(IF(INDEX(INDIRECT("'WCM Calibration Final'!$B$1:$B$2000"),$A323)="","",INDEX(INDIRECT("'WCM Calibration Final'!$B$1:$B$2000"),$A323)),"Source error"))</x:f>
      </x:c>
      <x:c r="D323" s="82" t="str">
        <x:f>IF($A323="","",IFERROR(IF(INDEX(INDIRECT("'WCM Calibration Final'!$C$1:$C$2000"),$A323)="","",INDEX(INDIRECT("'WCM Calibration Final'!$C$1:$C$2000"),$A323)),"Source error"))</x:f>
      </x:c>
      <x:c r="E323" s="82" t="str">
        <x:f>IF($A323="","",IFERROR(IF(INDEX(INDIRECT("'WCM Calibration Final'!$D$1:$D$2000"),$A323)="","",INDEX(INDIRECT("'WCM Calibration Final'!$D$1:$D$2000"),$A323)),"Source error"))</x:f>
      </x:c>
      <x:c r="F323" s="82" t="str">
        <x:f>IF($A323="","",IFERROR(IF(INDEX(INDIRECT("'WCM Calibration Final'!$E$1:$E$2000"),$A323)="","",INDEX(INDIRECT("'WCM Calibration Final'!$E$1:$E$2000"),$A323)),"Source error"))</x:f>
      </x:c>
      <x:c r="G323" s="82" t="str">
        <x:f>IF($A323="","",IFERROR(IF(INDEX(INDIRECT("'WCM Calibration Final'!$F$1:$F$2000"),$A323)="","",INDEX(INDIRECT("'WCM Calibration Final'!$F$1:$F$2000"),$A323)),"Source error"))</x:f>
      </x:c>
      <x:c r="H323" s="82" t="str">
        <x:f>IF($A323="","",IFERROR(IF(INDEX(INDIRECT("'WCM Calibration Final'!$K$1:$K$2000"),$A323)="","",INDEX(INDIRECT("'WCM Calibration Final'!$K$1:$K$2000"),$A323)),"Source error"))</x:f>
      </x:c>
      <x:c r="I323" s="82" t="str">
        <x:f>IF($A323="","",IFERROR(IF(INDEX(INDIRECT("'WCM Calibration Final'!$L$1:$L$2000"),$A323)="","",INDEX(INDIRECT("'WCM Calibration Final'!$L$1:$L$2000"),$A323)),"Source error"))</x:f>
      </x:c>
      <x:c r="J323" s="82" t="str">
        <x:f>IF(A323="","",IF(B323="","Missing GEID; counted by name/SOEID",IF(COUNTIF($B$8:$B$507,B323)&gt;1,"Repeated GEID in counted rows","")))</x:f>
      </x:c>
      <x:c r="K323" s="82"/>
      <x:c r="L323" s="82" t="n">
        <x:f>IF(Calculations!BN328=1,COUNTIF(Calculations!$BN$13:BN328,1),0)</x:f>
        <x:v>0</x:v>
      </x:c>
    </x:row>
    <x:row r="324" ht="18" customHeight="1">
      <x:c r="A324" s="76" t="str">
        <x:f>IF(317&gt;Calculations!$AG$4,"",IFERROR(INDEX(Calculations!$EM$13:$EM$512,MATCH(317,$L$8:$L$507,0)),""))</x:f>
      </x:c>
      <x:c r="B324" s="76" t="str">
        <x:f>IF($A324="","",IFERROR(IF(INDEX(INDIRECT("'WCM Calibration Final'!$A$1:$A$2000"),$A324)="","",INDEX(INDIRECT("'WCM Calibration Final'!$A$1:$A$2000"),$A324)),"Source error"))</x:f>
      </x:c>
      <x:c r="C324" s="76" t="str">
        <x:f>IF($A324="","",IFERROR(IF(INDEX(INDIRECT("'WCM Calibration Final'!$B$1:$B$2000"),$A324)="","",INDEX(INDIRECT("'WCM Calibration Final'!$B$1:$B$2000"),$A324)),"Source error"))</x:f>
      </x:c>
      <x:c r="D324" s="76" t="str">
        <x:f>IF($A324="","",IFERROR(IF(INDEX(INDIRECT("'WCM Calibration Final'!$C$1:$C$2000"),$A324)="","",INDEX(INDIRECT("'WCM Calibration Final'!$C$1:$C$2000"),$A324)),"Source error"))</x:f>
      </x:c>
      <x:c r="E324" s="76" t="str">
        <x:f>IF($A324="","",IFERROR(IF(INDEX(INDIRECT("'WCM Calibration Final'!$D$1:$D$2000"),$A324)="","",INDEX(INDIRECT("'WCM Calibration Final'!$D$1:$D$2000"),$A324)),"Source error"))</x:f>
      </x:c>
      <x:c r="F324" s="76" t="str">
        <x:f>IF($A324="","",IFERROR(IF(INDEX(INDIRECT("'WCM Calibration Final'!$E$1:$E$2000"),$A324)="","",INDEX(INDIRECT("'WCM Calibration Final'!$E$1:$E$2000"),$A324)),"Source error"))</x:f>
      </x:c>
      <x:c r="G324" s="76" t="str">
        <x:f>IF($A324="","",IFERROR(IF(INDEX(INDIRECT("'WCM Calibration Final'!$F$1:$F$2000"),$A324)="","",INDEX(INDIRECT("'WCM Calibration Final'!$F$1:$F$2000"),$A324)),"Source error"))</x:f>
      </x:c>
      <x:c r="H324" s="76" t="str">
        <x:f>IF($A324="","",IFERROR(IF(INDEX(INDIRECT("'WCM Calibration Final'!$K$1:$K$2000"),$A324)="","",INDEX(INDIRECT("'WCM Calibration Final'!$K$1:$K$2000"),$A324)),"Source error"))</x:f>
      </x:c>
      <x:c r="I324" s="76" t="str">
        <x:f>IF($A324="","",IFERROR(IF(INDEX(INDIRECT("'WCM Calibration Final'!$L$1:$L$2000"),$A324)="","",INDEX(INDIRECT("'WCM Calibration Final'!$L$1:$L$2000"),$A324)),"Source error"))</x:f>
      </x:c>
      <x:c r="J324" s="76" t="str">
        <x:f>IF(A324="","",IF(B324="","Missing GEID; counted by name/SOEID",IF(COUNTIF($B$8:$B$507,B324)&gt;1,"Repeated GEID in counted rows","")))</x:f>
      </x:c>
      <x:c r="K324" s="82"/>
      <x:c r="L324" s="82" t="n">
        <x:f>IF(Calculations!BN329=1,COUNTIF(Calculations!$BN$13:BN329,1),0)</x:f>
        <x:v>0</x:v>
      </x:c>
    </x:row>
    <x:row r="325" ht="18" customHeight="1">
      <x:c r="A325" s="82" t="str">
        <x:f>IF(318&gt;Calculations!$AG$4,"",IFERROR(INDEX(Calculations!$EM$13:$EM$512,MATCH(318,$L$8:$L$507,0)),""))</x:f>
      </x:c>
      <x:c r="B325" s="82" t="str">
        <x:f>IF($A325="","",IFERROR(IF(INDEX(INDIRECT("'WCM Calibration Final'!$A$1:$A$2000"),$A325)="","",INDEX(INDIRECT("'WCM Calibration Final'!$A$1:$A$2000"),$A325)),"Source error"))</x:f>
      </x:c>
      <x:c r="C325" s="82" t="str">
        <x:f>IF($A325="","",IFERROR(IF(INDEX(INDIRECT("'WCM Calibration Final'!$B$1:$B$2000"),$A325)="","",INDEX(INDIRECT("'WCM Calibration Final'!$B$1:$B$2000"),$A325)),"Source error"))</x:f>
      </x:c>
      <x:c r="D325" s="82" t="str">
        <x:f>IF($A325="","",IFERROR(IF(INDEX(INDIRECT("'WCM Calibration Final'!$C$1:$C$2000"),$A325)="","",INDEX(INDIRECT("'WCM Calibration Final'!$C$1:$C$2000"),$A325)),"Source error"))</x:f>
      </x:c>
      <x:c r="E325" s="82" t="str">
        <x:f>IF($A325="","",IFERROR(IF(INDEX(INDIRECT("'WCM Calibration Final'!$D$1:$D$2000"),$A325)="","",INDEX(INDIRECT("'WCM Calibration Final'!$D$1:$D$2000"),$A325)),"Source error"))</x:f>
      </x:c>
      <x:c r="F325" s="82" t="str">
        <x:f>IF($A325="","",IFERROR(IF(INDEX(INDIRECT("'WCM Calibration Final'!$E$1:$E$2000"),$A325)="","",INDEX(INDIRECT("'WCM Calibration Final'!$E$1:$E$2000"),$A325)),"Source error"))</x:f>
      </x:c>
      <x:c r="G325" s="82" t="str">
        <x:f>IF($A325="","",IFERROR(IF(INDEX(INDIRECT("'WCM Calibration Final'!$F$1:$F$2000"),$A325)="","",INDEX(INDIRECT("'WCM Calibration Final'!$F$1:$F$2000"),$A325)),"Source error"))</x:f>
      </x:c>
      <x:c r="H325" s="82" t="str">
        <x:f>IF($A325="","",IFERROR(IF(INDEX(INDIRECT("'WCM Calibration Final'!$K$1:$K$2000"),$A325)="","",INDEX(INDIRECT("'WCM Calibration Final'!$K$1:$K$2000"),$A325)),"Source error"))</x:f>
      </x:c>
      <x:c r="I325" s="82" t="str">
        <x:f>IF($A325="","",IFERROR(IF(INDEX(INDIRECT("'WCM Calibration Final'!$L$1:$L$2000"),$A325)="","",INDEX(INDIRECT("'WCM Calibration Final'!$L$1:$L$2000"),$A325)),"Source error"))</x:f>
      </x:c>
      <x:c r="J325" s="82" t="str">
        <x:f>IF(A325="","",IF(B325="","Missing GEID; counted by name/SOEID",IF(COUNTIF($B$8:$B$507,B325)&gt;1,"Repeated GEID in counted rows","")))</x:f>
      </x:c>
      <x:c r="K325" s="82"/>
      <x:c r="L325" s="82" t="n">
        <x:f>IF(Calculations!BN330=1,COUNTIF(Calculations!$BN$13:BN330,1),0)</x:f>
        <x:v>0</x:v>
      </x:c>
    </x:row>
    <x:row r="326" ht="18" customHeight="1">
      <x:c r="A326" s="76" t="str">
        <x:f>IF(319&gt;Calculations!$AG$4,"",IFERROR(INDEX(Calculations!$EM$13:$EM$512,MATCH(319,$L$8:$L$507,0)),""))</x:f>
      </x:c>
      <x:c r="B326" s="76" t="str">
        <x:f>IF($A326="","",IFERROR(IF(INDEX(INDIRECT("'WCM Calibration Final'!$A$1:$A$2000"),$A326)="","",INDEX(INDIRECT("'WCM Calibration Final'!$A$1:$A$2000"),$A326)),"Source error"))</x:f>
      </x:c>
      <x:c r="C326" s="76" t="str">
        <x:f>IF($A326="","",IFERROR(IF(INDEX(INDIRECT("'WCM Calibration Final'!$B$1:$B$2000"),$A326)="","",INDEX(INDIRECT("'WCM Calibration Final'!$B$1:$B$2000"),$A326)),"Source error"))</x:f>
      </x:c>
      <x:c r="D326" s="76" t="str">
        <x:f>IF($A326="","",IFERROR(IF(INDEX(INDIRECT("'WCM Calibration Final'!$C$1:$C$2000"),$A326)="","",INDEX(INDIRECT("'WCM Calibration Final'!$C$1:$C$2000"),$A326)),"Source error"))</x:f>
      </x:c>
      <x:c r="E326" s="76" t="str">
        <x:f>IF($A326="","",IFERROR(IF(INDEX(INDIRECT("'WCM Calibration Final'!$D$1:$D$2000"),$A326)="","",INDEX(INDIRECT("'WCM Calibration Final'!$D$1:$D$2000"),$A326)),"Source error"))</x:f>
      </x:c>
      <x:c r="F326" s="76" t="str">
        <x:f>IF($A326="","",IFERROR(IF(INDEX(INDIRECT("'WCM Calibration Final'!$E$1:$E$2000"),$A326)="","",INDEX(INDIRECT("'WCM Calibration Final'!$E$1:$E$2000"),$A326)),"Source error"))</x:f>
      </x:c>
      <x:c r="G326" s="76" t="str">
        <x:f>IF($A326="","",IFERROR(IF(INDEX(INDIRECT("'WCM Calibration Final'!$F$1:$F$2000"),$A326)="","",INDEX(INDIRECT("'WCM Calibration Final'!$F$1:$F$2000"),$A326)),"Source error"))</x:f>
      </x:c>
      <x:c r="H326" s="76" t="str">
        <x:f>IF($A326="","",IFERROR(IF(INDEX(INDIRECT("'WCM Calibration Final'!$K$1:$K$2000"),$A326)="","",INDEX(INDIRECT("'WCM Calibration Final'!$K$1:$K$2000"),$A326)),"Source error"))</x:f>
      </x:c>
      <x:c r="I326" s="76" t="str">
        <x:f>IF($A326="","",IFERROR(IF(INDEX(INDIRECT("'WCM Calibration Final'!$L$1:$L$2000"),$A326)="","",INDEX(INDIRECT("'WCM Calibration Final'!$L$1:$L$2000"),$A326)),"Source error"))</x:f>
      </x:c>
      <x:c r="J326" s="76" t="str">
        <x:f>IF(A326="","",IF(B326="","Missing GEID; counted by name/SOEID",IF(COUNTIF($B$8:$B$507,B326)&gt;1,"Repeated GEID in counted rows","")))</x:f>
      </x:c>
      <x:c r="K326" s="82"/>
      <x:c r="L326" s="82" t="n">
        <x:f>IF(Calculations!BN331=1,COUNTIF(Calculations!$BN$13:BN331,1),0)</x:f>
        <x:v>0</x:v>
      </x:c>
    </x:row>
    <x:row r="327" ht="18" customHeight="1">
      <x:c r="A327" s="82" t="str">
        <x:f>IF(320&gt;Calculations!$AG$4,"",IFERROR(INDEX(Calculations!$EM$13:$EM$512,MATCH(320,$L$8:$L$507,0)),""))</x:f>
      </x:c>
      <x:c r="B327" s="82" t="str">
        <x:f>IF($A327="","",IFERROR(IF(INDEX(INDIRECT("'WCM Calibration Final'!$A$1:$A$2000"),$A327)="","",INDEX(INDIRECT("'WCM Calibration Final'!$A$1:$A$2000"),$A327)),"Source error"))</x:f>
      </x:c>
      <x:c r="C327" s="82" t="str">
        <x:f>IF($A327="","",IFERROR(IF(INDEX(INDIRECT("'WCM Calibration Final'!$B$1:$B$2000"),$A327)="","",INDEX(INDIRECT("'WCM Calibration Final'!$B$1:$B$2000"),$A327)),"Source error"))</x:f>
      </x:c>
      <x:c r="D327" s="82" t="str">
        <x:f>IF($A327="","",IFERROR(IF(INDEX(INDIRECT("'WCM Calibration Final'!$C$1:$C$2000"),$A327)="","",INDEX(INDIRECT("'WCM Calibration Final'!$C$1:$C$2000"),$A327)),"Source error"))</x:f>
      </x:c>
      <x:c r="E327" s="82" t="str">
        <x:f>IF($A327="","",IFERROR(IF(INDEX(INDIRECT("'WCM Calibration Final'!$D$1:$D$2000"),$A327)="","",INDEX(INDIRECT("'WCM Calibration Final'!$D$1:$D$2000"),$A327)),"Source error"))</x:f>
      </x:c>
      <x:c r="F327" s="82" t="str">
        <x:f>IF($A327="","",IFERROR(IF(INDEX(INDIRECT("'WCM Calibration Final'!$E$1:$E$2000"),$A327)="","",INDEX(INDIRECT("'WCM Calibration Final'!$E$1:$E$2000"),$A327)),"Source error"))</x:f>
      </x:c>
      <x:c r="G327" s="82" t="str">
        <x:f>IF($A327="","",IFERROR(IF(INDEX(INDIRECT("'WCM Calibration Final'!$F$1:$F$2000"),$A327)="","",INDEX(INDIRECT("'WCM Calibration Final'!$F$1:$F$2000"),$A327)),"Source error"))</x:f>
      </x:c>
      <x:c r="H327" s="82" t="str">
        <x:f>IF($A327="","",IFERROR(IF(INDEX(INDIRECT("'WCM Calibration Final'!$K$1:$K$2000"),$A327)="","",INDEX(INDIRECT("'WCM Calibration Final'!$K$1:$K$2000"),$A327)),"Source error"))</x:f>
      </x:c>
      <x:c r="I327" s="82" t="str">
        <x:f>IF($A327="","",IFERROR(IF(INDEX(INDIRECT("'WCM Calibration Final'!$L$1:$L$2000"),$A327)="","",INDEX(INDIRECT("'WCM Calibration Final'!$L$1:$L$2000"),$A327)),"Source error"))</x:f>
      </x:c>
      <x:c r="J327" s="82" t="str">
        <x:f>IF(A327="","",IF(B327="","Missing GEID; counted by name/SOEID",IF(COUNTIF($B$8:$B$507,B327)&gt;1,"Repeated GEID in counted rows","")))</x:f>
      </x:c>
      <x:c r="K327" s="82"/>
      <x:c r="L327" s="82" t="n">
        <x:f>IF(Calculations!BN332=1,COUNTIF(Calculations!$BN$13:BN332,1),0)</x:f>
        <x:v>0</x:v>
      </x:c>
    </x:row>
    <x:row r="328" ht="18" customHeight="1">
      <x:c r="A328" s="76" t="str">
        <x:f>IF(321&gt;Calculations!$AG$4,"",IFERROR(INDEX(Calculations!$EM$13:$EM$512,MATCH(321,$L$8:$L$507,0)),""))</x:f>
      </x:c>
      <x:c r="B328" s="76" t="str">
        <x:f>IF($A328="","",IFERROR(IF(INDEX(INDIRECT("'WCM Calibration Final'!$A$1:$A$2000"),$A328)="","",INDEX(INDIRECT("'WCM Calibration Final'!$A$1:$A$2000"),$A328)),"Source error"))</x:f>
      </x:c>
      <x:c r="C328" s="76" t="str">
        <x:f>IF($A328="","",IFERROR(IF(INDEX(INDIRECT("'WCM Calibration Final'!$B$1:$B$2000"),$A328)="","",INDEX(INDIRECT("'WCM Calibration Final'!$B$1:$B$2000"),$A328)),"Source error"))</x:f>
      </x:c>
      <x:c r="D328" s="76" t="str">
        <x:f>IF($A328="","",IFERROR(IF(INDEX(INDIRECT("'WCM Calibration Final'!$C$1:$C$2000"),$A328)="","",INDEX(INDIRECT("'WCM Calibration Final'!$C$1:$C$2000"),$A328)),"Source error"))</x:f>
      </x:c>
      <x:c r="E328" s="76" t="str">
        <x:f>IF($A328="","",IFERROR(IF(INDEX(INDIRECT("'WCM Calibration Final'!$D$1:$D$2000"),$A328)="","",INDEX(INDIRECT("'WCM Calibration Final'!$D$1:$D$2000"),$A328)),"Source error"))</x:f>
      </x:c>
      <x:c r="F328" s="76" t="str">
        <x:f>IF($A328="","",IFERROR(IF(INDEX(INDIRECT("'WCM Calibration Final'!$E$1:$E$2000"),$A328)="","",INDEX(INDIRECT("'WCM Calibration Final'!$E$1:$E$2000"),$A328)),"Source error"))</x:f>
      </x:c>
      <x:c r="G328" s="76" t="str">
        <x:f>IF($A328="","",IFERROR(IF(INDEX(INDIRECT("'WCM Calibration Final'!$F$1:$F$2000"),$A328)="","",INDEX(INDIRECT("'WCM Calibration Final'!$F$1:$F$2000"),$A328)),"Source error"))</x:f>
      </x:c>
      <x:c r="H328" s="76" t="str">
        <x:f>IF($A328="","",IFERROR(IF(INDEX(INDIRECT("'WCM Calibration Final'!$K$1:$K$2000"),$A328)="","",INDEX(INDIRECT("'WCM Calibration Final'!$K$1:$K$2000"),$A328)),"Source error"))</x:f>
      </x:c>
      <x:c r="I328" s="76" t="str">
        <x:f>IF($A328="","",IFERROR(IF(INDEX(INDIRECT("'WCM Calibration Final'!$L$1:$L$2000"),$A328)="","",INDEX(INDIRECT("'WCM Calibration Final'!$L$1:$L$2000"),$A328)),"Source error"))</x:f>
      </x:c>
      <x:c r="J328" s="76" t="str">
        <x:f>IF(A328="","",IF(B328="","Missing GEID; counted by name/SOEID",IF(COUNTIF($B$8:$B$507,B328)&gt;1,"Repeated GEID in counted rows","")))</x:f>
      </x:c>
      <x:c r="K328" s="82"/>
      <x:c r="L328" s="82" t="n">
        <x:f>IF(Calculations!BN333=1,COUNTIF(Calculations!$BN$13:BN333,1),0)</x:f>
        <x:v>0</x:v>
      </x:c>
    </x:row>
    <x:row r="329" ht="18" customHeight="1">
      <x:c r="A329" s="82" t="str">
        <x:f>IF(322&gt;Calculations!$AG$4,"",IFERROR(INDEX(Calculations!$EM$13:$EM$512,MATCH(322,$L$8:$L$507,0)),""))</x:f>
      </x:c>
      <x:c r="B329" s="82" t="str">
        <x:f>IF($A329="","",IFERROR(IF(INDEX(INDIRECT("'WCM Calibration Final'!$A$1:$A$2000"),$A329)="","",INDEX(INDIRECT("'WCM Calibration Final'!$A$1:$A$2000"),$A329)),"Source error"))</x:f>
      </x:c>
      <x:c r="C329" s="82" t="str">
        <x:f>IF($A329="","",IFERROR(IF(INDEX(INDIRECT("'WCM Calibration Final'!$B$1:$B$2000"),$A329)="","",INDEX(INDIRECT("'WCM Calibration Final'!$B$1:$B$2000"),$A329)),"Source error"))</x:f>
      </x:c>
      <x:c r="D329" s="82" t="str">
        <x:f>IF($A329="","",IFERROR(IF(INDEX(INDIRECT("'WCM Calibration Final'!$C$1:$C$2000"),$A329)="","",INDEX(INDIRECT("'WCM Calibration Final'!$C$1:$C$2000"),$A329)),"Source error"))</x:f>
      </x:c>
      <x:c r="E329" s="82" t="str">
        <x:f>IF($A329="","",IFERROR(IF(INDEX(INDIRECT("'WCM Calibration Final'!$D$1:$D$2000"),$A329)="","",INDEX(INDIRECT("'WCM Calibration Final'!$D$1:$D$2000"),$A329)),"Source error"))</x:f>
      </x:c>
      <x:c r="F329" s="82" t="str">
        <x:f>IF($A329="","",IFERROR(IF(INDEX(INDIRECT("'WCM Calibration Final'!$E$1:$E$2000"),$A329)="","",INDEX(INDIRECT("'WCM Calibration Final'!$E$1:$E$2000"),$A329)),"Source error"))</x:f>
      </x:c>
      <x:c r="G329" s="82" t="str">
        <x:f>IF($A329="","",IFERROR(IF(INDEX(INDIRECT("'WCM Calibration Final'!$F$1:$F$2000"),$A329)="","",INDEX(INDIRECT("'WCM Calibration Final'!$F$1:$F$2000"),$A329)),"Source error"))</x:f>
      </x:c>
      <x:c r="H329" s="82" t="str">
        <x:f>IF($A329="","",IFERROR(IF(INDEX(INDIRECT("'WCM Calibration Final'!$K$1:$K$2000"),$A329)="","",INDEX(INDIRECT("'WCM Calibration Final'!$K$1:$K$2000"),$A329)),"Source error"))</x:f>
      </x:c>
      <x:c r="I329" s="82" t="str">
        <x:f>IF($A329="","",IFERROR(IF(INDEX(INDIRECT("'WCM Calibration Final'!$L$1:$L$2000"),$A329)="","",INDEX(INDIRECT("'WCM Calibration Final'!$L$1:$L$2000"),$A329)),"Source error"))</x:f>
      </x:c>
      <x:c r="J329" s="82" t="str">
        <x:f>IF(A329="","",IF(B329="","Missing GEID; counted by name/SOEID",IF(COUNTIF($B$8:$B$507,B329)&gt;1,"Repeated GEID in counted rows","")))</x:f>
      </x:c>
      <x:c r="K329" s="82"/>
      <x:c r="L329" s="82" t="n">
        <x:f>IF(Calculations!BN334=1,COUNTIF(Calculations!$BN$13:BN334,1),0)</x:f>
        <x:v>0</x:v>
      </x:c>
    </x:row>
    <x:row r="330" ht="18" customHeight="1">
      <x:c r="A330" s="76" t="str">
        <x:f>IF(323&gt;Calculations!$AG$4,"",IFERROR(INDEX(Calculations!$EM$13:$EM$512,MATCH(323,$L$8:$L$507,0)),""))</x:f>
      </x:c>
      <x:c r="B330" s="76" t="str">
        <x:f>IF($A330="","",IFERROR(IF(INDEX(INDIRECT("'WCM Calibration Final'!$A$1:$A$2000"),$A330)="","",INDEX(INDIRECT("'WCM Calibration Final'!$A$1:$A$2000"),$A330)),"Source error"))</x:f>
      </x:c>
      <x:c r="C330" s="76" t="str">
        <x:f>IF($A330="","",IFERROR(IF(INDEX(INDIRECT("'WCM Calibration Final'!$B$1:$B$2000"),$A330)="","",INDEX(INDIRECT("'WCM Calibration Final'!$B$1:$B$2000"),$A330)),"Source error"))</x:f>
      </x:c>
      <x:c r="D330" s="76" t="str">
        <x:f>IF($A330="","",IFERROR(IF(INDEX(INDIRECT("'WCM Calibration Final'!$C$1:$C$2000"),$A330)="","",INDEX(INDIRECT("'WCM Calibration Final'!$C$1:$C$2000"),$A330)),"Source error"))</x:f>
      </x:c>
      <x:c r="E330" s="76" t="str">
        <x:f>IF($A330="","",IFERROR(IF(INDEX(INDIRECT("'WCM Calibration Final'!$D$1:$D$2000"),$A330)="","",INDEX(INDIRECT("'WCM Calibration Final'!$D$1:$D$2000"),$A330)),"Source error"))</x:f>
      </x:c>
      <x:c r="F330" s="76" t="str">
        <x:f>IF($A330="","",IFERROR(IF(INDEX(INDIRECT("'WCM Calibration Final'!$E$1:$E$2000"),$A330)="","",INDEX(INDIRECT("'WCM Calibration Final'!$E$1:$E$2000"),$A330)),"Source error"))</x:f>
      </x:c>
      <x:c r="G330" s="76" t="str">
        <x:f>IF($A330="","",IFERROR(IF(INDEX(INDIRECT("'WCM Calibration Final'!$F$1:$F$2000"),$A330)="","",INDEX(INDIRECT("'WCM Calibration Final'!$F$1:$F$2000"),$A330)),"Source error"))</x:f>
      </x:c>
      <x:c r="H330" s="76" t="str">
        <x:f>IF($A330="","",IFERROR(IF(INDEX(INDIRECT("'WCM Calibration Final'!$K$1:$K$2000"),$A330)="","",INDEX(INDIRECT("'WCM Calibration Final'!$K$1:$K$2000"),$A330)),"Source error"))</x:f>
      </x:c>
      <x:c r="I330" s="76" t="str">
        <x:f>IF($A330="","",IFERROR(IF(INDEX(INDIRECT("'WCM Calibration Final'!$L$1:$L$2000"),$A330)="","",INDEX(INDIRECT("'WCM Calibration Final'!$L$1:$L$2000"),$A330)),"Source error"))</x:f>
      </x:c>
      <x:c r="J330" s="76" t="str">
        <x:f>IF(A330="","",IF(B330="","Missing GEID; counted by name/SOEID",IF(COUNTIF($B$8:$B$507,B330)&gt;1,"Repeated GEID in counted rows","")))</x:f>
      </x:c>
      <x:c r="K330" s="82"/>
      <x:c r="L330" s="82" t="n">
        <x:f>IF(Calculations!BN335=1,COUNTIF(Calculations!$BN$13:BN335,1),0)</x:f>
        <x:v>0</x:v>
      </x:c>
    </x:row>
    <x:row r="331" ht="18" customHeight="1">
      <x:c r="A331" s="82" t="str">
        <x:f>IF(324&gt;Calculations!$AG$4,"",IFERROR(INDEX(Calculations!$EM$13:$EM$512,MATCH(324,$L$8:$L$507,0)),""))</x:f>
      </x:c>
      <x:c r="B331" s="82" t="str">
        <x:f>IF($A331="","",IFERROR(IF(INDEX(INDIRECT("'WCM Calibration Final'!$A$1:$A$2000"),$A331)="","",INDEX(INDIRECT("'WCM Calibration Final'!$A$1:$A$2000"),$A331)),"Source error"))</x:f>
      </x:c>
      <x:c r="C331" s="82" t="str">
        <x:f>IF($A331="","",IFERROR(IF(INDEX(INDIRECT("'WCM Calibration Final'!$B$1:$B$2000"),$A331)="","",INDEX(INDIRECT("'WCM Calibration Final'!$B$1:$B$2000"),$A331)),"Source error"))</x:f>
      </x:c>
      <x:c r="D331" s="82" t="str">
        <x:f>IF($A331="","",IFERROR(IF(INDEX(INDIRECT("'WCM Calibration Final'!$C$1:$C$2000"),$A331)="","",INDEX(INDIRECT("'WCM Calibration Final'!$C$1:$C$2000"),$A331)),"Source error"))</x:f>
      </x:c>
      <x:c r="E331" s="82" t="str">
        <x:f>IF($A331="","",IFERROR(IF(INDEX(INDIRECT("'WCM Calibration Final'!$D$1:$D$2000"),$A331)="","",INDEX(INDIRECT("'WCM Calibration Final'!$D$1:$D$2000"),$A331)),"Source error"))</x:f>
      </x:c>
      <x:c r="F331" s="82" t="str">
        <x:f>IF($A331="","",IFERROR(IF(INDEX(INDIRECT("'WCM Calibration Final'!$E$1:$E$2000"),$A331)="","",INDEX(INDIRECT("'WCM Calibration Final'!$E$1:$E$2000"),$A331)),"Source error"))</x:f>
      </x:c>
      <x:c r="G331" s="82" t="str">
        <x:f>IF($A331="","",IFERROR(IF(INDEX(INDIRECT("'WCM Calibration Final'!$F$1:$F$2000"),$A331)="","",INDEX(INDIRECT("'WCM Calibration Final'!$F$1:$F$2000"),$A331)),"Source error"))</x:f>
      </x:c>
      <x:c r="H331" s="82" t="str">
        <x:f>IF($A331="","",IFERROR(IF(INDEX(INDIRECT("'WCM Calibration Final'!$K$1:$K$2000"),$A331)="","",INDEX(INDIRECT("'WCM Calibration Final'!$K$1:$K$2000"),$A331)),"Source error"))</x:f>
      </x:c>
      <x:c r="I331" s="82" t="str">
        <x:f>IF($A331="","",IFERROR(IF(INDEX(INDIRECT("'WCM Calibration Final'!$L$1:$L$2000"),$A331)="","",INDEX(INDIRECT("'WCM Calibration Final'!$L$1:$L$2000"),$A331)),"Source error"))</x:f>
      </x:c>
      <x:c r="J331" s="82" t="str">
        <x:f>IF(A331="","",IF(B331="","Missing GEID; counted by name/SOEID",IF(COUNTIF($B$8:$B$507,B331)&gt;1,"Repeated GEID in counted rows","")))</x:f>
      </x:c>
      <x:c r="K331" s="82"/>
      <x:c r="L331" s="82" t="n">
        <x:f>IF(Calculations!BN336=1,COUNTIF(Calculations!$BN$13:BN336,1),0)</x:f>
        <x:v>0</x:v>
      </x:c>
    </x:row>
    <x:row r="332" ht="18" customHeight="1">
      <x:c r="A332" s="76" t="str">
        <x:f>IF(325&gt;Calculations!$AG$4,"",IFERROR(INDEX(Calculations!$EM$13:$EM$512,MATCH(325,$L$8:$L$507,0)),""))</x:f>
      </x:c>
      <x:c r="B332" s="76" t="str">
        <x:f>IF($A332="","",IFERROR(IF(INDEX(INDIRECT("'WCM Calibration Final'!$A$1:$A$2000"),$A332)="","",INDEX(INDIRECT("'WCM Calibration Final'!$A$1:$A$2000"),$A332)),"Source error"))</x:f>
      </x:c>
      <x:c r="C332" s="76" t="str">
        <x:f>IF($A332="","",IFERROR(IF(INDEX(INDIRECT("'WCM Calibration Final'!$B$1:$B$2000"),$A332)="","",INDEX(INDIRECT("'WCM Calibration Final'!$B$1:$B$2000"),$A332)),"Source error"))</x:f>
      </x:c>
      <x:c r="D332" s="76" t="str">
        <x:f>IF($A332="","",IFERROR(IF(INDEX(INDIRECT("'WCM Calibration Final'!$C$1:$C$2000"),$A332)="","",INDEX(INDIRECT("'WCM Calibration Final'!$C$1:$C$2000"),$A332)),"Source error"))</x:f>
      </x:c>
      <x:c r="E332" s="76" t="str">
        <x:f>IF($A332="","",IFERROR(IF(INDEX(INDIRECT("'WCM Calibration Final'!$D$1:$D$2000"),$A332)="","",INDEX(INDIRECT("'WCM Calibration Final'!$D$1:$D$2000"),$A332)),"Source error"))</x:f>
      </x:c>
      <x:c r="F332" s="76" t="str">
        <x:f>IF($A332="","",IFERROR(IF(INDEX(INDIRECT("'WCM Calibration Final'!$E$1:$E$2000"),$A332)="","",INDEX(INDIRECT("'WCM Calibration Final'!$E$1:$E$2000"),$A332)),"Source error"))</x:f>
      </x:c>
      <x:c r="G332" s="76" t="str">
        <x:f>IF($A332="","",IFERROR(IF(INDEX(INDIRECT("'WCM Calibration Final'!$F$1:$F$2000"),$A332)="","",INDEX(INDIRECT("'WCM Calibration Final'!$F$1:$F$2000"),$A332)),"Source error"))</x:f>
      </x:c>
      <x:c r="H332" s="76" t="str">
        <x:f>IF($A332="","",IFERROR(IF(INDEX(INDIRECT("'WCM Calibration Final'!$K$1:$K$2000"),$A332)="","",INDEX(INDIRECT("'WCM Calibration Final'!$K$1:$K$2000"),$A332)),"Source error"))</x:f>
      </x:c>
      <x:c r="I332" s="76" t="str">
        <x:f>IF($A332="","",IFERROR(IF(INDEX(INDIRECT("'WCM Calibration Final'!$L$1:$L$2000"),$A332)="","",INDEX(INDIRECT("'WCM Calibration Final'!$L$1:$L$2000"),$A332)),"Source error"))</x:f>
      </x:c>
      <x:c r="J332" s="76" t="str">
        <x:f>IF(A332="","",IF(B332="","Missing GEID; counted by name/SOEID",IF(COUNTIF($B$8:$B$507,B332)&gt;1,"Repeated GEID in counted rows","")))</x:f>
      </x:c>
      <x:c r="K332" s="82"/>
      <x:c r="L332" s="82" t="n">
        <x:f>IF(Calculations!BN337=1,COUNTIF(Calculations!$BN$13:BN337,1),0)</x:f>
        <x:v>0</x:v>
      </x:c>
    </x:row>
    <x:row r="333" ht="18" customHeight="1">
      <x:c r="A333" s="82" t="str">
        <x:f>IF(326&gt;Calculations!$AG$4,"",IFERROR(INDEX(Calculations!$EM$13:$EM$512,MATCH(326,$L$8:$L$507,0)),""))</x:f>
      </x:c>
      <x:c r="B333" s="82" t="str">
        <x:f>IF($A333="","",IFERROR(IF(INDEX(INDIRECT("'WCM Calibration Final'!$A$1:$A$2000"),$A333)="","",INDEX(INDIRECT("'WCM Calibration Final'!$A$1:$A$2000"),$A333)),"Source error"))</x:f>
      </x:c>
      <x:c r="C333" s="82" t="str">
        <x:f>IF($A333="","",IFERROR(IF(INDEX(INDIRECT("'WCM Calibration Final'!$B$1:$B$2000"),$A333)="","",INDEX(INDIRECT("'WCM Calibration Final'!$B$1:$B$2000"),$A333)),"Source error"))</x:f>
      </x:c>
      <x:c r="D333" s="82" t="str">
        <x:f>IF($A333="","",IFERROR(IF(INDEX(INDIRECT("'WCM Calibration Final'!$C$1:$C$2000"),$A333)="","",INDEX(INDIRECT("'WCM Calibration Final'!$C$1:$C$2000"),$A333)),"Source error"))</x:f>
      </x:c>
      <x:c r="E333" s="82" t="str">
        <x:f>IF($A333="","",IFERROR(IF(INDEX(INDIRECT("'WCM Calibration Final'!$D$1:$D$2000"),$A333)="","",INDEX(INDIRECT("'WCM Calibration Final'!$D$1:$D$2000"),$A333)),"Source error"))</x:f>
      </x:c>
      <x:c r="F333" s="82" t="str">
        <x:f>IF($A333="","",IFERROR(IF(INDEX(INDIRECT("'WCM Calibration Final'!$E$1:$E$2000"),$A333)="","",INDEX(INDIRECT("'WCM Calibration Final'!$E$1:$E$2000"),$A333)),"Source error"))</x:f>
      </x:c>
      <x:c r="G333" s="82" t="str">
        <x:f>IF($A333="","",IFERROR(IF(INDEX(INDIRECT("'WCM Calibration Final'!$F$1:$F$2000"),$A333)="","",INDEX(INDIRECT("'WCM Calibration Final'!$F$1:$F$2000"),$A333)),"Source error"))</x:f>
      </x:c>
      <x:c r="H333" s="82" t="str">
        <x:f>IF($A333="","",IFERROR(IF(INDEX(INDIRECT("'WCM Calibration Final'!$K$1:$K$2000"),$A333)="","",INDEX(INDIRECT("'WCM Calibration Final'!$K$1:$K$2000"),$A333)),"Source error"))</x:f>
      </x:c>
      <x:c r="I333" s="82" t="str">
        <x:f>IF($A333="","",IFERROR(IF(INDEX(INDIRECT("'WCM Calibration Final'!$L$1:$L$2000"),$A333)="","",INDEX(INDIRECT("'WCM Calibration Final'!$L$1:$L$2000"),$A333)),"Source error"))</x:f>
      </x:c>
      <x:c r="J333" s="82" t="str">
        <x:f>IF(A333="","",IF(B333="","Missing GEID; counted by name/SOEID",IF(COUNTIF($B$8:$B$507,B333)&gt;1,"Repeated GEID in counted rows","")))</x:f>
      </x:c>
      <x:c r="K333" s="82"/>
      <x:c r="L333" s="82" t="n">
        <x:f>IF(Calculations!BN338=1,COUNTIF(Calculations!$BN$13:BN338,1),0)</x:f>
        <x:v>0</x:v>
      </x:c>
    </x:row>
    <x:row r="334" ht="18" customHeight="1">
      <x:c r="A334" s="76" t="str">
        <x:f>IF(327&gt;Calculations!$AG$4,"",IFERROR(INDEX(Calculations!$EM$13:$EM$512,MATCH(327,$L$8:$L$507,0)),""))</x:f>
      </x:c>
      <x:c r="B334" s="76" t="str">
        <x:f>IF($A334="","",IFERROR(IF(INDEX(INDIRECT("'WCM Calibration Final'!$A$1:$A$2000"),$A334)="","",INDEX(INDIRECT("'WCM Calibration Final'!$A$1:$A$2000"),$A334)),"Source error"))</x:f>
      </x:c>
      <x:c r="C334" s="76" t="str">
        <x:f>IF($A334="","",IFERROR(IF(INDEX(INDIRECT("'WCM Calibration Final'!$B$1:$B$2000"),$A334)="","",INDEX(INDIRECT("'WCM Calibration Final'!$B$1:$B$2000"),$A334)),"Source error"))</x:f>
      </x:c>
      <x:c r="D334" s="76" t="str">
        <x:f>IF($A334="","",IFERROR(IF(INDEX(INDIRECT("'WCM Calibration Final'!$C$1:$C$2000"),$A334)="","",INDEX(INDIRECT("'WCM Calibration Final'!$C$1:$C$2000"),$A334)),"Source error"))</x:f>
      </x:c>
      <x:c r="E334" s="76" t="str">
        <x:f>IF($A334="","",IFERROR(IF(INDEX(INDIRECT("'WCM Calibration Final'!$D$1:$D$2000"),$A334)="","",INDEX(INDIRECT("'WCM Calibration Final'!$D$1:$D$2000"),$A334)),"Source error"))</x:f>
      </x:c>
      <x:c r="F334" s="76" t="str">
        <x:f>IF($A334="","",IFERROR(IF(INDEX(INDIRECT("'WCM Calibration Final'!$E$1:$E$2000"),$A334)="","",INDEX(INDIRECT("'WCM Calibration Final'!$E$1:$E$2000"),$A334)),"Source error"))</x:f>
      </x:c>
      <x:c r="G334" s="76" t="str">
        <x:f>IF($A334="","",IFERROR(IF(INDEX(INDIRECT("'WCM Calibration Final'!$F$1:$F$2000"),$A334)="","",INDEX(INDIRECT("'WCM Calibration Final'!$F$1:$F$2000"),$A334)),"Source error"))</x:f>
      </x:c>
      <x:c r="H334" s="76" t="str">
        <x:f>IF($A334="","",IFERROR(IF(INDEX(INDIRECT("'WCM Calibration Final'!$K$1:$K$2000"),$A334)="","",INDEX(INDIRECT("'WCM Calibration Final'!$K$1:$K$2000"),$A334)),"Source error"))</x:f>
      </x:c>
      <x:c r="I334" s="76" t="str">
        <x:f>IF($A334="","",IFERROR(IF(INDEX(INDIRECT("'WCM Calibration Final'!$L$1:$L$2000"),$A334)="","",INDEX(INDIRECT("'WCM Calibration Final'!$L$1:$L$2000"),$A334)),"Source error"))</x:f>
      </x:c>
      <x:c r="J334" s="76" t="str">
        <x:f>IF(A334="","",IF(B334="","Missing GEID; counted by name/SOEID",IF(COUNTIF($B$8:$B$507,B334)&gt;1,"Repeated GEID in counted rows","")))</x:f>
      </x:c>
      <x:c r="K334" s="82"/>
      <x:c r="L334" s="82" t="n">
        <x:f>IF(Calculations!BN339=1,COUNTIF(Calculations!$BN$13:BN339,1),0)</x:f>
        <x:v>0</x:v>
      </x:c>
    </x:row>
    <x:row r="335" ht="18" customHeight="1">
      <x:c r="A335" s="82" t="str">
        <x:f>IF(328&gt;Calculations!$AG$4,"",IFERROR(INDEX(Calculations!$EM$13:$EM$512,MATCH(328,$L$8:$L$507,0)),""))</x:f>
      </x:c>
      <x:c r="B335" s="82" t="str">
        <x:f>IF($A335="","",IFERROR(IF(INDEX(INDIRECT("'WCM Calibration Final'!$A$1:$A$2000"),$A335)="","",INDEX(INDIRECT("'WCM Calibration Final'!$A$1:$A$2000"),$A335)),"Source error"))</x:f>
      </x:c>
      <x:c r="C335" s="82" t="str">
        <x:f>IF($A335="","",IFERROR(IF(INDEX(INDIRECT("'WCM Calibration Final'!$B$1:$B$2000"),$A335)="","",INDEX(INDIRECT("'WCM Calibration Final'!$B$1:$B$2000"),$A335)),"Source error"))</x:f>
      </x:c>
      <x:c r="D335" s="82" t="str">
        <x:f>IF($A335="","",IFERROR(IF(INDEX(INDIRECT("'WCM Calibration Final'!$C$1:$C$2000"),$A335)="","",INDEX(INDIRECT("'WCM Calibration Final'!$C$1:$C$2000"),$A335)),"Source error"))</x:f>
      </x:c>
      <x:c r="E335" s="82" t="str">
        <x:f>IF($A335="","",IFERROR(IF(INDEX(INDIRECT("'WCM Calibration Final'!$D$1:$D$2000"),$A335)="","",INDEX(INDIRECT("'WCM Calibration Final'!$D$1:$D$2000"),$A335)),"Source error"))</x:f>
      </x:c>
      <x:c r="F335" s="82" t="str">
        <x:f>IF($A335="","",IFERROR(IF(INDEX(INDIRECT("'WCM Calibration Final'!$E$1:$E$2000"),$A335)="","",INDEX(INDIRECT("'WCM Calibration Final'!$E$1:$E$2000"),$A335)),"Source error"))</x:f>
      </x:c>
      <x:c r="G335" s="82" t="str">
        <x:f>IF($A335="","",IFERROR(IF(INDEX(INDIRECT("'WCM Calibration Final'!$F$1:$F$2000"),$A335)="","",INDEX(INDIRECT("'WCM Calibration Final'!$F$1:$F$2000"),$A335)),"Source error"))</x:f>
      </x:c>
      <x:c r="H335" s="82" t="str">
        <x:f>IF($A335="","",IFERROR(IF(INDEX(INDIRECT("'WCM Calibration Final'!$K$1:$K$2000"),$A335)="","",INDEX(INDIRECT("'WCM Calibration Final'!$K$1:$K$2000"),$A335)),"Source error"))</x:f>
      </x:c>
      <x:c r="I335" s="82" t="str">
        <x:f>IF($A335="","",IFERROR(IF(INDEX(INDIRECT("'WCM Calibration Final'!$L$1:$L$2000"),$A335)="","",INDEX(INDIRECT("'WCM Calibration Final'!$L$1:$L$2000"),$A335)),"Source error"))</x:f>
      </x:c>
      <x:c r="J335" s="82" t="str">
        <x:f>IF(A335="","",IF(B335="","Missing GEID; counted by name/SOEID",IF(COUNTIF($B$8:$B$507,B335)&gt;1,"Repeated GEID in counted rows","")))</x:f>
      </x:c>
      <x:c r="K335" s="82"/>
      <x:c r="L335" s="82" t="n">
        <x:f>IF(Calculations!BN340=1,COUNTIF(Calculations!$BN$13:BN340,1),0)</x:f>
        <x:v>0</x:v>
      </x:c>
    </x:row>
    <x:row r="336" ht="18" customHeight="1">
      <x:c r="A336" s="76" t="str">
        <x:f>IF(329&gt;Calculations!$AG$4,"",IFERROR(INDEX(Calculations!$EM$13:$EM$512,MATCH(329,$L$8:$L$507,0)),""))</x:f>
      </x:c>
      <x:c r="B336" s="76" t="str">
        <x:f>IF($A336="","",IFERROR(IF(INDEX(INDIRECT("'WCM Calibration Final'!$A$1:$A$2000"),$A336)="","",INDEX(INDIRECT("'WCM Calibration Final'!$A$1:$A$2000"),$A336)),"Source error"))</x:f>
      </x:c>
      <x:c r="C336" s="76" t="str">
        <x:f>IF($A336="","",IFERROR(IF(INDEX(INDIRECT("'WCM Calibration Final'!$B$1:$B$2000"),$A336)="","",INDEX(INDIRECT("'WCM Calibration Final'!$B$1:$B$2000"),$A336)),"Source error"))</x:f>
      </x:c>
      <x:c r="D336" s="76" t="str">
        <x:f>IF($A336="","",IFERROR(IF(INDEX(INDIRECT("'WCM Calibration Final'!$C$1:$C$2000"),$A336)="","",INDEX(INDIRECT("'WCM Calibration Final'!$C$1:$C$2000"),$A336)),"Source error"))</x:f>
      </x:c>
      <x:c r="E336" s="76" t="str">
        <x:f>IF($A336="","",IFERROR(IF(INDEX(INDIRECT("'WCM Calibration Final'!$D$1:$D$2000"),$A336)="","",INDEX(INDIRECT("'WCM Calibration Final'!$D$1:$D$2000"),$A336)),"Source error"))</x:f>
      </x:c>
      <x:c r="F336" s="76" t="str">
        <x:f>IF($A336="","",IFERROR(IF(INDEX(INDIRECT("'WCM Calibration Final'!$E$1:$E$2000"),$A336)="","",INDEX(INDIRECT("'WCM Calibration Final'!$E$1:$E$2000"),$A336)),"Source error"))</x:f>
      </x:c>
      <x:c r="G336" s="76" t="str">
        <x:f>IF($A336="","",IFERROR(IF(INDEX(INDIRECT("'WCM Calibration Final'!$F$1:$F$2000"),$A336)="","",INDEX(INDIRECT("'WCM Calibration Final'!$F$1:$F$2000"),$A336)),"Source error"))</x:f>
      </x:c>
      <x:c r="H336" s="76" t="str">
        <x:f>IF($A336="","",IFERROR(IF(INDEX(INDIRECT("'WCM Calibration Final'!$K$1:$K$2000"),$A336)="","",INDEX(INDIRECT("'WCM Calibration Final'!$K$1:$K$2000"),$A336)),"Source error"))</x:f>
      </x:c>
      <x:c r="I336" s="76" t="str">
        <x:f>IF($A336="","",IFERROR(IF(INDEX(INDIRECT("'WCM Calibration Final'!$L$1:$L$2000"),$A336)="","",INDEX(INDIRECT("'WCM Calibration Final'!$L$1:$L$2000"),$A336)),"Source error"))</x:f>
      </x:c>
      <x:c r="J336" s="76" t="str">
        <x:f>IF(A336="","",IF(B336="","Missing GEID; counted by name/SOEID",IF(COUNTIF($B$8:$B$507,B336)&gt;1,"Repeated GEID in counted rows","")))</x:f>
      </x:c>
      <x:c r="K336" s="82"/>
      <x:c r="L336" s="82" t="n">
        <x:f>IF(Calculations!BN341=1,COUNTIF(Calculations!$BN$13:BN341,1),0)</x:f>
        <x:v>0</x:v>
      </x:c>
    </x:row>
    <x:row r="337" ht="18" customHeight="1">
      <x:c r="A337" s="82" t="str">
        <x:f>IF(330&gt;Calculations!$AG$4,"",IFERROR(INDEX(Calculations!$EM$13:$EM$512,MATCH(330,$L$8:$L$507,0)),""))</x:f>
      </x:c>
      <x:c r="B337" s="82" t="str">
        <x:f>IF($A337="","",IFERROR(IF(INDEX(INDIRECT("'WCM Calibration Final'!$A$1:$A$2000"),$A337)="","",INDEX(INDIRECT("'WCM Calibration Final'!$A$1:$A$2000"),$A337)),"Source error"))</x:f>
      </x:c>
      <x:c r="C337" s="82" t="str">
        <x:f>IF($A337="","",IFERROR(IF(INDEX(INDIRECT("'WCM Calibration Final'!$B$1:$B$2000"),$A337)="","",INDEX(INDIRECT("'WCM Calibration Final'!$B$1:$B$2000"),$A337)),"Source error"))</x:f>
      </x:c>
      <x:c r="D337" s="82" t="str">
        <x:f>IF($A337="","",IFERROR(IF(INDEX(INDIRECT("'WCM Calibration Final'!$C$1:$C$2000"),$A337)="","",INDEX(INDIRECT("'WCM Calibration Final'!$C$1:$C$2000"),$A337)),"Source error"))</x:f>
      </x:c>
      <x:c r="E337" s="82" t="str">
        <x:f>IF($A337="","",IFERROR(IF(INDEX(INDIRECT("'WCM Calibration Final'!$D$1:$D$2000"),$A337)="","",INDEX(INDIRECT("'WCM Calibration Final'!$D$1:$D$2000"),$A337)),"Source error"))</x:f>
      </x:c>
      <x:c r="F337" s="82" t="str">
        <x:f>IF($A337="","",IFERROR(IF(INDEX(INDIRECT("'WCM Calibration Final'!$E$1:$E$2000"),$A337)="","",INDEX(INDIRECT("'WCM Calibration Final'!$E$1:$E$2000"),$A337)),"Source error"))</x:f>
      </x:c>
      <x:c r="G337" s="82" t="str">
        <x:f>IF($A337="","",IFERROR(IF(INDEX(INDIRECT("'WCM Calibration Final'!$F$1:$F$2000"),$A337)="","",INDEX(INDIRECT("'WCM Calibration Final'!$F$1:$F$2000"),$A337)),"Source error"))</x:f>
      </x:c>
      <x:c r="H337" s="82" t="str">
        <x:f>IF($A337="","",IFERROR(IF(INDEX(INDIRECT("'WCM Calibration Final'!$K$1:$K$2000"),$A337)="","",INDEX(INDIRECT("'WCM Calibration Final'!$K$1:$K$2000"),$A337)),"Source error"))</x:f>
      </x:c>
      <x:c r="I337" s="82" t="str">
        <x:f>IF($A337="","",IFERROR(IF(INDEX(INDIRECT("'WCM Calibration Final'!$L$1:$L$2000"),$A337)="","",INDEX(INDIRECT("'WCM Calibration Final'!$L$1:$L$2000"),$A337)),"Source error"))</x:f>
      </x:c>
      <x:c r="J337" s="82" t="str">
        <x:f>IF(A337="","",IF(B337="","Missing GEID; counted by name/SOEID",IF(COUNTIF($B$8:$B$507,B337)&gt;1,"Repeated GEID in counted rows","")))</x:f>
      </x:c>
      <x:c r="K337" s="82"/>
      <x:c r="L337" s="82" t="n">
        <x:f>IF(Calculations!BN342=1,COUNTIF(Calculations!$BN$13:BN342,1),0)</x:f>
        <x:v>0</x:v>
      </x:c>
    </x:row>
    <x:row r="338" ht="18" customHeight="1">
      <x:c r="A338" s="76" t="str">
        <x:f>IF(331&gt;Calculations!$AG$4,"",IFERROR(INDEX(Calculations!$EM$13:$EM$512,MATCH(331,$L$8:$L$507,0)),""))</x:f>
      </x:c>
      <x:c r="B338" s="76" t="str">
        <x:f>IF($A338="","",IFERROR(IF(INDEX(INDIRECT("'WCM Calibration Final'!$A$1:$A$2000"),$A338)="","",INDEX(INDIRECT("'WCM Calibration Final'!$A$1:$A$2000"),$A338)),"Source error"))</x:f>
      </x:c>
      <x:c r="C338" s="76" t="str">
        <x:f>IF($A338="","",IFERROR(IF(INDEX(INDIRECT("'WCM Calibration Final'!$B$1:$B$2000"),$A338)="","",INDEX(INDIRECT("'WCM Calibration Final'!$B$1:$B$2000"),$A338)),"Source error"))</x:f>
      </x:c>
      <x:c r="D338" s="76" t="str">
        <x:f>IF($A338="","",IFERROR(IF(INDEX(INDIRECT("'WCM Calibration Final'!$C$1:$C$2000"),$A338)="","",INDEX(INDIRECT("'WCM Calibration Final'!$C$1:$C$2000"),$A338)),"Source error"))</x:f>
      </x:c>
      <x:c r="E338" s="76" t="str">
        <x:f>IF($A338="","",IFERROR(IF(INDEX(INDIRECT("'WCM Calibration Final'!$D$1:$D$2000"),$A338)="","",INDEX(INDIRECT("'WCM Calibration Final'!$D$1:$D$2000"),$A338)),"Source error"))</x:f>
      </x:c>
      <x:c r="F338" s="76" t="str">
        <x:f>IF($A338="","",IFERROR(IF(INDEX(INDIRECT("'WCM Calibration Final'!$E$1:$E$2000"),$A338)="","",INDEX(INDIRECT("'WCM Calibration Final'!$E$1:$E$2000"),$A338)),"Source error"))</x:f>
      </x:c>
      <x:c r="G338" s="76" t="str">
        <x:f>IF($A338="","",IFERROR(IF(INDEX(INDIRECT("'WCM Calibration Final'!$F$1:$F$2000"),$A338)="","",INDEX(INDIRECT("'WCM Calibration Final'!$F$1:$F$2000"),$A338)),"Source error"))</x:f>
      </x:c>
      <x:c r="H338" s="76" t="str">
        <x:f>IF($A338="","",IFERROR(IF(INDEX(INDIRECT("'WCM Calibration Final'!$K$1:$K$2000"),$A338)="","",INDEX(INDIRECT("'WCM Calibration Final'!$K$1:$K$2000"),$A338)),"Source error"))</x:f>
      </x:c>
      <x:c r="I338" s="76" t="str">
        <x:f>IF($A338="","",IFERROR(IF(INDEX(INDIRECT("'WCM Calibration Final'!$L$1:$L$2000"),$A338)="","",INDEX(INDIRECT("'WCM Calibration Final'!$L$1:$L$2000"),$A338)),"Source error"))</x:f>
      </x:c>
      <x:c r="J338" s="76" t="str">
        <x:f>IF(A338="","",IF(B338="","Missing GEID; counted by name/SOEID",IF(COUNTIF($B$8:$B$507,B338)&gt;1,"Repeated GEID in counted rows","")))</x:f>
      </x:c>
      <x:c r="K338" s="82"/>
      <x:c r="L338" s="82" t="n">
        <x:f>IF(Calculations!BN343=1,COUNTIF(Calculations!$BN$13:BN343,1),0)</x:f>
        <x:v>0</x:v>
      </x:c>
    </x:row>
    <x:row r="339" ht="18" customHeight="1">
      <x:c r="A339" s="82" t="str">
        <x:f>IF(332&gt;Calculations!$AG$4,"",IFERROR(INDEX(Calculations!$EM$13:$EM$512,MATCH(332,$L$8:$L$507,0)),""))</x:f>
      </x:c>
      <x:c r="B339" s="82" t="str">
        <x:f>IF($A339="","",IFERROR(IF(INDEX(INDIRECT("'WCM Calibration Final'!$A$1:$A$2000"),$A339)="","",INDEX(INDIRECT("'WCM Calibration Final'!$A$1:$A$2000"),$A339)),"Source error"))</x:f>
      </x:c>
      <x:c r="C339" s="82" t="str">
        <x:f>IF($A339="","",IFERROR(IF(INDEX(INDIRECT("'WCM Calibration Final'!$B$1:$B$2000"),$A339)="","",INDEX(INDIRECT("'WCM Calibration Final'!$B$1:$B$2000"),$A339)),"Source error"))</x:f>
      </x:c>
      <x:c r="D339" s="82" t="str">
        <x:f>IF($A339="","",IFERROR(IF(INDEX(INDIRECT("'WCM Calibration Final'!$C$1:$C$2000"),$A339)="","",INDEX(INDIRECT("'WCM Calibration Final'!$C$1:$C$2000"),$A339)),"Source error"))</x:f>
      </x:c>
      <x:c r="E339" s="82" t="str">
        <x:f>IF($A339="","",IFERROR(IF(INDEX(INDIRECT("'WCM Calibration Final'!$D$1:$D$2000"),$A339)="","",INDEX(INDIRECT("'WCM Calibration Final'!$D$1:$D$2000"),$A339)),"Source error"))</x:f>
      </x:c>
      <x:c r="F339" s="82" t="str">
        <x:f>IF($A339="","",IFERROR(IF(INDEX(INDIRECT("'WCM Calibration Final'!$E$1:$E$2000"),$A339)="","",INDEX(INDIRECT("'WCM Calibration Final'!$E$1:$E$2000"),$A339)),"Source error"))</x:f>
      </x:c>
      <x:c r="G339" s="82" t="str">
        <x:f>IF($A339="","",IFERROR(IF(INDEX(INDIRECT("'WCM Calibration Final'!$F$1:$F$2000"),$A339)="","",INDEX(INDIRECT("'WCM Calibration Final'!$F$1:$F$2000"),$A339)),"Source error"))</x:f>
      </x:c>
      <x:c r="H339" s="82" t="str">
        <x:f>IF($A339="","",IFERROR(IF(INDEX(INDIRECT("'WCM Calibration Final'!$K$1:$K$2000"),$A339)="","",INDEX(INDIRECT("'WCM Calibration Final'!$K$1:$K$2000"),$A339)),"Source error"))</x:f>
      </x:c>
      <x:c r="I339" s="82" t="str">
        <x:f>IF($A339="","",IFERROR(IF(INDEX(INDIRECT("'WCM Calibration Final'!$L$1:$L$2000"),$A339)="","",INDEX(INDIRECT("'WCM Calibration Final'!$L$1:$L$2000"),$A339)),"Source error"))</x:f>
      </x:c>
      <x:c r="J339" s="82" t="str">
        <x:f>IF(A339="","",IF(B339="","Missing GEID; counted by name/SOEID",IF(COUNTIF($B$8:$B$507,B339)&gt;1,"Repeated GEID in counted rows","")))</x:f>
      </x:c>
      <x:c r="K339" s="82"/>
      <x:c r="L339" s="82" t="n">
        <x:f>IF(Calculations!BN344=1,COUNTIF(Calculations!$BN$13:BN344,1),0)</x:f>
        <x:v>0</x:v>
      </x:c>
    </x:row>
    <x:row r="340" ht="18" customHeight="1">
      <x:c r="A340" s="76" t="str">
        <x:f>IF(333&gt;Calculations!$AG$4,"",IFERROR(INDEX(Calculations!$EM$13:$EM$512,MATCH(333,$L$8:$L$507,0)),""))</x:f>
      </x:c>
      <x:c r="B340" s="76" t="str">
        <x:f>IF($A340="","",IFERROR(IF(INDEX(INDIRECT("'WCM Calibration Final'!$A$1:$A$2000"),$A340)="","",INDEX(INDIRECT("'WCM Calibration Final'!$A$1:$A$2000"),$A340)),"Source error"))</x:f>
      </x:c>
      <x:c r="C340" s="76" t="str">
        <x:f>IF($A340="","",IFERROR(IF(INDEX(INDIRECT("'WCM Calibration Final'!$B$1:$B$2000"),$A340)="","",INDEX(INDIRECT("'WCM Calibration Final'!$B$1:$B$2000"),$A340)),"Source error"))</x:f>
      </x:c>
      <x:c r="D340" s="76" t="str">
        <x:f>IF($A340="","",IFERROR(IF(INDEX(INDIRECT("'WCM Calibration Final'!$C$1:$C$2000"),$A340)="","",INDEX(INDIRECT("'WCM Calibration Final'!$C$1:$C$2000"),$A340)),"Source error"))</x:f>
      </x:c>
      <x:c r="E340" s="76" t="str">
        <x:f>IF($A340="","",IFERROR(IF(INDEX(INDIRECT("'WCM Calibration Final'!$D$1:$D$2000"),$A340)="","",INDEX(INDIRECT("'WCM Calibration Final'!$D$1:$D$2000"),$A340)),"Source error"))</x:f>
      </x:c>
      <x:c r="F340" s="76" t="str">
        <x:f>IF($A340="","",IFERROR(IF(INDEX(INDIRECT("'WCM Calibration Final'!$E$1:$E$2000"),$A340)="","",INDEX(INDIRECT("'WCM Calibration Final'!$E$1:$E$2000"),$A340)),"Source error"))</x:f>
      </x:c>
      <x:c r="G340" s="76" t="str">
        <x:f>IF($A340="","",IFERROR(IF(INDEX(INDIRECT("'WCM Calibration Final'!$F$1:$F$2000"),$A340)="","",INDEX(INDIRECT("'WCM Calibration Final'!$F$1:$F$2000"),$A340)),"Source error"))</x:f>
      </x:c>
      <x:c r="H340" s="76" t="str">
        <x:f>IF($A340="","",IFERROR(IF(INDEX(INDIRECT("'WCM Calibration Final'!$K$1:$K$2000"),$A340)="","",INDEX(INDIRECT("'WCM Calibration Final'!$K$1:$K$2000"),$A340)),"Source error"))</x:f>
      </x:c>
      <x:c r="I340" s="76" t="str">
        <x:f>IF($A340="","",IFERROR(IF(INDEX(INDIRECT("'WCM Calibration Final'!$L$1:$L$2000"),$A340)="","",INDEX(INDIRECT("'WCM Calibration Final'!$L$1:$L$2000"),$A340)),"Source error"))</x:f>
      </x:c>
      <x:c r="J340" s="76" t="str">
        <x:f>IF(A340="","",IF(B340="","Missing GEID; counted by name/SOEID",IF(COUNTIF($B$8:$B$507,B340)&gt;1,"Repeated GEID in counted rows","")))</x:f>
      </x:c>
      <x:c r="K340" s="82"/>
      <x:c r="L340" s="82" t="n">
        <x:f>IF(Calculations!BN345=1,COUNTIF(Calculations!$BN$13:BN345,1),0)</x:f>
        <x:v>0</x:v>
      </x:c>
    </x:row>
    <x:row r="341" ht="18" customHeight="1">
      <x:c r="A341" s="82" t="str">
        <x:f>IF(334&gt;Calculations!$AG$4,"",IFERROR(INDEX(Calculations!$EM$13:$EM$512,MATCH(334,$L$8:$L$507,0)),""))</x:f>
      </x:c>
      <x:c r="B341" s="82" t="str">
        <x:f>IF($A341="","",IFERROR(IF(INDEX(INDIRECT("'WCM Calibration Final'!$A$1:$A$2000"),$A341)="","",INDEX(INDIRECT("'WCM Calibration Final'!$A$1:$A$2000"),$A341)),"Source error"))</x:f>
      </x:c>
      <x:c r="C341" s="82" t="str">
        <x:f>IF($A341="","",IFERROR(IF(INDEX(INDIRECT("'WCM Calibration Final'!$B$1:$B$2000"),$A341)="","",INDEX(INDIRECT("'WCM Calibration Final'!$B$1:$B$2000"),$A341)),"Source error"))</x:f>
      </x:c>
      <x:c r="D341" s="82" t="str">
        <x:f>IF($A341="","",IFERROR(IF(INDEX(INDIRECT("'WCM Calibration Final'!$C$1:$C$2000"),$A341)="","",INDEX(INDIRECT("'WCM Calibration Final'!$C$1:$C$2000"),$A341)),"Source error"))</x:f>
      </x:c>
      <x:c r="E341" s="82" t="str">
        <x:f>IF($A341="","",IFERROR(IF(INDEX(INDIRECT("'WCM Calibration Final'!$D$1:$D$2000"),$A341)="","",INDEX(INDIRECT("'WCM Calibration Final'!$D$1:$D$2000"),$A341)),"Source error"))</x:f>
      </x:c>
      <x:c r="F341" s="82" t="str">
        <x:f>IF($A341="","",IFERROR(IF(INDEX(INDIRECT("'WCM Calibration Final'!$E$1:$E$2000"),$A341)="","",INDEX(INDIRECT("'WCM Calibration Final'!$E$1:$E$2000"),$A341)),"Source error"))</x:f>
      </x:c>
      <x:c r="G341" s="82" t="str">
        <x:f>IF($A341="","",IFERROR(IF(INDEX(INDIRECT("'WCM Calibration Final'!$F$1:$F$2000"),$A341)="","",INDEX(INDIRECT("'WCM Calibration Final'!$F$1:$F$2000"),$A341)),"Source error"))</x:f>
      </x:c>
      <x:c r="H341" s="82" t="str">
        <x:f>IF($A341="","",IFERROR(IF(INDEX(INDIRECT("'WCM Calibration Final'!$K$1:$K$2000"),$A341)="","",INDEX(INDIRECT("'WCM Calibration Final'!$K$1:$K$2000"),$A341)),"Source error"))</x:f>
      </x:c>
      <x:c r="I341" s="82" t="str">
        <x:f>IF($A341="","",IFERROR(IF(INDEX(INDIRECT("'WCM Calibration Final'!$L$1:$L$2000"),$A341)="","",INDEX(INDIRECT("'WCM Calibration Final'!$L$1:$L$2000"),$A341)),"Source error"))</x:f>
      </x:c>
      <x:c r="J341" s="82" t="str">
        <x:f>IF(A341="","",IF(B341="","Missing GEID; counted by name/SOEID",IF(COUNTIF($B$8:$B$507,B341)&gt;1,"Repeated GEID in counted rows","")))</x:f>
      </x:c>
      <x:c r="K341" s="82"/>
      <x:c r="L341" s="82" t="n">
        <x:f>IF(Calculations!BN346=1,COUNTIF(Calculations!$BN$13:BN346,1),0)</x:f>
        <x:v>0</x:v>
      </x:c>
    </x:row>
    <x:row r="342" ht="18" customHeight="1">
      <x:c r="A342" s="76" t="str">
        <x:f>IF(335&gt;Calculations!$AG$4,"",IFERROR(INDEX(Calculations!$EM$13:$EM$512,MATCH(335,$L$8:$L$507,0)),""))</x:f>
      </x:c>
      <x:c r="B342" s="76" t="str">
        <x:f>IF($A342="","",IFERROR(IF(INDEX(INDIRECT("'WCM Calibration Final'!$A$1:$A$2000"),$A342)="","",INDEX(INDIRECT("'WCM Calibration Final'!$A$1:$A$2000"),$A342)),"Source error"))</x:f>
      </x:c>
      <x:c r="C342" s="76" t="str">
        <x:f>IF($A342="","",IFERROR(IF(INDEX(INDIRECT("'WCM Calibration Final'!$B$1:$B$2000"),$A342)="","",INDEX(INDIRECT("'WCM Calibration Final'!$B$1:$B$2000"),$A342)),"Source error"))</x:f>
      </x:c>
      <x:c r="D342" s="76" t="str">
        <x:f>IF($A342="","",IFERROR(IF(INDEX(INDIRECT("'WCM Calibration Final'!$C$1:$C$2000"),$A342)="","",INDEX(INDIRECT("'WCM Calibration Final'!$C$1:$C$2000"),$A342)),"Source error"))</x:f>
      </x:c>
      <x:c r="E342" s="76" t="str">
        <x:f>IF($A342="","",IFERROR(IF(INDEX(INDIRECT("'WCM Calibration Final'!$D$1:$D$2000"),$A342)="","",INDEX(INDIRECT("'WCM Calibration Final'!$D$1:$D$2000"),$A342)),"Source error"))</x:f>
      </x:c>
      <x:c r="F342" s="76" t="str">
        <x:f>IF($A342="","",IFERROR(IF(INDEX(INDIRECT("'WCM Calibration Final'!$E$1:$E$2000"),$A342)="","",INDEX(INDIRECT("'WCM Calibration Final'!$E$1:$E$2000"),$A342)),"Source error"))</x:f>
      </x:c>
      <x:c r="G342" s="76" t="str">
        <x:f>IF($A342="","",IFERROR(IF(INDEX(INDIRECT("'WCM Calibration Final'!$F$1:$F$2000"),$A342)="","",INDEX(INDIRECT("'WCM Calibration Final'!$F$1:$F$2000"),$A342)),"Source error"))</x:f>
      </x:c>
      <x:c r="H342" s="76" t="str">
        <x:f>IF($A342="","",IFERROR(IF(INDEX(INDIRECT("'WCM Calibration Final'!$K$1:$K$2000"),$A342)="","",INDEX(INDIRECT("'WCM Calibration Final'!$K$1:$K$2000"),$A342)),"Source error"))</x:f>
      </x:c>
      <x:c r="I342" s="76" t="str">
        <x:f>IF($A342="","",IFERROR(IF(INDEX(INDIRECT("'WCM Calibration Final'!$L$1:$L$2000"),$A342)="","",INDEX(INDIRECT("'WCM Calibration Final'!$L$1:$L$2000"),$A342)),"Source error"))</x:f>
      </x:c>
      <x:c r="J342" s="76" t="str">
        <x:f>IF(A342="","",IF(B342="","Missing GEID; counted by name/SOEID",IF(COUNTIF($B$8:$B$507,B342)&gt;1,"Repeated GEID in counted rows","")))</x:f>
      </x:c>
      <x:c r="K342" s="82"/>
      <x:c r="L342" s="82" t="n">
        <x:f>IF(Calculations!BN347=1,COUNTIF(Calculations!$BN$13:BN347,1),0)</x:f>
        <x:v>0</x:v>
      </x:c>
    </x:row>
    <x:row r="343" ht="18" customHeight="1">
      <x:c r="A343" s="82" t="str">
        <x:f>IF(336&gt;Calculations!$AG$4,"",IFERROR(INDEX(Calculations!$EM$13:$EM$512,MATCH(336,$L$8:$L$507,0)),""))</x:f>
      </x:c>
      <x:c r="B343" s="82" t="str">
        <x:f>IF($A343="","",IFERROR(IF(INDEX(INDIRECT("'WCM Calibration Final'!$A$1:$A$2000"),$A343)="","",INDEX(INDIRECT("'WCM Calibration Final'!$A$1:$A$2000"),$A343)),"Source error"))</x:f>
      </x:c>
      <x:c r="C343" s="82" t="str">
        <x:f>IF($A343="","",IFERROR(IF(INDEX(INDIRECT("'WCM Calibration Final'!$B$1:$B$2000"),$A343)="","",INDEX(INDIRECT("'WCM Calibration Final'!$B$1:$B$2000"),$A343)),"Source error"))</x:f>
      </x:c>
      <x:c r="D343" s="82" t="str">
        <x:f>IF($A343="","",IFERROR(IF(INDEX(INDIRECT("'WCM Calibration Final'!$C$1:$C$2000"),$A343)="","",INDEX(INDIRECT("'WCM Calibration Final'!$C$1:$C$2000"),$A343)),"Source error"))</x:f>
      </x:c>
      <x:c r="E343" s="82" t="str">
        <x:f>IF($A343="","",IFERROR(IF(INDEX(INDIRECT("'WCM Calibration Final'!$D$1:$D$2000"),$A343)="","",INDEX(INDIRECT("'WCM Calibration Final'!$D$1:$D$2000"),$A343)),"Source error"))</x:f>
      </x:c>
      <x:c r="F343" s="82" t="str">
        <x:f>IF($A343="","",IFERROR(IF(INDEX(INDIRECT("'WCM Calibration Final'!$E$1:$E$2000"),$A343)="","",INDEX(INDIRECT("'WCM Calibration Final'!$E$1:$E$2000"),$A343)),"Source error"))</x:f>
      </x:c>
      <x:c r="G343" s="82" t="str">
        <x:f>IF($A343="","",IFERROR(IF(INDEX(INDIRECT("'WCM Calibration Final'!$F$1:$F$2000"),$A343)="","",INDEX(INDIRECT("'WCM Calibration Final'!$F$1:$F$2000"),$A343)),"Source error"))</x:f>
      </x:c>
      <x:c r="H343" s="82" t="str">
        <x:f>IF($A343="","",IFERROR(IF(INDEX(INDIRECT("'WCM Calibration Final'!$K$1:$K$2000"),$A343)="","",INDEX(INDIRECT("'WCM Calibration Final'!$K$1:$K$2000"),$A343)),"Source error"))</x:f>
      </x:c>
      <x:c r="I343" s="82" t="str">
        <x:f>IF($A343="","",IFERROR(IF(INDEX(INDIRECT("'WCM Calibration Final'!$L$1:$L$2000"),$A343)="","",INDEX(INDIRECT("'WCM Calibration Final'!$L$1:$L$2000"),$A343)),"Source error"))</x:f>
      </x:c>
      <x:c r="J343" s="82" t="str">
        <x:f>IF(A343="","",IF(B343="","Missing GEID; counted by name/SOEID",IF(COUNTIF($B$8:$B$507,B343)&gt;1,"Repeated GEID in counted rows","")))</x:f>
      </x:c>
      <x:c r="K343" s="82"/>
      <x:c r="L343" s="82" t="n">
        <x:f>IF(Calculations!BN348=1,COUNTIF(Calculations!$BN$13:BN348,1),0)</x:f>
        <x:v>0</x:v>
      </x:c>
    </x:row>
    <x:row r="344" ht="18" customHeight="1">
      <x:c r="A344" s="76" t="str">
        <x:f>IF(337&gt;Calculations!$AG$4,"",IFERROR(INDEX(Calculations!$EM$13:$EM$512,MATCH(337,$L$8:$L$507,0)),""))</x:f>
      </x:c>
      <x:c r="B344" s="76" t="str">
        <x:f>IF($A344="","",IFERROR(IF(INDEX(INDIRECT("'WCM Calibration Final'!$A$1:$A$2000"),$A344)="","",INDEX(INDIRECT("'WCM Calibration Final'!$A$1:$A$2000"),$A344)),"Source error"))</x:f>
      </x:c>
      <x:c r="C344" s="76" t="str">
        <x:f>IF($A344="","",IFERROR(IF(INDEX(INDIRECT("'WCM Calibration Final'!$B$1:$B$2000"),$A344)="","",INDEX(INDIRECT("'WCM Calibration Final'!$B$1:$B$2000"),$A344)),"Source error"))</x:f>
      </x:c>
      <x:c r="D344" s="76" t="str">
        <x:f>IF($A344="","",IFERROR(IF(INDEX(INDIRECT("'WCM Calibration Final'!$C$1:$C$2000"),$A344)="","",INDEX(INDIRECT("'WCM Calibration Final'!$C$1:$C$2000"),$A344)),"Source error"))</x:f>
      </x:c>
      <x:c r="E344" s="76" t="str">
        <x:f>IF($A344="","",IFERROR(IF(INDEX(INDIRECT("'WCM Calibration Final'!$D$1:$D$2000"),$A344)="","",INDEX(INDIRECT("'WCM Calibration Final'!$D$1:$D$2000"),$A344)),"Source error"))</x:f>
      </x:c>
      <x:c r="F344" s="76" t="str">
        <x:f>IF($A344="","",IFERROR(IF(INDEX(INDIRECT("'WCM Calibration Final'!$E$1:$E$2000"),$A344)="","",INDEX(INDIRECT("'WCM Calibration Final'!$E$1:$E$2000"),$A344)),"Source error"))</x:f>
      </x:c>
      <x:c r="G344" s="76" t="str">
        <x:f>IF($A344="","",IFERROR(IF(INDEX(INDIRECT("'WCM Calibration Final'!$F$1:$F$2000"),$A344)="","",INDEX(INDIRECT("'WCM Calibration Final'!$F$1:$F$2000"),$A344)),"Source error"))</x:f>
      </x:c>
      <x:c r="H344" s="76" t="str">
        <x:f>IF($A344="","",IFERROR(IF(INDEX(INDIRECT("'WCM Calibration Final'!$K$1:$K$2000"),$A344)="","",INDEX(INDIRECT("'WCM Calibration Final'!$K$1:$K$2000"),$A344)),"Source error"))</x:f>
      </x:c>
      <x:c r="I344" s="76" t="str">
        <x:f>IF($A344="","",IFERROR(IF(INDEX(INDIRECT("'WCM Calibration Final'!$L$1:$L$2000"),$A344)="","",INDEX(INDIRECT("'WCM Calibration Final'!$L$1:$L$2000"),$A344)),"Source error"))</x:f>
      </x:c>
      <x:c r="J344" s="76" t="str">
        <x:f>IF(A344="","",IF(B344="","Missing GEID; counted by name/SOEID",IF(COUNTIF($B$8:$B$507,B344)&gt;1,"Repeated GEID in counted rows","")))</x:f>
      </x:c>
      <x:c r="K344" s="82"/>
      <x:c r="L344" s="82" t="n">
        <x:f>IF(Calculations!BN349=1,COUNTIF(Calculations!$BN$13:BN349,1),0)</x:f>
        <x:v>0</x:v>
      </x:c>
    </x:row>
    <x:row r="345" ht="18" customHeight="1">
      <x:c r="A345" s="82" t="str">
        <x:f>IF(338&gt;Calculations!$AG$4,"",IFERROR(INDEX(Calculations!$EM$13:$EM$512,MATCH(338,$L$8:$L$507,0)),""))</x:f>
      </x:c>
      <x:c r="B345" s="82" t="str">
        <x:f>IF($A345="","",IFERROR(IF(INDEX(INDIRECT("'WCM Calibration Final'!$A$1:$A$2000"),$A345)="","",INDEX(INDIRECT("'WCM Calibration Final'!$A$1:$A$2000"),$A345)),"Source error"))</x:f>
      </x:c>
      <x:c r="C345" s="82" t="str">
        <x:f>IF($A345="","",IFERROR(IF(INDEX(INDIRECT("'WCM Calibration Final'!$B$1:$B$2000"),$A345)="","",INDEX(INDIRECT("'WCM Calibration Final'!$B$1:$B$2000"),$A345)),"Source error"))</x:f>
      </x:c>
      <x:c r="D345" s="82" t="str">
        <x:f>IF($A345="","",IFERROR(IF(INDEX(INDIRECT("'WCM Calibration Final'!$C$1:$C$2000"),$A345)="","",INDEX(INDIRECT("'WCM Calibration Final'!$C$1:$C$2000"),$A345)),"Source error"))</x:f>
      </x:c>
      <x:c r="E345" s="82" t="str">
        <x:f>IF($A345="","",IFERROR(IF(INDEX(INDIRECT("'WCM Calibration Final'!$D$1:$D$2000"),$A345)="","",INDEX(INDIRECT("'WCM Calibration Final'!$D$1:$D$2000"),$A345)),"Source error"))</x:f>
      </x:c>
      <x:c r="F345" s="82" t="str">
        <x:f>IF($A345="","",IFERROR(IF(INDEX(INDIRECT("'WCM Calibration Final'!$E$1:$E$2000"),$A345)="","",INDEX(INDIRECT("'WCM Calibration Final'!$E$1:$E$2000"),$A345)),"Source error"))</x:f>
      </x:c>
      <x:c r="G345" s="82" t="str">
        <x:f>IF($A345="","",IFERROR(IF(INDEX(INDIRECT("'WCM Calibration Final'!$F$1:$F$2000"),$A345)="","",INDEX(INDIRECT("'WCM Calibration Final'!$F$1:$F$2000"),$A345)),"Source error"))</x:f>
      </x:c>
      <x:c r="H345" s="82" t="str">
        <x:f>IF($A345="","",IFERROR(IF(INDEX(INDIRECT("'WCM Calibration Final'!$K$1:$K$2000"),$A345)="","",INDEX(INDIRECT("'WCM Calibration Final'!$K$1:$K$2000"),$A345)),"Source error"))</x:f>
      </x:c>
      <x:c r="I345" s="82" t="str">
        <x:f>IF($A345="","",IFERROR(IF(INDEX(INDIRECT("'WCM Calibration Final'!$L$1:$L$2000"),$A345)="","",INDEX(INDIRECT("'WCM Calibration Final'!$L$1:$L$2000"),$A345)),"Source error"))</x:f>
      </x:c>
      <x:c r="J345" s="82" t="str">
        <x:f>IF(A345="","",IF(B345="","Missing GEID; counted by name/SOEID",IF(COUNTIF($B$8:$B$507,B345)&gt;1,"Repeated GEID in counted rows","")))</x:f>
      </x:c>
      <x:c r="K345" s="82"/>
      <x:c r="L345" s="82" t="n">
        <x:f>IF(Calculations!BN350=1,COUNTIF(Calculations!$BN$13:BN350,1),0)</x:f>
        <x:v>0</x:v>
      </x:c>
    </x:row>
    <x:row r="346" ht="18" customHeight="1">
      <x:c r="A346" s="76" t="str">
        <x:f>IF(339&gt;Calculations!$AG$4,"",IFERROR(INDEX(Calculations!$EM$13:$EM$512,MATCH(339,$L$8:$L$507,0)),""))</x:f>
      </x:c>
      <x:c r="B346" s="76" t="str">
        <x:f>IF($A346="","",IFERROR(IF(INDEX(INDIRECT("'WCM Calibration Final'!$A$1:$A$2000"),$A346)="","",INDEX(INDIRECT("'WCM Calibration Final'!$A$1:$A$2000"),$A346)),"Source error"))</x:f>
      </x:c>
      <x:c r="C346" s="76" t="str">
        <x:f>IF($A346="","",IFERROR(IF(INDEX(INDIRECT("'WCM Calibration Final'!$B$1:$B$2000"),$A346)="","",INDEX(INDIRECT("'WCM Calibration Final'!$B$1:$B$2000"),$A346)),"Source error"))</x:f>
      </x:c>
      <x:c r="D346" s="76" t="str">
        <x:f>IF($A346="","",IFERROR(IF(INDEX(INDIRECT("'WCM Calibration Final'!$C$1:$C$2000"),$A346)="","",INDEX(INDIRECT("'WCM Calibration Final'!$C$1:$C$2000"),$A346)),"Source error"))</x:f>
      </x:c>
      <x:c r="E346" s="76" t="str">
        <x:f>IF($A346="","",IFERROR(IF(INDEX(INDIRECT("'WCM Calibration Final'!$D$1:$D$2000"),$A346)="","",INDEX(INDIRECT("'WCM Calibration Final'!$D$1:$D$2000"),$A346)),"Source error"))</x:f>
      </x:c>
      <x:c r="F346" s="76" t="str">
        <x:f>IF($A346="","",IFERROR(IF(INDEX(INDIRECT("'WCM Calibration Final'!$E$1:$E$2000"),$A346)="","",INDEX(INDIRECT("'WCM Calibration Final'!$E$1:$E$2000"),$A346)),"Source error"))</x:f>
      </x:c>
      <x:c r="G346" s="76" t="str">
        <x:f>IF($A346="","",IFERROR(IF(INDEX(INDIRECT("'WCM Calibration Final'!$F$1:$F$2000"),$A346)="","",INDEX(INDIRECT("'WCM Calibration Final'!$F$1:$F$2000"),$A346)),"Source error"))</x:f>
      </x:c>
      <x:c r="H346" s="76" t="str">
        <x:f>IF($A346="","",IFERROR(IF(INDEX(INDIRECT("'WCM Calibration Final'!$K$1:$K$2000"),$A346)="","",INDEX(INDIRECT("'WCM Calibration Final'!$K$1:$K$2000"),$A346)),"Source error"))</x:f>
      </x:c>
      <x:c r="I346" s="76" t="str">
        <x:f>IF($A346="","",IFERROR(IF(INDEX(INDIRECT("'WCM Calibration Final'!$L$1:$L$2000"),$A346)="","",INDEX(INDIRECT("'WCM Calibration Final'!$L$1:$L$2000"),$A346)),"Source error"))</x:f>
      </x:c>
      <x:c r="J346" s="76" t="str">
        <x:f>IF(A346="","",IF(B346="","Missing GEID; counted by name/SOEID",IF(COUNTIF($B$8:$B$507,B346)&gt;1,"Repeated GEID in counted rows","")))</x:f>
      </x:c>
      <x:c r="K346" s="82"/>
      <x:c r="L346" s="82" t="n">
        <x:f>IF(Calculations!BN351=1,COUNTIF(Calculations!$BN$13:BN351,1),0)</x:f>
        <x:v>0</x:v>
      </x:c>
    </x:row>
    <x:row r="347" ht="18" customHeight="1">
      <x:c r="A347" s="82" t="str">
        <x:f>IF(340&gt;Calculations!$AG$4,"",IFERROR(INDEX(Calculations!$EM$13:$EM$512,MATCH(340,$L$8:$L$507,0)),""))</x:f>
      </x:c>
      <x:c r="B347" s="82" t="str">
        <x:f>IF($A347="","",IFERROR(IF(INDEX(INDIRECT("'WCM Calibration Final'!$A$1:$A$2000"),$A347)="","",INDEX(INDIRECT("'WCM Calibration Final'!$A$1:$A$2000"),$A347)),"Source error"))</x:f>
      </x:c>
      <x:c r="C347" s="82" t="str">
        <x:f>IF($A347="","",IFERROR(IF(INDEX(INDIRECT("'WCM Calibration Final'!$B$1:$B$2000"),$A347)="","",INDEX(INDIRECT("'WCM Calibration Final'!$B$1:$B$2000"),$A347)),"Source error"))</x:f>
      </x:c>
      <x:c r="D347" s="82" t="str">
        <x:f>IF($A347="","",IFERROR(IF(INDEX(INDIRECT("'WCM Calibration Final'!$C$1:$C$2000"),$A347)="","",INDEX(INDIRECT("'WCM Calibration Final'!$C$1:$C$2000"),$A347)),"Source error"))</x:f>
      </x:c>
      <x:c r="E347" s="82" t="str">
        <x:f>IF($A347="","",IFERROR(IF(INDEX(INDIRECT("'WCM Calibration Final'!$D$1:$D$2000"),$A347)="","",INDEX(INDIRECT("'WCM Calibration Final'!$D$1:$D$2000"),$A347)),"Source error"))</x:f>
      </x:c>
      <x:c r="F347" s="82" t="str">
        <x:f>IF($A347="","",IFERROR(IF(INDEX(INDIRECT("'WCM Calibration Final'!$E$1:$E$2000"),$A347)="","",INDEX(INDIRECT("'WCM Calibration Final'!$E$1:$E$2000"),$A347)),"Source error"))</x:f>
      </x:c>
      <x:c r="G347" s="82" t="str">
        <x:f>IF($A347="","",IFERROR(IF(INDEX(INDIRECT("'WCM Calibration Final'!$F$1:$F$2000"),$A347)="","",INDEX(INDIRECT("'WCM Calibration Final'!$F$1:$F$2000"),$A347)),"Source error"))</x:f>
      </x:c>
      <x:c r="H347" s="82" t="str">
        <x:f>IF($A347="","",IFERROR(IF(INDEX(INDIRECT("'WCM Calibration Final'!$K$1:$K$2000"),$A347)="","",INDEX(INDIRECT("'WCM Calibration Final'!$K$1:$K$2000"),$A347)),"Source error"))</x:f>
      </x:c>
      <x:c r="I347" s="82" t="str">
        <x:f>IF($A347="","",IFERROR(IF(INDEX(INDIRECT("'WCM Calibration Final'!$L$1:$L$2000"),$A347)="","",INDEX(INDIRECT("'WCM Calibration Final'!$L$1:$L$2000"),$A347)),"Source error"))</x:f>
      </x:c>
      <x:c r="J347" s="82" t="str">
        <x:f>IF(A347="","",IF(B347="","Missing GEID; counted by name/SOEID",IF(COUNTIF($B$8:$B$507,B347)&gt;1,"Repeated GEID in counted rows","")))</x:f>
      </x:c>
      <x:c r="K347" s="82"/>
      <x:c r="L347" s="82" t="n">
        <x:f>IF(Calculations!BN352=1,COUNTIF(Calculations!$BN$13:BN352,1),0)</x:f>
        <x:v>0</x:v>
      </x:c>
    </x:row>
    <x:row r="348" ht="18" customHeight="1">
      <x:c r="A348" s="76" t="str">
        <x:f>IF(341&gt;Calculations!$AG$4,"",IFERROR(INDEX(Calculations!$EM$13:$EM$512,MATCH(341,$L$8:$L$507,0)),""))</x:f>
      </x:c>
      <x:c r="B348" s="76" t="str">
        <x:f>IF($A348="","",IFERROR(IF(INDEX(INDIRECT("'WCM Calibration Final'!$A$1:$A$2000"),$A348)="","",INDEX(INDIRECT("'WCM Calibration Final'!$A$1:$A$2000"),$A348)),"Source error"))</x:f>
      </x:c>
      <x:c r="C348" s="76" t="str">
        <x:f>IF($A348="","",IFERROR(IF(INDEX(INDIRECT("'WCM Calibration Final'!$B$1:$B$2000"),$A348)="","",INDEX(INDIRECT("'WCM Calibration Final'!$B$1:$B$2000"),$A348)),"Source error"))</x:f>
      </x:c>
      <x:c r="D348" s="76" t="str">
        <x:f>IF($A348="","",IFERROR(IF(INDEX(INDIRECT("'WCM Calibration Final'!$C$1:$C$2000"),$A348)="","",INDEX(INDIRECT("'WCM Calibration Final'!$C$1:$C$2000"),$A348)),"Source error"))</x:f>
      </x:c>
      <x:c r="E348" s="76" t="str">
        <x:f>IF($A348="","",IFERROR(IF(INDEX(INDIRECT("'WCM Calibration Final'!$D$1:$D$2000"),$A348)="","",INDEX(INDIRECT("'WCM Calibration Final'!$D$1:$D$2000"),$A348)),"Source error"))</x:f>
      </x:c>
      <x:c r="F348" s="76" t="str">
        <x:f>IF($A348="","",IFERROR(IF(INDEX(INDIRECT("'WCM Calibration Final'!$E$1:$E$2000"),$A348)="","",INDEX(INDIRECT("'WCM Calibration Final'!$E$1:$E$2000"),$A348)),"Source error"))</x:f>
      </x:c>
      <x:c r="G348" s="76" t="str">
        <x:f>IF($A348="","",IFERROR(IF(INDEX(INDIRECT("'WCM Calibration Final'!$F$1:$F$2000"),$A348)="","",INDEX(INDIRECT("'WCM Calibration Final'!$F$1:$F$2000"),$A348)),"Source error"))</x:f>
      </x:c>
      <x:c r="H348" s="76" t="str">
        <x:f>IF($A348="","",IFERROR(IF(INDEX(INDIRECT("'WCM Calibration Final'!$K$1:$K$2000"),$A348)="","",INDEX(INDIRECT("'WCM Calibration Final'!$K$1:$K$2000"),$A348)),"Source error"))</x:f>
      </x:c>
      <x:c r="I348" s="76" t="str">
        <x:f>IF($A348="","",IFERROR(IF(INDEX(INDIRECT("'WCM Calibration Final'!$L$1:$L$2000"),$A348)="","",INDEX(INDIRECT("'WCM Calibration Final'!$L$1:$L$2000"),$A348)),"Source error"))</x:f>
      </x:c>
      <x:c r="J348" s="76" t="str">
        <x:f>IF(A348="","",IF(B348="","Missing GEID; counted by name/SOEID",IF(COUNTIF($B$8:$B$507,B348)&gt;1,"Repeated GEID in counted rows","")))</x:f>
      </x:c>
      <x:c r="K348" s="82"/>
      <x:c r="L348" s="82" t="n">
        <x:f>IF(Calculations!BN353=1,COUNTIF(Calculations!$BN$13:BN353,1),0)</x:f>
        <x:v>0</x:v>
      </x:c>
    </x:row>
    <x:row r="349" ht="18" customHeight="1">
      <x:c r="A349" s="82" t="str">
        <x:f>IF(342&gt;Calculations!$AG$4,"",IFERROR(INDEX(Calculations!$EM$13:$EM$512,MATCH(342,$L$8:$L$507,0)),""))</x:f>
      </x:c>
      <x:c r="B349" s="82" t="str">
        <x:f>IF($A349="","",IFERROR(IF(INDEX(INDIRECT("'WCM Calibration Final'!$A$1:$A$2000"),$A349)="","",INDEX(INDIRECT("'WCM Calibration Final'!$A$1:$A$2000"),$A349)),"Source error"))</x:f>
      </x:c>
      <x:c r="C349" s="82" t="str">
        <x:f>IF($A349="","",IFERROR(IF(INDEX(INDIRECT("'WCM Calibration Final'!$B$1:$B$2000"),$A349)="","",INDEX(INDIRECT("'WCM Calibration Final'!$B$1:$B$2000"),$A349)),"Source error"))</x:f>
      </x:c>
      <x:c r="D349" s="82" t="str">
        <x:f>IF($A349="","",IFERROR(IF(INDEX(INDIRECT("'WCM Calibration Final'!$C$1:$C$2000"),$A349)="","",INDEX(INDIRECT("'WCM Calibration Final'!$C$1:$C$2000"),$A349)),"Source error"))</x:f>
      </x:c>
      <x:c r="E349" s="82" t="str">
        <x:f>IF($A349="","",IFERROR(IF(INDEX(INDIRECT("'WCM Calibration Final'!$D$1:$D$2000"),$A349)="","",INDEX(INDIRECT("'WCM Calibration Final'!$D$1:$D$2000"),$A349)),"Source error"))</x:f>
      </x:c>
      <x:c r="F349" s="82" t="str">
        <x:f>IF($A349="","",IFERROR(IF(INDEX(INDIRECT("'WCM Calibration Final'!$E$1:$E$2000"),$A349)="","",INDEX(INDIRECT("'WCM Calibration Final'!$E$1:$E$2000"),$A349)),"Source error"))</x:f>
      </x:c>
      <x:c r="G349" s="82" t="str">
        <x:f>IF($A349="","",IFERROR(IF(INDEX(INDIRECT("'WCM Calibration Final'!$F$1:$F$2000"),$A349)="","",INDEX(INDIRECT("'WCM Calibration Final'!$F$1:$F$2000"),$A349)),"Source error"))</x:f>
      </x:c>
      <x:c r="H349" s="82" t="str">
        <x:f>IF($A349="","",IFERROR(IF(INDEX(INDIRECT("'WCM Calibration Final'!$K$1:$K$2000"),$A349)="","",INDEX(INDIRECT("'WCM Calibration Final'!$K$1:$K$2000"),$A349)),"Source error"))</x:f>
      </x:c>
      <x:c r="I349" s="82" t="str">
        <x:f>IF($A349="","",IFERROR(IF(INDEX(INDIRECT("'WCM Calibration Final'!$L$1:$L$2000"),$A349)="","",INDEX(INDIRECT("'WCM Calibration Final'!$L$1:$L$2000"),$A349)),"Source error"))</x:f>
      </x:c>
      <x:c r="J349" s="82" t="str">
        <x:f>IF(A349="","",IF(B349="","Missing GEID; counted by name/SOEID",IF(COUNTIF($B$8:$B$507,B349)&gt;1,"Repeated GEID in counted rows","")))</x:f>
      </x:c>
      <x:c r="K349" s="82"/>
      <x:c r="L349" s="82" t="n">
        <x:f>IF(Calculations!BN354=1,COUNTIF(Calculations!$BN$13:BN354,1),0)</x:f>
        <x:v>0</x:v>
      </x:c>
    </x:row>
    <x:row r="350" ht="18" customHeight="1">
      <x:c r="A350" s="76" t="str">
        <x:f>IF(343&gt;Calculations!$AG$4,"",IFERROR(INDEX(Calculations!$EM$13:$EM$512,MATCH(343,$L$8:$L$507,0)),""))</x:f>
      </x:c>
      <x:c r="B350" s="76" t="str">
        <x:f>IF($A350="","",IFERROR(IF(INDEX(INDIRECT("'WCM Calibration Final'!$A$1:$A$2000"),$A350)="","",INDEX(INDIRECT("'WCM Calibration Final'!$A$1:$A$2000"),$A350)),"Source error"))</x:f>
      </x:c>
      <x:c r="C350" s="76" t="str">
        <x:f>IF($A350="","",IFERROR(IF(INDEX(INDIRECT("'WCM Calibration Final'!$B$1:$B$2000"),$A350)="","",INDEX(INDIRECT("'WCM Calibration Final'!$B$1:$B$2000"),$A350)),"Source error"))</x:f>
      </x:c>
      <x:c r="D350" s="76" t="str">
        <x:f>IF($A350="","",IFERROR(IF(INDEX(INDIRECT("'WCM Calibration Final'!$C$1:$C$2000"),$A350)="","",INDEX(INDIRECT("'WCM Calibration Final'!$C$1:$C$2000"),$A350)),"Source error"))</x:f>
      </x:c>
      <x:c r="E350" s="76" t="str">
        <x:f>IF($A350="","",IFERROR(IF(INDEX(INDIRECT("'WCM Calibration Final'!$D$1:$D$2000"),$A350)="","",INDEX(INDIRECT("'WCM Calibration Final'!$D$1:$D$2000"),$A350)),"Source error"))</x:f>
      </x:c>
      <x:c r="F350" s="76" t="str">
        <x:f>IF($A350="","",IFERROR(IF(INDEX(INDIRECT("'WCM Calibration Final'!$E$1:$E$2000"),$A350)="","",INDEX(INDIRECT("'WCM Calibration Final'!$E$1:$E$2000"),$A350)),"Source error"))</x:f>
      </x:c>
      <x:c r="G350" s="76" t="str">
        <x:f>IF($A350="","",IFERROR(IF(INDEX(INDIRECT("'WCM Calibration Final'!$F$1:$F$2000"),$A350)="","",INDEX(INDIRECT("'WCM Calibration Final'!$F$1:$F$2000"),$A350)),"Source error"))</x:f>
      </x:c>
      <x:c r="H350" s="76" t="str">
        <x:f>IF($A350="","",IFERROR(IF(INDEX(INDIRECT("'WCM Calibration Final'!$K$1:$K$2000"),$A350)="","",INDEX(INDIRECT("'WCM Calibration Final'!$K$1:$K$2000"),$A350)),"Source error"))</x:f>
      </x:c>
      <x:c r="I350" s="76" t="str">
        <x:f>IF($A350="","",IFERROR(IF(INDEX(INDIRECT("'WCM Calibration Final'!$L$1:$L$2000"),$A350)="","",INDEX(INDIRECT("'WCM Calibration Final'!$L$1:$L$2000"),$A350)),"Source error"))</x:f>
      </x:c>
      <x:c r="J350" s="76" t="str">
        <x:f>IF(A350="","",IF(B350="","Missing GEID; counted by name/SOEID",IF(COUNTIF($B$8:$B$507,B350)&gt;1,"Repeated GEID in counted rows","")))</x:f>
      </x:c>
      <x:c r="K350" s="82"/>
      <x:c r="L350" s="82" t="n">
        <x:f>IF(Calculations!BN355=1,COUNTIF(Calculations!$BN$13:BN355,1),0)</x:f>
        <x:v>0</x:v>
      </x:c>
    </x:row>
    <x:row r="351" ht="18" customHeight="1">
      <x:c r="A351" s="82" t="str">
        <x:f>IF(344&gt;Calculations!$AG$4,"",IFERROR(INDEX(Calculations!$EM$13:$EM$512,MATCH(344,$L$8:$L$507,0)),""))</x:f>
      </x:c>
      <x:c r="B351" s="82" t="str">
        <x:f>IF($A351="","",IFERROR(IF(INDEX(INDIRECT("'WCM Calibration Final'!$A$1:$A$2000"),$A351)="","",INDEX(INDIRECT("'WCM Calibration Final'!$A$1:$A$2000"),$A351)),"Source error"))</x:f>
      </x:c>
      <x:c r="C351" s="82" t="str">
        <x:f>IF($A351="","",IFERROR(IF(INDEX(INDIRECT("'WCM Calibration Final'!$B$1:$B$2000"),$A351)="","",INDEX(INDIRECT("'WCM Calibration Final'!$B$1:$B$2000"),$A351)),"Source error"))</x:f>
      </x:c>
      <x:c r="D351" s="82" t="str">
        <x:f>IF($A351="","",IFERROR(IF(INDEX(INDIRECT("'WCM Calibration Final'!$C$1:$C$2000"),$A351)="","",INDEX(INDIRECT("'WCM Calibration Final'!$C$1:$C$2000"),$A351)),"Source error"))</x:f>
      </x:c>
      <x:c r="E351" s="82" t="str">
        <x:f>IF($A351="","",IFERROR(IF(INDEX(INDIRECT("'WCM Calibration Final'!$D$1:$D$2000"),$A351)="","",INDEX(INDIRECT("'WCM Calibration Final'!$D$1:$D$2000"),$A351)),"Source error"))</x:f>
      </x:c>
      <x:c r="F351" s="82" t="str">
        <x:f>IF($A351="","",IFERROR(IF(INDEX(INDIRECT("'WCM Calibration Final'!$E$1:$E$2000"),$A351)="","",INDEX(INDIRECT("'WCM Calibration Final'!$E$1:$E$2000"),$A351)),"Source error"))</x:f>
      </x:c>
      <x:c r="G351" s="82" t="str">
        <x:f>IF($A351="","",IFERROR(IF(INDEX(INDIRECT("'WCM Calibration Final'!$F$1:$F$2000"),$A351)="","",INDEX(INDIRECT("'WCM Calibration Final'!$F$1:$F$2000"),$A351)),"Source error"))</x:f>
      </x:c>
      <x:c r="H351" s="82" t="str">
        <x:f>IF($A351="","",IFERROR(IF(INDEX(INDIRECT("'WCM Calibration Final'!$K$1:$K$2000"),$A351)="","",INDEX(INDIRECT("'WCM Calibration Final'!$K$1:$K$2000"),$A351)),"Source error"))</x:f>
      </x:c>
      <x:c r="I351" s="82" t="str">
        <x:f>IF($A351="","",IFERROR(IF(INDEX(INDIRECT("'WCM Calibration Final'!$L$1:$L$2000"),$A351)="","",INDEX(INDIRECT("'WCM Calibration Final'!$L$1:$L$2000"),$A351)),"Source error"))</x:f>
      </x:c>
      <x:c r="J351" s="82" t="str">
        <x:f>IF(A351="","",IF(B351="","Missing GEID; counted by name/SOEID",IF(COUNTIF($B$8:$B$507,B351)&gt;1,"Repeated GEID in counted rows","")))</x:f>
      </x:c>
      <x:c r="K351" s="82"/>
      <x:c r="L351" s="82" t="n">
        <x:f>IF(Calculations!BN356=1,COUNTIF(Calculations!$BN$13:BN356,1),0)</x:f>
        <x:v>0</x:v>
      </x:c>
    </x:row>
    <x:row r="352" ht="18" customHeight="1">
      <x:c r="A352" s="76" t="str">
        <x:f>IF(345&gt;Calculations!$AG$4,"",IFERROR(INDEX(Calculations!$EM$13:$EM$512,MATCH(345,$L$8:$L$507,0)),""))</x:f>
      </x:c>
      <x:c r="B352" s="76" t="str">
        <x:f>IF($A352="","",IFERROR(IF(INDEX(INDIRECT("'WCM Calibration Final'!$A$1:$A$2000"),$A352)="","",INDEX(INDIRECT("'WCM Calibration Final'!$A$1:$A$2000"),$A352)),"Source error"))</x:f>
      </x:c>
      <x:c r="C352" s="76" t="str">
        <x:f>IF($A352="","",IFERROR(IF(INDEX(INDIRECT("'WCM Calibration Final'!$B$1:$B$2000"),$A352)="","",INDEX(INDIRECT("'WCM Calibration Final'!$B$1:$B$2000"),$A352)),"Source error"))</x:f>
      </x:c>
      <x:c r="D352" s="76" t="str">
        <x:f>IF($A352="","",IFERROR(IF(INDEX(INDIRECT("'WCM Calibration Final'!$C$1:$C$2000"),$A352)="","",INDEX(INDIRECT("'WCM Calibration Final'!$C$1:$C$2000"),$A352)),"Source error"))</x:f>
      </x:c>
      <x:c r="E352" s="76" t="str">
        <x:f>IF($A352="","",IFERROR(IF(INDEX(INDIRECT("'WCM Calibration Final'!$D$1:$D$2000"),$A352)="","",INDEX(INDIRECT("'WCM Calibration Final'!$D$1:$D$2000"),$A352)),"Source error"))</x:f>
      </x:c>
      <x:c r="F352" s="76" t="str">
        <x:f>IF($A352="","",IFERROR(IF(INDEX(INDIRECT("'WCM Calibration Final'!$E$1:$E$2000"),$A352)="","",INDEX(INDIRECT("'WCM Calibration Final'!$E$1:$E$2000"),$A352)),"Source error"))</x:f>
      </x:c>
      <x:c r="G352" s="76" t="str">
        <x:f>IF($A352="","",IFERROR(IF(INDEX(INDIRECT("'WCM Calibration Final'!$F$1:$F$2000"),$A352)="","",INDEX(INDIRECT("'WCM Calibration Final'!$F$1:$F$2000"),$A352)),"Source error"))</x:f>
      </x:c>
      <x:c r="H352" s="76" t="str">
        <x:f>IF($A352="","",IFERROR(IF(INDEX(INDIRECT("'WCM Calibration Final'!$K$1:$K$2000"),$A352)="","",INDEX(INDIRECT("'WCM Calibration Final'!$K$1:$K$2000"),$A352)),"Source error"))</x:f>
      </x:c>
      <x:c r="I352" s="76" t="str">
        <x:f>IF($A352="","",IFERROR(IF(INDEX(INDIRECT("'WCM Calibration Final'!$L$1:$L$2000"),$A352)="","",INDEX(INDIRECT("'WCM Calibration Final'!$L$1:$L$2000"),$A352)),"Source error"))</x:f>
      </x:c>
      <x:c r="J352" s="76" t="str">
        <x:f>IF(A352="","",IF(B352="","Missing GEID; counted by name/SOEID",IF(COUNTIF($B$8:$B$507,B352)&gt;1,"Repeated GEID in counted rows","")))</x:f>
      </x:c>
      <x:c r="K352" s="82"/>
      <x:c r="L352" s="82" t="n">
        <x:f>IF(Calculations!BN357=1,COUNTIF(Calculations!$BN$13:BN357,1),0)</x:f>
        <x:v>0</x:v>
      </x:c>
    </x:row>
    <x:row r="353" ht="18" customHeight="1">
      <x:c r="A353" s="82" t="str">
        <x:f>IF(346&gt;Calculations!$AG$4,"",IFERROR(INDEX(Calculations!$EM$13:$EM$512,MATCH(346,$L$8:$L$507,0)),""))</x:f>
      </x:c>
      <x:c r="B353" s="82" t="str">
        <x:f>IF($A353="","",IFERROR(IF(INDEX(INDIRECT("'WCM Calibration Final'!$A$1:$A$2000"),$A353)="","",INDEX(INDIRECT("'WCM Calibration Final'!$A$1:$A$2000"),$A353)),"Source error"))</x:f>
      </x:c>
      <x:c r="C353" s="82" t="str">
        <x:f>IF($A353="","",IFERROR(IF(INDEX(INDIRECT("'WCM Calibration Final'!$B$1:$B$2000"),$A353)="","",INDEX(INDIRECT("'WCM Calibration Final'!$B$1:$B$2000"),$A353)),"Source error"))</x:f>
      </x:c>
      <x:c r="D353" s="82" t="str">
        <x:f>IF($A353="","",IFERROR(IF(INDEX(INDIRECT("'WCM Calibration Final'!$C$1:$C$2000"),$A353)="","",INDEX(INDIRECT("'WCM Calibration Final'!$C$1:$C$2000"),$A353)),"Source error"))</x:f>
      </x:c>
      <x:c r="E353" s="82" t="str">
        <x:f>IF($A353="","",IFERROR(IF(INDEX(INDIRECT("'WCM Calibration Final'!$D$1:$D$2000"),$A353)="","",INDEX(INDIRECT("'WCM Calibration Final'!$D$1:$D$2000"),$A353)),"Source error"))</x:f>
      </x:c>
      <x:c r="F353" s="82" t="str">
        <x:f>IF($A353="","",IFERROR(IF(INDEX(INDIRECT("'WCM Calibration Final'!$E$1:$E$2000"),$A353)="","",INDEX(INDIRECT("'WCM Calibration Final'!$E$1:$E$2000"),$A353)),"Source error"))</x:f>
      </x:c>
      <x:c r="G353" s="82" t="str">
        <x:f>IF($A353="","",IFERROR(IF(INDEX(INDIRECT("'WCM Calibration Final'!$F$1:$F$2000"),$A353)="","",INDEX(INDIRECT("'WCM Calibration Final'!$F$1:$F$2000"),$A353)),"Source error"))</x:f>
      </x:c>
      <x:c r="H353" s="82" t="str">
        <x:f>IF($A353="","",IFERROR(IF(INDEX(INDIRECT("'WCM Calibration Final'!$K$1:$K$2000"),$A353)="","",INDEX(INDIRECT("'WCM Calibration Final'!$K$1:$K$2000"),$A353)),"Source error"))</x:f>
      </x:c>
      <x:c r="I353" s="82" t="str">
        <x:f>IF($A353="","",IFERROR(IF(INDEX(INDIRECT("'WCM Calibration Final'!$L$1:$L$2000"),$A353)="","",INDEX(INDIRECT("'WCM Calibration Final'!$L$1:$L$2000"),$A353)),"Source error"))</x:f>
      </x:c>
      <x:c r="J353" s="82" t="str">
        <x:f>IF(A353="","",IF(B353="","Missing GEID; counted by name/SOEID",IF(COUNTIF($B$8:$B$507,B353)&gt;1,"Repeated GEID in counted rows","")))</x:f>
      </x:c>
      <x:c r="K353" s="82"/>
      <x:c r="L353" s="82" t="n">
        <x:f>IF(Calculations!BN358=1,COUNTIF(Calculations!$BN$13:BN358,1),0)</x:f>
        <x:v>0</x:v>
      </x:c>
    </x:row>
    <x:row r="354" ht="18" customHeight="1">
      <x:c r="A354" s="76" t="str">
        <x:f>IF(347&gt;Calculations!$AG$4,"",IFERROR(INDEX(Calculations!$EM$13:$EM$512,MATCH(347,$L$8:$L$507,0)),""))</x:f>
      </x:c>
      <x:c r="B354" s="76" t="str">
        <x:f>IF($A354="","",IFERROR(IF(INDEX(INDIRECT("'WCM Calibration Final'!$A$1:$A$2000"),$A354)="","",INDEX(INDIRECT("'WCM Calibration Final'!$A$1:$A$2000"),$A354)),"Source error"))</x:f>
      </x:c>
      <x:c r="C354" s="76" t="str">
        <x:f>IF($A354="","",IFERROR(IF(INDEX(INDIRECT("'WCM Calibration Final'!$B$1:$B$2000"),$A354)="","",INDEX(INDIRECT("'WCM Calibration Final'!$B$1:$B$2000"),$A354)),"Source error"))</x:f>
      </x:c>
      <x:c r="D354" s="76" t="str">
        <x:f>IF($A354="","",IFERROR(IF(INDEX(INDIRECT("'WCM Calibration Final'!$C$1:$C$2000"),$A354)="","",INDEX(INDIRECT("'WCM Calibration Final'!$C$1:$C$2000"),$A354)),"Source error"))</x:f>
      </x:c>
      <x:c r="E354" s="76" t="str">
        <x:f>IF($A354="","",IFERROR(IF(INDEX(INDIRECT("'WCM Calibration Final'!$D$1:$D$2000"),$A354)="","",INDEX(INDIRECT("'WCM Calibration Final'!$D$1:$D$2000"),$A354)),"Source error"))</x:f>
      </x:c>
      <x:c r="F354" s="76" t="str">
        <x:f>IF($A354="","",IFERROR(IF(INDEX(INDIRECT("'WCM Calibration Final'!$E$1:$E$2000"),$A354)="","",INDEX(INDIRECT("'WCM Calibration Final'!$E$1:$E$2000"),$A354)),"Source error"))</x:f>
      </x:c>
      <x:c r="G354" s="76" t="str">
        <x:f>IF($A354="","",IFERROR(IF(INDEX(INDIRECT("'WCM Calibration Final'!$F$1:$F$2000"),$A354)="","",INDEX(INDIRECT("'WCM Calibration Final'!$F$1:$F$2000"),$A354)),"Source error"))</x:f>
      </x:c>
      <x:c r="H354" s="76" t="str">
        <x:f>IF($A354="","",IFERROR(IF(INDEX(INDIRECT("'WCM Calibration Final'!$K$1:$K$2000"),$A354)="","",INDEX(INDIRECT("'WCM Calibration Final'!$K$1:$K$2000"),$A354)),"Source error"))</x:f>
      </x:c>
      <x:c r="I354" s="76" t="str">
        <x:f>IF($A354="","",IFERROR(IF(INDEX(INDIRECT("'WCM Calibration Final'!$L$1:$L$2000"),$A354)="","",INDEX(INDIRECT("'WCM Calibration Final'!$L$1:$L$2000"),$A354)),"Source error"))</x:f>
      </x:c>
      <x:c r="J354" s="76" t="str">
        <x:f>IF(A354="","",IF(B354="","Missing GEID; counted by name/SOEID",IF(COUNTIF($B$8:$B$507,B354)&gt;1,"Repeated GEID in counted rows","")))</x:f>
      </x:c>
      <x:c r="K354" s="82"/>
      <x:c r="L354" s="82" t="n">
        <x:f>IF(Calculations!BN359=1,COUNTIF(Calculations!$BN$13:BN359,1),0)</x:f>
        <x:v>0</x:v>
      </x:c>
    </x:row>
    <x:row r="355" ht="18" customHeight="1">
      <x:c r="A355" s="82" t="str">
        <x:f>IF(348&gt;Calculations!$AG$4,"",IFERROR(INDEX(Calculations!$EM$13:$EM$512,MATCH(348,$L$8:$L$507,0)),""))</x:f>
      </x:c>
      <x:c r="B355" s="82" t="str">
        <x:f>IF($A355="","",IFERROR(IF(INDEX(INDIRECT("'WCM Calibration Final'!$A$1:$A$2000"),$A355)="","",INDEX(INDIRECT("'WCM Calibration Final'!$A$1:$A$2000"),$A355)),"Source error"))</x:f>
      </x:c>
      <x:c r="C355" s="82" t="str">
        <x:f>IF($A355="","",IFERROR(IF(INDEX(INDIRECT("'WCM Calibration Final'!$B$1:$B$2000"),$A355)="","",INDEX(INDIRECT("'WCM Calibration Final'!$B$1:$B$2000"),$A355)),"Source error"))</x:f>
      </x:c>
      <x:c r="D355" s="82" t="str">
        <x:f>IF($A355="","",IFERROR(IF(INDEX(INDIRECT("'WCM Calibration Final'!$C$1:$C$2000"),$A355)="","",INDEX(INDIRECT("'WCM Calibration Final'!$C$1:$C$2000"),$A355)),"Source error"))</x:f>
      </x:c>
      <x:c r="E355" s="82" t="str">
        <x:f>IF($A355="","",IFERROR(IF(INDEX(INDIRECT("'WCM Calibration Final'!$D$1:$D$2000"),$A355)="","",INDEX(INDIRECT("'WCM Calibration Final'!$D$1:$D$2000"),$A355)),"Source error"))</x:f>
      </x:c>
      <x:c r="F355" s="82" t="str">
        <x:f>IF($A355="","",IFERROR(IF(INDEX(INDIRECT("'WCM Calibration Final'!$E$1:$E$2000"),$A355)="","",INDEX(INDIRECT("'WCM Calibration Final'!$E$1:$E$2000"),$A355)),"Source error"))</x:f>
      </x:c>
      <x:c r="G355" s="82" t="str">
        <x:f>IF($A355="","",IFERROR(IF(INDEX(INDIRECT("'WCM Calibration Final'!$F$1:$F$2000"),$A355)="","",INDEX(INDIRECT("'WCM Calibration Final'!$F$1:$F$2000"),$A355)),"Source error"))</x:f>
      </x:c>
      <x:c r="H355" s="82" t="str">
        <x:f>IF($A355="","",IFERROR(IF(INDEX(INDIRECT("'WCM Calibration Final'!$K$1:$K$2000"),$A355)="","",INDEX(INDIRECT("'WCM Calibration Final'!$K$1:$K$2000"),$A355)),"Source error"))</x:f>
      </x:c>
      <x:c r="I355" s="82" t="str">
        <x:f>IF($A355="","",IFERROR(IF(INDEX(INDIRECT("'WCM Calibration Final'!$L$1:$L$2000"),$A355)="","",INDEX(INDIRECT("'WCM Calibration Final'!$L$1:$L$2000"),$A355)),"Source error"))</x:f>
      </x:c>
      <x:c r="J355" s="82" t="str">
        <x:f>IF(A355="","",IF(B355="","Missing GEID; counted by name/SOEID",IF(COUNTIF($B$8:$B$507,B355)&gt;1,"Repeated GEID in counted rows","")))</x:f>
      </x:c>
      <x:c r="K355" s="82"/>
      <x:c r="L355" s="82" t="n">
        <x:f>IF(Calculations!BN360=1,COUNTIF(Calculations!$BN$13:BN360,1),0)</x:f>
        <x:v>0</x:v>
      </x:c>
    </x:row>
    <x:row r="356" ht="18" customHeight="1">
      <x:c r="A356" s="76" t="str">
        <x:f>IF(349&gt;Calculations!$AG$4,"",IFERROR(INDEX(Calculations!$EM$13:$EM$512,MATCH(349,$L$8:$L$507,0)),""))</x:f>
      </x:c>
      <x:c r="B356" s="76" t="str">
        <x:f>IF($A356="","",IFERROR(IF(INDEX(INDIRECT("'WCM Calibration Final'!$A$1:$A$2000"),$A356)="","",INDEX(INDIRECT("'WCM Calibration Final'!$A$1:$A$2000"),$A356)),"Source error"))</x:f>
      </x:c>
      <x:c r="C356" s="76" t="str">
        <x:f>IF($A356="","",IFERROR(IF(INDEX(INDIRECT("'WCM Calibration Final'!$B$1:$B$2000"),$A356)="","",INDEX(INDIRECT("'WCM Calibration Final'!$B$1:$B$2000"),$A356)),"Source error"))</x:f>
      </x:c>
      <x:c r="D356" s="76" t="str">
        <x:f>IF($A356="","",IFERROR(IF(INDEX(INDIRECT("'WCM Calibration Final'!$C$1:$C$2000"),$A356)="","",INDEX(INDIRECT("'WCM Calibration Final'!$C$1:$C$2000"),$A356)),"Source error"))</x:f>
      </x:c>
      <x:c r="E356" s="76" t="str">
        <x:f>IF($A356="","",IFERROR(IF(INDEX(INDIRECT("'WCM Calibration Final'!$D$1:$D$2000"),$A356)="","",INDEX(INDIRECT("'WCM Calibration Final'!$D$1:$D$2000"),$A356)),"Source error"))</x:f>
      </x:c>
      <x:c r="F356" s="76" t="str">
        <x:f>IF($A356="","",IFERROR(IF(INDEX(INDIRECT("'WCM Calibration Final'!$E$1:$E$2000"),$A356)="","",INDEX(INDIRECT("'WCM Calibration Final'!$E$1:$E$2000"),$A356)),"Source error"))</x:f>
      </x:c>
      <x:c r="G356" s="76" t="str">
        <x:f>IF($A356="","",IFERROR(IF(INDEX(INDIRECT("'WCM Calibration Final'!$F$1:$F$2000"),$A356)="","",INDEX(INDIRECT("'WCM Calibration Final'!$F$1:$F$2000"),$A356)),"Source error"))</x:f>
      </x:c>
      <x:c r="H356" s="76" t="str">
        <x:f>IF($A356="","",IFERROR(IF(INDEX(INDIRECT("'WCM Calibration Final'!$K$1:$K$2000"),$A356)="","",INDEX(INDIRECT("'WCM Calibration Final'!$K$1:$K$2000"),$A356)),"Source error"))</x:f>
      </x:c>
      <x:c r="I356" s="76" t="str">
        <x:f>IF($A356="","",IFERROR(IF(INDEX(INDIRECT("'WCM Calibration Final'!$L$1:$L$2000"),$A356)="","",INDEX(INDIRECT("'WCM Calibration Final'!$L$1:$L$2000"),$A356)),"Source error"))</x:f>
      </x:c>
      <x:c r="J356" s="76" t="str">
        <x:f>IF(A356="","",IF(B356="","Missing GEID; counted by name/SOEID",IF(COUNTIF($B$8:$B$507,B356)&gt;1,"Repeated GEID in counted rows","")))</x:f>
      </x:c>
      <x:c r="K356" s="82"/>
      <x:c r="L356" s="82" t="n">
        <x:f>IF(Calculations!BN361=1,COUNTIF(Calculations!$BN$13:BN361,1),0)</x:f>
        <x:v>0</x:v>
      </x:c>
    </x:row>
    <x:row r="357" ht="18" customHeight="1">
      <x:c r="A357" s="82" t="str">
        <x:f>IF(350&gt;Calculations!$AG$4,"",IFERROR(INDEX(Calculations!$EM$13:$EM$512,MATCH(350,$L$8:$L$507,0)),""))</x:f>
      </x:c>
      <x:c r="B357" s="82" t="str">
        <x:f>IF($A357="","",IFERROR(IF(INDEX(INDIRECT("'WCM Calibration Final'!$A$1:$A$2000"),$A357)="","",INDEX(INDIRECT("'WCM Calibration Final'!$A$1:$A$2000"),$A357)),"Source error"))</x:f>
      </x:c>
      <x:c r="C357" s="82" t="str">
        <x:f>IF($A357="","",IFERROR(IF(INDEX(INDIRECT("'WCM Calibration Final'!$B$1:$B$2000"),$A357)="","",INDEX(INDIRECT("'WCM Calibration Final'!$B$1:$B$2000"),$A357)),"Source error"))</x:f>
      </x:c>
      <x:c r="D357" s="82" t="str">
        <x:f>IF($A357="","",IFERROR(IF(INDEX(INDIRECT("'WCM Calibration Final'!$C$1:$C$2000"),$A357)="","",INDEX(INDIRECT("'WCM Calibration Final'!$C$1:$C$2000"),$A357)),"Source error"))</x:f>
      </x:c>
      <x:c r="E357" s="82" t="str">
        <x:f>IF($A357="","",IFERROR(IF(INDEX(INDIRECT("'WCM Calibration Final'!$D$1:$D$2000"),$A357)="","",INDEX(INDIRECT("'WCM Calibration Final'!$D$1:$D$2000"),$A357)),"Source error"))</x:f>
      </x:c>
      <x:c r="F357" s="82" t="str">
        <x:f>IF($A357="","",IFERROR(IF(INDEX(INDIRECT("'WCM Calibration Final'!$E$1:$E$2000"),$A357)="","",INDEX(INDIRECT("'WCM Calibration Final'!$E$1:$E$2000"),$A357)),"Source error"))</x:f>
      </x:c>
      <x:c r="G357" s="82" t="str">
        <x:f>IF($A357="","",IFERROR(IF(INDEX(INDIRECT("'WCM Calibration Final'!$F$1:$F$2000"),$A357)="","",INDEX(INDIRECT("'WCM Calibration Final'!$F$1:$F$2000"),$A357)),"Source error"))</x:f>
      </x:c>
      <x:c r="H357" s="82" t="str">
        <x:f>IF($A357="","",IFERROR(IF(INDEX(INDIRECT("'WCM Calibration Final'!$K$1:$K$2000"),$A357)="","",INDEX(INDIRECT("'WCM Calibration Final'!$K$1:$K$2000"),$A357)),"Source error"))</x:f>
      </x:c>
      <x:c r="I357" s="82" t="str">
        <x:f>IF($A357="","",IFERROR(IF(INDEX(INDIRECT("'WCM Calibration Final'!$L$1:$L$2000"),$A357)="","",INDEX(INDIRECT("'WCM Calibration Final'!$L$1:$L$2000"),$A357)),"Source error"))</x:f>
      </x:c>
      <x:c r="J357" s="82" t="str">
        <x:f>IF(A357="","",IF(B357="","Missing GEID; counted by name/SOEID",IF(COUNTIF($B$8:$B$507,B357)&gt;1,"Repeated GEID in counted rows","")))</x:f>
      </x:c>
      <x:c r="K357" s="82"/>
      <x:c r="L357" s="82" t="n">
        <x:f>IF(Calculations!BN362=1,COUNTIF(Calculations!$BN$13:BN362,1),0)</x:f>
        <x:v>0</x:v>
      </x:c>
    </x:row>
    <x:row r="358" ht="18" customHeight="1">
      <x:c r="A358" s="76" t="str">
        <x:f>IF(351&gt;Calculations!$AG$4,"",IFERROR(INDEX(Calculations!$EM$13:$EM$512,MATCH(351,$L$8:$L$507,0)),""))</x:f>
      </x:c>
      <x:c r="B358" s="76" t="str">
        <x:f>IF($A358="","",IFERROR(IF(INDEX(INDIRECT("'WCM Calibration Final'!$A$1:$A$2000"),$A358)="","",INDEX(INDIRECT("'WCM Calibration Final'!$A$1:$A$2000"),$A358)),"Source error"))</x:f>
      </x:c>
      <x:c r="C358" s="76" t="str">
        <x:f>IF($A358="","",IFERROR(IF(INDEX(INDIRECT("'WCM Calibration Final'!$B$1:$B$2000"),$A358)="","",INDEX(INDIRECT("'WCM Calibration Final'!$B$1:$B$2000"),$A358)),"Source error"))</x:f>
      </x:c>
      <x:c r="D358" s="76" t="str">
        <x:f>IF($A358="","",IFERROR(IF(INDEX(INDIRECT("'WCM Calibration Final'!$C$1:$C$2000"),$A358)="","",INDEX(INDIRECT("'WCM Calibration Final'!$C$1:$C$2000"),$A358)),"Source error"))</x:f>
      </x:c>
      <x:c r="E358" s="76" t="str">
        <x:f>IF($A358="","",IFERROR(IF(INDEX(INDIRECT("'WCM Calibration Final'!$D$1:$D$2000"),$A358)="","",INDEX(INDIRECT("'WCM Calibration Final'!$D$1:$D$2000"),$A358)),"Source error"))</x:f>
      </x:c>
      <x:c r="F358" s="76" t="str">
        <x:f>IF($A358="","",IFERROR(IF(INDEX(INDIRECT("'WCM Calibration Final'!$E$1:$E$2000"),$A358)="","",INDEX(INDIRECT("'WCM Calibration Final'!$E$1:$E$2000"),$A358)),"Source error"))</x:f>
      </x:c>
      <x:c r="G358" s="76" t="str">
        <x:f>IF($A358="","",IFERROR(IF(INDEX(INDIRECT("'WCM Calibration Final'!$F$1:$F$2000"),$A358)="","",INDEX(INDIRECT("'WCM Calibration Final'!$F$1:$F$2000"),$A358)),"Source error"))</x:f>
      </x:c>
      <x:c r="H358" s="76" t="str">
        <x:f>IF($A358="","",IFERROR(IF(INDEX(INDIRECT("'WCM Calibration Final'!$K$1:$K$2000"),$A358)="","",INDEX(INDIRECT("'WCM Calibration Final'!$K$1:$K$2000"),$A358)),"Source error"))</x:f>
      </x:c>
      <x:c r="I358" s="76" t="str">
        <x:f>IF($A358="","",IFERROR(IF(INDEX(INDIRECT("'WCM Calibration Final'!$L$1:$L$2000"),$A358)="","",INDEX(INDIRECT("'WCM Calibration Final'!$L$1:$L$2000"),$A358)),"Source error"))</x:f>
      </x:c>
      <x:c r="J358" s="76" t="str">
        <x:f>IF(A358="","",IF(B358="","Missing GEID; counted by name/SOEID",IF(COUNTIF($B$8:$B$507,B358)&gt;1,"Repeated GEID in counted rows","")))</x:f>
      </x:c>
      <x:c r="K358" s="82"/>
      <x:c r="L358" s="82" t="n">
        <x:f>IF(Calculations!BN363=1,COUNTIF(Calculations!$BN$13:BN363,1),0)</x:f>
        <x:v>0</x:v>
      </x:c>
    </x:row>
    <x:row r="359" ht="18" customHeight="1">
      <x:c r="A359" s="82" t="str">
        <x:f>IF(352&gt;Calculations!$AG$4,"",IFERROR(INDEX(Calculations!$EM$13:$EM$512,MATCH(352,$L$8:$L$507,0)),""))</x:f>
      </x:c>
      <x:c r="B359" s="82" t="str">
        <x:f>IF($A359="","",IFERROR(IF(INDEX(INDIRECT("'WCM Calibration Final'!$A$1:$A$2000"),$A359)="","",INDEX(INDIRECT("'WCM Calibration Final'!$A$1:$A$2000"),$A359)),"Source error"))</x:f>
      </x:c>
      <x:c r="C359" s="82" t="str">
        <x:f>IF($A359="","",IFERROR(IF(INDEX(INDIRECT("'WCM Calibration Final'!$B$1:$B$2000"),$A359)="","",INDEX(INDIRECT("'WCM Calibration Final'!$B$1:$B$2000"),$A359)),"Source error"))</x:f>
      </x:c>
      <x:c r="D359" s="82" t="str">
        <x:f>IF($A359="","",IFERROR(IF(INDEX(INDIRECT("'WCM Calibration Final'!$C$1:$C$2000"),$A359)="","",INDEX(INDIRECT("'WCM Calibration Final'!$C$1:$C$2000"),$A359)),"Source error"))</x:f>
      </x:c>
      <x:c r="E359" s="82" t="str">
        <x:f>IF($A359="","",IFERROR(IF(INDEX(INDIRECT("'WCM Calibration Final'!$D$1:$D$2000"),$A359)="","",INDEX(INDIRECT("'WCM Calibration Final'!$D$1:$D$2000"),$A359)),"Source error"))</x:f>
      </x:c>
      <x:c r="F359" s="82" t="str">
        <x:f>IF($A359="","",IFERROR(IF(INDEX(INDIRECT("'WCM Calibration Final'!$E$1:$E$2000"),$A359)="","",INDEX(INDIRECT("'WCM Calibration Final'!$E$1:$E$2000"),$A359)),"Source error"))</x:f>
      </x:c>
      <x:c r="G359" s="82" t="str">
        <x:f>IF($A359="","",IFERROR(IF(INDEX(INDIRECT("'WCM Calibration Final'!$F$1:$F$2000"),$A359)="","",INDEX(INDIRECT("'WCM Calibration Final'!$F$1:$F$2000"),$A359)),"Source error"))</x:f>
      </x:c>
      <x:c r="H359" s="82" t="str">
        <x:f>IF($A359="","",IFERROR(IF(INDEX(INDIRECT("'WCM Calibration Final'!$K$1:$K$2000"),$A359)="","",INDEX(INDIRECT("'WCM Calibration Final'!$K$1:$K$2000"),$A359)),"Source error"))</x:f>
      </x:c>
      <x:c r="I359" s="82" t="str">
        <x:f>IF($A359="","",IFERROR(IF(INDEX(INDIRECT("'WCM Calibration Final'!$L$1:$L$2000"),$A359)="","",INDEX(INDIRECT("'WCM Calibration Final'!$L$1:$L$2000"),$A359)),"Source error"))</x:f>
      </x:c>
      <x:c r="J359" s="82" t="str">
        <x:f>IF(A359="","",IF(B359="","Missing GEID; counted by name/SOEID",IF(COUNTIF($B$8:$B$507,B359)&gt;1,"Repeated GEID in counted rows","")))</x:f>
      </x:c>
      <x:c r="K359" s="82"/>
      <x:c r="L359" s="82" t="n">
        <x:f>IF(Calculations!BN364=1,COUNTIF(Calculations!$BN$13:BN364,1),0)</x:f>
        <x:v>0</x:v>
      </x:c>
    </x:row>
    <x:row r="360" ht="18" customHeight="1">
      <x:c r="A360" s="76" t="str">
        <x:f>IF(353&gt;Calculations!$AG$4,"",IFERROR(INDEX(Calculations!$EM$13:$EM$512,MATCH(353,$L$8:$L$507,0)),""))</x:f>
      </x:c>
      <x:c r="B360" s="76" t="str">
        <x:f>IF($A360="","",IFERROR(IF(INDEX(INDIRECT("'WCM Calibration Final'!$A$1:$A$2000"),$A360)="","",INDEX(INDIRECT("'WCM Calibration Final'!$A$1:$A$2000"),$A360)),"Source error"))</x:f>
      </x:c>
      <x:c r="C360" s="76" t="str">
        <x:f>IF($A360="","",IFERROR(IF(INDEX(INDIRECT("'WCM Calibration Final'!$B$1:$B$2000"),$A360)="","",INDEX(INDIRECT("'WCM Calibration Final'!$B$1:$B$2000"),$A360)),"Source error"))</x:f>
      </x:c>
      <x:c r="D360" s="76" t="str">
        <x:f>IF($A360="","",IFERROR(IF(INDEX(INDIRECT("'WCM Calibration Final'!$C$1:$C$2000"),$A360)="","",INDEX(INDIRECT("'WCM Calibration Final'!$C$1:$C$2000"),$A360)),"Source error"))</x:f>
      </x:c>
      <x:c r="E360" s="76" t="str">
        <x:f>IF($A360="","",IFERROR(IF(INDEX(INDIRECT("'WCM Calibration Final'!$D$1:$D$2000"),$A360)="","",INDEX(INDIRECT("'WCM Calibration Final'!$D$1:$D$2000"),$A360)),"Source error"))</x:f>
      </x:c>
      <x:c r="F360" s="76" t="str">
        <x:f>IF($A360="","",IFERROR(IF(INDEX(INDIRECT("'WCM Calibration Final'!$E$1:$E$2000"),$A360)="","",INDEX(INDIRECT("'WCM Calibration Final'!$E$1:$E$2000"),$A360)),"Source error"))</x:f>
      </x:c>
      <x:c r="G360" s="76" t="str">
        <x:f>IF($A360="","",IFERROR(IF(INDEX(INDIRECT("'WCM Calibration Final'!$F$1:$F$2000"),$A360)="","",INDEX(INDIRECT("'WCM Calibration Final'!$F$1:$F$2000"),$A360)),"Source error"))</x:f>
      </x:c>
      <x:c r="H360" s="76" t="str">
        <x:f>IF($A360="","",IFERROR(IF(INDEX(INDIRECT("'WCM Calibration Final'!$K$1:$K$2000"),$A360)="","",INDEX(INDIRECT("'WCM Calibration Final'!$K$1:$K$2000"),$A360)),"Source error"))</x:f>
      </x:c>
      <x:c r="I360" s="76" t="str">
        <x:f>IF($A360="","",IFERROR(IF(INDEX(INDIRECT("'WCM Calibration Final'!$L$1:$L$2000"),$A360)="","",INDEX(INDIRECT("'WCM Calibration Final'!$L$1:$L$2000"),$A360)),"Source error"))</x:f>
      </x:c>
      <x:c r="J360" s="76" t="str">
        <x:f>IF(A360="","",IF(B360="","Missing GEID; counted by name/SOEID",IF(COUNTIF($B$8:$B$507,B360)&gt;1,"Repeated GEID in counted rows","")))</x:f>
      </x:c>
      <x:c r="K360" s="82"/>
      <x:c r="L360" s="82" t="n">
        <x:f>IF(Calculations!BN365=1,COUNTIF(Calculations!$BN$13:BN365,1),0)</x:f>
        <x:v>0</x:v>
      </x:c>
    </x:row>
    <x:row r="361" ht="18" customHeight="1">
      <x:c r="A361" s="82" t="str">
        <x:f>IF(354&gt;Calculations!$AG$4,"",IFERROR(INDEX(Calculations!$EM$13:$EM$512,MATCH(354,$L$8:$L$507,0)),""))</x:f>
      </x:c>
      <x:c r="B361" s="82" t="str">
        <x:f>IF($A361="","",IFERROR(IF(INDEX(INDIRECT("'WCM Calibration Final'!$A$1:$A$2000"),$A361)="","",INDEX(INDIRECT("'WCM Calibration Final'!$A$1:$A$2000"),$A361)),"Source error"))</x:f>
      </x:c>
      <x:c r="C361" s="82" t="str">
        <x:f>IF($A361="","",IFERROR(IF(INDEX(INDIRECT("'WCM Calibration Final'!$B$1:$B$2000"),$A361)="","",INDEX(INDIRECT("'WCM Calibration Final'!$B$1:$B$2000"),$A361)),"Source error"))</x:f>
      </x:c>
      <x:c r="D361" s="82" t="str">
        <x:f>IF($A361="","",IFERROR(IF(INDEX(INDIRECT("'WCM Calibration Final'!$C$1:$C$2000"),$A361)="","",INDEX(INDIRECT("'WCM Calibration Final'!$C$1:$C$2000"),$A361)),"Source error"))</x:f>
      </x:c>
      <x:c r="E361" s="82" t="str">
        <x:f>IF($A361="","",IFERROR(IF(INDEX(INDIRECT("'WCM Calibration Final'!$D$1:$D$2000"),$A361)="","",INDEX(INDIRECT("'WCM Calibration Final'!$D$1:$D$2000"),$A361)),"Source error"))</x:f>
      </x:c>
      <x:c r="F361" s="82" t="str">
        <x:f>IF($A361="","",IFERROR(IF(INDEX(INDIRECT("'WCM Calibration Final'!$E$1:$E$2000"),$A361)="","",INDEX(INDIRECT("'WCM Calibration Final'!$E$1:$E$2000"),$A361)),"Source error"))</x:f>
      </x:c>
      <x:c r="G361" s="82" t="str">
        <x:f>IF($A361="","",IFERROR(IF(INDEX(INDIRECT("'WCM Calibration Final'!$F$1:$F$2000"),$A361)="","",INDEX(INDIRECT("'WCM Calibration Final'!$F$1:$F$2000"),$A361)),"Source error"))</x:f>
      </x:c>
      <x:c r="H361" s="82" t="str">
        <x:f>IF($A361="","",IFERROR(IF(INDEX(INDIRECT("'WCM Calibration Final'!$K$1:$K$2000"),$A361)="","",INDEX(INDIRECT("'WCM Calibration Final'!$K$1:$K$2000"),$A361)),"Source error"))</x:f>
      </x:c>
      <x:c r="I361" s="82" t="str">
        <x:f>IF($A361="","",IFERROR(IF(INDEX(INDIRECT("'WCM Calibration Final'!$L$1:$L$2000"),$A361)="","",INDEX(INDIRECT("'WCM Calibration Final'!$L$1:$L$2000"),$A361)),"Source error"))</x:f>
      </x:c>
      <x:c r="J361" s="82" t="str">
        <x:f>IF(A361="","",IF(B361="","Missing GEID; counted by name/SOEID",IF(COUNTIF($B$8:$B$507,B361)&gt;1,"Repeated GEID in counted rows","")))</x:f>
      </x:c>
      <x:c r="K361" s="82"/>
      <x:c r="L361" s="82" t="n">
        <x:f>IF(Calculations!BN366=1,COUNTIF(Calculations!$BN$13:BN366,1),0)</x:f>
        <x:v>0</x:v>
      </x:c>
    </x:row>
    <x:row r="362" ht="18" customHeight="1">
      <x:c r="A362" s="76" t="str">
        <x:f>IF(355&gt;Calculations!$AG$4,"",IFERROR(INDEX(Calculations!$EM$13:$EM$512,MATCH(355,$L$8:$L$507,0)),""))</x:f>
      </x:c>
      <x:c r="B362" s="76" t="str">
        <x:f>IF($A362="","",IFERROR(IF(INDEX(INDIRECT("'WCM Calibration Final'!$A$1:$A$2000"),$A362)="","",INDEX(INDIRECT("'WCM Calibration Final'!$A$1:$A$2000"),$A362)),"Source error"))</x:f>
      </x:c>
      <x:c r="C362" s="76" t="str">
        <x:f>IF($A362="","",IFERROR(IF(INDEX(INDIRECT("'WCM Calibration Final'!$B$1:$B$2000"),$A362)="","",INDEX(INDIRECT("'WCM Calibration Final'!$B$1:$B$2000"),$A362)),"Source error"))</x:f>
      </x:c>
      <x:c r="D362" s="76" t="str">
        <x:f>IF($A362="","",IFERROR(IF(INDEX(INDIRECT("'WCM Calibration Final'!$C$1:$C$2000"),$A362)="","",INDEX(INDIRECT("'WCM Calibration Final'!$C$1:$C$2000"),$A362)),"Source error"))</x:f>
      </x:c>
      <x:c r="E362" s="76" t="str">
        <x:f>IF($A362="","",IFERROR(IF(INDEX(INDIRECT("'WCM Calibration Final'!$D$1:$D$2000"),$A362)="","",INDEX(INDIRECT("'WCM Calibration Final'!$D$1:$D$2000"),$A362)),"Source error"))</x:f>
      </x:c>
      <x:c r="F362" s="76" t="str">
        <x:f>IF($A362="","",IFERROR(IF(INDEX(INDIRECT("'WCM Calibration Final'!$E$1:$E$2000"),$A362)="","",INDEX(INDIRECT("'WCM Calibration Final'!$E$1:$E$2000"),$A362)),"Source error"))</x:f>
      </x:c>
      <x:c r="G362" s="76" t="str">
        <x:f>IF($A362="","",IFERROR(IF(INDEX(INDIRECT("'WCM Calibration Final'!$F$1:$F$2000"),$A362)="","",INDEX(INDIRECT("'WCM Calibration Final'!$F$1:$F$2000"),$A362)),"Source error"))</x:f>
      </x:c>
      <x:c r="H362" s="76" t="str">
        <x:f>IF($A362="","",IFERROR(IF(INDEX(INDIRECT("'WCM Calibration Final'!$K$1:$K$2000"),$A362)="","",INDEX(INDIRECT("'WCM Calibration Final'!$K$1:$K$2000"),$A362)),"Source error"))</x:f>
      </x:c>
      <x:c r="I362" s="76" t="str">
        <x:f>IF($A362="","",IFERROR(IF(INDEX(INDIRECT("'WCM Calibration Final'!$L$1:$L$2000"),$A362)="","",INDEX(INDIRECT("'WCM Calibration Final'!$L$1:$L$2000"),$A362)),"Source error"))</x:f>
      </x:c>
      <x:c r="J362" s="76" t="str">
        <x:f>IF(A362="","",IF(B362="","Missing GEID; counted by name/SOEID",IF(COUNTIF($B$8:$B$507,B362)&gt;1,"Repeated GEID in counted rows","")))</x:f>
      </x:c>
      <x:c r="K362" s="82"/>
      <x:c r="L362" s="82" t="n">
        <x:f>IF(Calculations!BN367=1,COUNTIF(Calculations!$BN$13:BN367,1),0)</x:f>
        <x:v>0</x:v>
      </x:c>
    </x:row>
    <x:row r="363" ht="18" customHeight="1">
      <x:c r="A363" s="82" t="str">
        <x:f>IF(356&gt;Calculations!$AG$4,"",IFERROR(INDEX(Calculations!$EM$13:$EM$512,MATCH(356,$L$8:$L$507,0)),""))</x:f>
      </x:c>
      <x:c r="B363" s="82" t="str">
        <x:f>IF($A363="","",IFERROR(IF(INDEX(INDIRECT("'WCM Calibration Final'!$A$1:$A$2000"),$A363)="","",INDEX(INDIRECT("'WCM Calibration Final'!$A$1:$A$2000"),$A363)),"Source error"))</x:f>
      </x:c>
      <x:c r="C363" s="82" t="str">
        <x:f>IF($A363="","",IFERROR(IF(INDEX(INDIRECT("'WCM Calibration Final'!$B$1:$B$2000"),$A363)="","",INDEX(INDIRECT("'WCM Calibration Final'!$B$1:$B$2000"),$A363)),"Source error"))</x:f>
      </x:c>
      <x:c r="D363" s="82" t="str">
        <x:f>IF($A363="","",IFERROR(IF(INDEX(INDIRECT("'WCM Calibration Final'!$C$1:$C$2000"),$A363)="","",INDEX(INDIRECT("'WCM Calibration Final'!$C$1:$C$2000"),$A363)),"Source error"))</x:f>
      </x:c>
      <x:c r="E363" s="82" t="str">
        <x:f>IF($A363="","",IFERROR(IF(INDEX(INDIRECT("'WCM Calibration Final'!$D$1:$D$2000"),$A363)="","",INDEX(INDIRECT("'WCM Calibration Final'!$D$1:$D$2000"),$A363)),"Source error"))</x:f>
      </x:c>
      <x:c r="F363" s="82" t="str">
        <x:f>IF($A363="","",IFERROR(IF(INDEX(INDIRECT("'WCM Calibration Final'!$E$1:$E$2000"),$A363)="","",INDEX(INDIRECT("'WCM Calibration Final'!$E$1:$E$2000"),$A363)),"Source error"))</x:f>
      </x:c>
      <x:c r="G363" s="82" t="str">
        <x:f>IF($A363="","",IFERROR(IF(INDEX(INDIRECT("'WCM Calibration Final'!$F$1:$F$2000"),$A363)="","",INDEX(INDIRECT("'WCM Calibration Final'!$F$1:$F$2000"),$A363)),"Source error"))</x:f>
      </x:c>
      <x:c r="H363" s="82" t="str">
        <x:f>IF($A363="","",IFERROR(IF(INDEX(INDIRECT("'WCM Calibration Final'!$K$1:$K$2000"),$A363)="","",INDEX(INDIRECT("'WCM Calibration Final'!$K$1:$K$2000"),$A363)),"Source error"))</x:f>
      </x:c>
      <x:c r="I363" s="82" t="str">
        <x:f>IF($A363="","",IFERROR(IF(INDEX(INDIRECT("'WCM Calibration Final'!$L$1:$L$2000"),$A363)="","",INDEX(INDIRECT("'WCM Calibration Final'!$L$1:$L$2000"),$A363)),"Source error"))</x:f>
      </x:c>
      <x:c r="J363" s="82" t="str">
        <x:f>IF(A363="","",IF(B363="","Missing GEID; counted by name/SOEID",IF(COUNTIF($B$8:$B$507,B363)&gt;1,"Repeated GEID in counted rows","")))</x:f>
      </x:c>
      <x:c r="K363" s="82"/>
      <x:c r="L363" s="82" t="n">
        <x:f>IF(Calculations!BN368=1,COUNTIF(Calculations!$BN$13:BN368,1),0)</x:f>
        <x:v>0</x:v>
      </x:c>
    </x:row>
    <x:row r="364" ht="18" customHeight="1">
      <x:c r="A364" s="76" t="str">
        <x:f>IF(357&gt;Calculations!$AG$4,"",IFERROR(INDEX(Calculations!$EM$13:$EM$512,MATCH(357,$L$8:$L$507,0)),""))</x:f>
      </x:c>
      <x:c r="B364" s="76" t="str">
        <x:f>IF($A364="","",IFERROR(IF(INDEX(INDIRECT("'WCM Calibration Final'!$A$1:$A$2000"),$A364)="","",INDEX(INDIRECT("'WCM Calibration Final'!$A$1:$A$2000"),$A364)),"Source error"))</x:f>
      </x:c>
      <x:c r="C364" s="76" t="str">
        <x:f>IF($A364="","",IFERROR(IF(INDEX(INDIRECT("'WCM Calibration Final'!$B$1:$B$2000"),$A364)="","",INDEX(INDIRECT("'WCM Calibration Final'!$B$1:$B$2000"),$A364)),"Source error"))</x:f>
      </x:c>
      <x:c r="D364" s="76" t="str">
        <x:f>IF($A364="","",IFERROR(IF(INDEX(INDIRECT("'WCM Calibration Final'!$C$1:$C$2000"),$A364)="","",INDEX(INDIRECT("'WCM Calibration Final'!$C$1:$C$2000"),$A364)),"Source error"))</x:f>
      </x:c>
      <x:c r="E364" s="76" t="str">
        <x:f>IF($A364="","",IFERROR(IF(INDEX(INDIRECT("'WCM Calibration Final'!$D$1:$D$2000"),$A364)="","",INDEX(INDIRECT("'WCM Calibration Final'!$D$1:$D$2000"),$A364)),"Source error"))</x:f>
      </x:c>
      <x:c r="F364" s="76" t="str">
        <x:f>IF($A364="","",IFERROR(IF(INDEX(INDIRECT("'WCM Calibration Final'!$E$1:$E$2000"),$A364)="","",INDEX(INDIRECT("'WCM Calibration Final'!$E$1:$E$2000"),$A364)),"Source error"))</x:f>
      </x:c>
      <x:c r="G364" s="76" t="str">
        <x:f>IF($A364="","",IFERROR(IF(INDEX(INDIRECT("'WCM Calibration Final'!$F$1:$F$2000"),$A364)="","",INDEX(INDIRECT("'WCM Calibration Final'!$F$1:$F$2000"),$A364)),"Source error"))</x:f>
      </x:c>
      <x:c r="H364" s="76" t="str">
        <x:f>IF($A364="","",IFERROR(IF(INDEX(INDIRECT("'WCM Calibration Final'!$K$1:$K$2000"),$A364)="","",INDEX(INDIRECT("'WCM Calibration Final'!$K$1:$K$2000"),$A364)),"Source error"))</x:f>
      </x:c>
      <x:c r="I364" s="76" t="str">
        <x:f>IF($A364="","",IFERROR(IF(INDEX(INDIRECT("'WCM Calibration Final'!$L$1:$L$2000"),$A364)="","",INDEX(INDIRECT("'WCM Calibration Final'!$L$1:$L$2000"),$A364)),"Source error"))</x:f>
      </x:c>
      <x:c r="J364" s="76" t="str">
        <x:f>IF(A364="","",IF(B364="","Missing GEID; counted by name/SOEID",IF(COUNTIF($B$8:$B$507,B364)&gt;1,"Repeated GEID in counted rows","")))</x:f>
      </x:c>
      <x:c r="K364" s="82"/>
      <x:c r="L364" s="82" t="n">
        <x:f>IF(Calculations!BN369=1,COUNTIF(Calculations!$BN$13:BN369,1),0)</x:f>
        <x:v>0</x:v>
      </x:c>
    </x:row>
    <x:row r="365" ht="18" customHeight="1">
      <x:c r="A365" s="82" t="str">
        <x:f>IF(358&gt;Calculations!$AG$4,"",IFERROR(INDEX(Calculations!$EM$13:$EM$512,MATCH(358,$L$8:$L$507,0)),""))</x:f>
      </x:c>
      <x:c r="B365" s="82" t="str">
        <x:f>IF($A365="","",IFERROR(IF(INDEX(INDIRECT("'WCM Calibration Final'!$A$1:$A$2000"),$A365)="","",INDEX(INDIRECT("'WCM Calibration Final'!$A$1:$A$2000"),$A365)),"Source error"))</x:f>
      </x:c>
      <x:c r="C365" s="82" t="str">
        <x:f>IF($A365="","",IFERROR(IF(INDEX(INDIRECT("'WCM Calibration Final'!$B$1:$B$2000"),$A365)="","",INDEX(INDIRECT("'WCM Calibration Final'!$B$1:$B$2000"),$A365)),"Source error"))</x:f>
      </x:c>
      <x:c r="D365" s="82" t="str">
        <x:f>IF($A365="","",IFERROR(IF(INDEX(INDIRECT("'WCM Calibration Final'!$C$1:$C$2000"),$A365)="","",INDEX(INDIRECT("'WCM Calibration Final'!$C$1:$C$2000"),$A365)),"Source error"))</x:f>
      </x:c>
      <x:c r="E365" s="82" t="str">
        <x:f>IF($A365="","",IFERROR(IF(INDEX(INDIRECT("'WCM Calibration Final'!$D$1:$D$2000"),$A365)="","",INDEX(INDIRECT("'WCM Calibration Final'!$D$1:$D$2000"),$A365)),"Source error"))</x:f>
      </x:c>
      <x:c r="F365" s="82" t="str">
        <x:f>IF($A365="","",IFERROR(IF(INDEX(INDIRECT("'WCM Calibration Final'!$E$1:$E$2000"),$A365)="","",INDEX(INDIRECT("'WCM Calibration Final'!$E$1:$E$2000"),$A365)),"Source error"))</x:f>
      </x:c>
      <x:c r="G365" s="82" t="str">
        <x:f>IF($A365="","",IFERROR(IF(INDEX(INDIRECT("'WCM Calibration Final'!$F$1:$F$2000"),$A365)="","",INDEX(INDIRECT("'WCM Calibration Final'!$F$1:$F$2000"),$A365)),"Source error"))</x:f>
      </x:c>
      <x:c r="H365" s="82" t="str">
        <x:f>IF($A365="","",IFERROR(IF(INDEX(INDIRECT("'WCM Calibration Final'!$K$1:$K$2000"),$A365)="","",INDEX(INDIRECT("'WCM Calibration Final'!$K$1:$K$2000"),$A365)),"Source error"))</x:f>
      </x:c>
      <x:c r="I365" s="82" t="str">
        <x:f>IF($A365="","",IFERROR(IF(INDEX(INDIRECT("'WCM Calibration Final'!$L$1:$L$2000"),$A365)="","",INDEX(INDIRECT("'WCM Calibration Final'!$L$1:$L$2000"),$A365)),"Source error"))</x:f>
      </x:c>
      <x:c r="J365" s="82" t="str">
        <x:f>IF(A365="","",IF(B365="","Missing GEID; counted by name/SOEID",IF(COUNTIF($B$8:$B$507,B365)&gt;1,"Repeated GEID in counted rows","")))</x:f>
      </x:c>
      <x:c r="K365" s="82"/>
      <x:c r="L365" s="82" t="n">
        <x:f>IF(Calculations!BN370=1,COUNTIF(Calculations!$BN$13:BN370,1),0)</x:f>
        <x:v>0</x:v>
      </x:c>
    </x:row>
    <x:row r="366" ht="18" customHeight="1">
      <x:c r="A366" s="76" t="str">
        <x:f>IF(359&gt;Calculations!$AG$4,"",IFERROR(INDEX(Calculations!$EM$13:$EM$512,MATCH(359,$L$8:$L$507,0)),""))</x:f>
      </x:c>
      <x:c r="B366" s="76" t="str">
        <x:f>IF($A366="","",IFERROR(IF(INDEX(INDIRECT("'WCM Calibration Final'!$A$1:$A$2000"),$A366)="","",INDEX(INDIRECT("'WCM Calibration Final'!$A$1:$A$2000"),$A366)),"Source error"))</x:f>
      </x:c>
      <x:c r="C366" s="76" t="str">
        <x:f>IF($A366="","",IFERROR(IF(INDEX(INDIRECT("'WCM Calibration Final'!$B$1:$B$2000"),$A366)="","",INDEX(INDIRECT("'WCM Calibration Final'!$B$1:$B$2000"),$A366)),"Source error"))</x:f>
      </x:c>
      <x:c r="D366" s="76" t="str">
        <x:f>IF($A366="","",IFERROR(IF(INDEX(INDIRECT("'WCM Calibration Final'!$C$1:$C$2000"),$A366)="","",INDEX(INDIRECT("'WCM Calibration Final'!$C$1:$C$2000"),$A366)),"Source error"))</x:f>
      </x:c>
      <x:c r="E366" s="76" t="str">
        <x:f>IF($A366="","",IFERROR(IF(INDEX(INDIRECT("'WCM Calibration Final'!$D$1:$D$2000"),$A366)="","",INDEX(INDIRECT("'WCM Calibration Final'!$D$1:$D$2000"),$A366)),"Source error"))</x:f>
      </x:c>
      <x:c r="F366" s="76" t="str">
        <x:f>IF($A366="","",IFERROR(IF(INDEX(INDIRECT("'WCM Calibration Final'!$E$1:$E$2000"),$A366)="","",INDEX(INDIRECT("'WCM Calibration Final'!$E$1:$E$2000"),$A366)),"Source error"))</x:f>
      </x:c>
      <x:c r="G366" s="76" t="str">
        <x:f>IF($A366="","",IFERROR(IF(INDEX(INDIRECT("'WCM Calibration Final'!$F$1:$F$2000"),$A366)="","",INDEX(INDIRECT("'WCM Calibration Final'!$F$1:$F$2000"),$A366)),"Source error"))</x:f>
      </x:c>
      <x:c r="H366" s="76" t="str">
        <x:f>IF($A366="","",IFERROR(IF(INDEX(INDIRECT("'WCM Calibration Final'!$K$1:$K$2000"),$A366)="","",INDEX(INDIRECT("'WCM Calibration Final'!$K$1:$K$2000"),$A366)),"Source error"))</x:f>
      </x:c>
      <x:c r="I366" s="76" t="str">
        <x:f>IF($A366="","",IFERROR(IF(INDEX(INDIRECT("'WCM Calibration Final'!$L$1:$L$2000"),$A366)="","",INDEX(INDIRECT("'WCM Calibration Final'!$L$1:$L$2000"),$A366)),"Source error"))</x:f>
      </x:c>
      <x:c r="J366" s="76" t="str">
        <x:f>IF(A366="","",IF(B366="","Missing GEID; counted by name/SOEID",IF(COUNTIF($B$8:$B$507,B366)&gt;1,"Repeated GEID in counted rows","")))</x:f>
      </x:c>
      <x:c r="K366" s="82"/>
      <x:c r="L366" s="82" t="n">
        <x:f>IF(Calculations!BN371=1,COUNTIF(Calculations!$BN$13:BN371,1),0)</x:f>
        <x:v>0</x:v>
      </x:c>
    </x:row>
    <x:row r="367" ht="18" customHeight="1">
      <x:c r="A367" s="82" t="str">
        <x:f>IF(360&gt;Calculations!$AG$4,"",IFERROR(INDEX(Calculations!$EM$13:$EM$512,MATCH(360,$L$8:$L$507,0)),""))</x:f>
      </x:c>
      <x:c r="B367" s="82" t="str">
        <x:f>IF($A367="","",IFERROR(IF(INDEX(INDIRECT("'WCM Calibration Final'!$A$1:$A$2000"),$A367)="","",INDEX(INDIRECT("'WCM Calibration Final'!$A$1:$A$2000"),$A367)),"Source error"))</x:f>
      </x:c>
      <x:c r="C367" s="82" t="str">
        <x:f>IF($A367="","",IFERROR(IF(INDEX(INDIRECT("'WCM Calibration Final'!$B$1:$B$2000"),$A367)="","",INDEX(INDIRECT("'WCM Calibration Final'!$B$1:$B$2000"),$A367)),"Source error"))</x:f>
      </x:c>
      <x:c r="D367" s="82" t="str">
        <x:f>IF($A367="","",IFERROR(IF(INDEX(INDIRECT("'WCM Calibration Final'!$C$1:$C$2000"),$A367)="","",INDEX(INDIRECT("'WCM Calibration Final'!$C$1:$C$2000"),$A367)),"Source error"))</x:f>
      </x:c>
      <x:c r="E367" s="82" t="str">
        <x:f>IF($A367="","",IFERROR(IF(INDEX(INDIRECT("'WCM Calibration Final'!$D$1:$D$2000"),$A367)="","",INDEX(INDIRECT("'WCM Calibration Final'!$D$1:$D$2000"),$A367)),"Source error"))</x:f>
      </x:c>
      <x:c r="F367" s="82" t="str">
        <x:f>IF($A367="","",IFERROR(IF(INDEX(INDIRECT("'WCM Calibration Final'!$E$1:$E$2000"),$A367)="","",INDEX(INDIRECT("'WCM Calibration Final'!$E$1:$E$2000"),$A367)),"Source error"))</x:f>
      </x:c>
      <x:c r="G367" s="82" t="str">
        <x:f>IF($A367="","",IFERROR(IF(INDEX(INDIRECT("'WCM Calibration Final'!$F$1:$F$2000"),$A367)="","",INDEX(INDIRECT("'WCM Calibration Final'!$F$1:$F$2000"),$A367)),"Source error"))</x:f>
      </x:c>
      <x:c r="H367" s="82" t="str">
        <x:f>IF($A367="","",IFERROR(IF(INDEX(INDIRECT("'WCM Calibration Final'!$K$1:$K$2000"),$A367)="","",INDEX(INDIRECT("'WCM Calibration Final'!$K$1:$K$2000"),$A367)),"Source error"))</x:f>
      </x:c>
      <x:c r="I367" s="82" t="str">
        <x:f>IF($A367="","",IFERROR(IF(INDEX(INDIRECT("'WCM Calibration Final'!$L$1:$L$2000"),$A367)="","",INDEX(INDIRECT("'WCM Calibration Final'!$L$1:$L$2000"),$A367)),"Source error"))</x:f>
      </x:c>
      <x:c r="J367" s="82" t="str">
        <x:f>IF(A367="","",IF(B367="","Missing GEID; counted by name/SOEID",IF(COUNTIF($B$8:$B$507,B367)&gt;1,"Repeated GEID in counted rows","")))</x:f>
      </x:c>
      <x:c r="K367" s="82"/>
      <x:c r="L367" s="82" t="n">
        <x:f>IF(Calculations!BN372=1,COUNTIF(Calculations!$BN$13:BN372,1),0)</x:f>
        <x:v>0</x:v>
      </x:c>
    </x:row>
    <x:row r="368" ht="18" customHeight="1">
      <x:c r="A368" s="76" t="str">
        <x:f>IF(361&gt;Calculations!$AG$4,"",IFERROR(INDEX(Calculations!$EM$13:$EM$512,MATCH(361,$L$8:$L$507,0)),""))</x:f>
      </x:c>
      <x:c r="B368" s="76" t="str">
        <x:f>IF($A368="","",IFERROR(IF(INDEX(INDIRECT("'WCM Calibration Final'!$A$1:$A$2000"),$A368)="","",INDEX(INDIRECT("'WCM Calibration Final'!$A$1:$A$2000"),$A368)),"Source error"))</x:f>
      </x:c>
      <x:c r="C368" s="76" t="str">
        <x:f>IF($A368="","",IFERROR(IF(INDEX(INDIRECT("'WCM Calibration Final'!$B$1:$B$2000"),$A368)="","",INDEX(INDIRECT("'WCM Calibration Final'!$B$1:$B$2000"),$A368)),"Source error"))</x:f>
      </x:c>
      <x:c r="D368" s="76" t="str">
        <x:f>IF($A368="","",IFERROR(IF(INDEX(INDIRECT("'WCM Calibration Final'!$C$1:$C$2000"),$A368)="","",INDEX(INDIRECT("'WCM Calibration Final'!$C$1:$C$2000"),$A368)),"Source error"))</x:f>
      </x:c>
      <x:c r="E368" s="76" t="str">
        <x:f>IF($A368="","",IFERROR(IF(INDEX(INDIRECT("'WCM Calibration Final'!$D$1:$D$2000"),$A368)="","",INDEX(INDIRECT("'WCM Calibration Final'!$D$1:$D$2000"),$A368)),"Source error"))</x:f>
      </x:c>
      <x:c r="F368" s="76" t="str">
        <x:f>IF($A368="","",IFERROR(IF(INDEX(INDIRECT("'WCM Calibration Final'!$E$1:$E$2000"),$A368)="","",INDEX(INDIRECT("'WCM Calibration Final'!$E$1:$E$2000"),$A368)),"Source error"))</x:f>
      </x:c>
      <x:c r="G368" s="76" t="str">
        <x:f>IF($A368="","",IFERROR(IF(INDEX(INDIRECT("'WCM Calibration Final'!$F$1:$F$2000"),$A368)="","",INDEX(INDIRECT("'WCM Calibration Final'!$F$1:$F$2000"),$A368)),"Source error"))</x:f>
      </x:c>
      <x:c r="H368" s="76" t="str">
        <x:f>IF($A368="","",IFERROR(IF(INDEX(INDIRECT("'WCM Calibration Final'!$K$1:$K$2000"),$A368)="","",INDEX(INDIRECT("'WCM Calibration Final'!$K$1:$K$2000"),$A368)),"Source error"))</x:f>
      </x:c>
      <x:c r="I368" s="76" t="str">
        <x:f>IF($A368="","",IFERROR(IF(INDEX(INDIRECT("'WCM Calibration Final'!$L$1:$L$2000"),$A368)="","",INDEX(INDIRECT("'WCM Calibration Final'!$L$1:$L$2000"),$A368)),"Source error"))</x:f>
      </x:c>
      <x:c r="J368" s="76" t="str">
        <x:f>IF(A368="","",IF(B368="","Missing GEID; counted by name/SOEID",IF(COUNTIF($B$8:$B$507,B368)&gt;1,"Repeated GEID in counted rows","")))</x:f>
      </x:c>
      <x:c r="K368" s="82"/>
      <x:c r="L368" s="82" t="n">
        <x:f>IF(Calculations!BN373=1,COUNTIF(Calculations!$BN$13:BN373,1),0)</x:f>
        <x:v>0</x:v>
      </x:c>
    </x:row>
    <x:row r="369" ht="18" customHeight="1">
      <x:c r="A369" s="82" t="str">
        <x:f>IF(362&gt;Calculations!$AG$4,"",IFERROR(INDEX(Calculations!$EM$13:$EM$512,MATCH(362,$L$8:$L$507,0)),""))</x:f>
      </x:c>
      <x:c r="B369" s="82" t="str">
        <x:f>IF($A369="","",IFERROR(IF(INDEX(INDIRECT("'WCM Calibration Final'!$A$1:$A$2000"),$A369)="","",INDEX(INDIRECT("'WCM Calibration Final'!$A$1:$A$2000"),$A369)),"Source error"))</x:f>
      </x:c>
      <x:c r="C369" s="82" t="str">
        <x:f>IF($A369="","",IFERROR(IF(INDEX(INDIRECT("'WCM Calibration Final'!$B$1:$B$2000"),$A369)="","",INDEX(INDIRECT("'WCM Calibration Final'!$B$1:$B$2000"),$A369)),"Source error"))</x:f>
      </x:c>
      <x:c r="D369" s="82" t="str">
        <x:f>IF($A369="","",IFERROR(IF(INDEX(INDIRECT("'WCM Calibration Final'!$C$1:$C$2000"),$A369)="","",INDEX(INDIRECT("'WCM Calibration Final'!$C$1:$C$2000"),$A369)),"Source error"))</x:f>
      </x:c>
      <x:c r="E369" s="82" t="str">
        <x:f>IF($A369="","",IFERROR(IF(INDEX(INDIRECT("'WCM Calibration Final'!$D$1:$D$2000"),$A369)="","",INDEX(INDIRECT("'WCM Calibration Final'!$D$1:$D$2000"),$A369)),"Source error"))</x:f>
      </x:c>
      <x:c r="F369" s="82" t="str">
        <x:f>IF($A369="","",IFERROR(IF(INDEX(INDIRECT("'WCM Calibration Final'!$E$1:$E$2000"),$A369)="","",INDEX(INDIRECT("'WCM Calibration Final'!$E$1:$E$2000"),$A369)),"Source error"))</x:f>
      </x:c>
      <x:c r="G369" s="82" t="str">
        <x:f>IF($A369="","",IFERROR(IF(INDEX(INDIRECT("'WCM Calibration Final'!$F$1:$F$2000"),$A369)="","",INDEX(INDIRECT("'WCM Calibration Final'!$F$1:$F$2000"),$A369)),"Source error"))</x:f>
      </x:c>
      <x:c r="H369" s="82" t="str">
        <x:f>IF($A369="","",IFERROR(IF(INDEX(INDIRECT("'WCM Calibration Final'!$K$1:$K$2000"),$A369)="","",INDEX(INDIRECT("'WCM Calibration Final'!$K$1:$K$2000"),$A369)),"Source error"))</x:f>
      </x:c>
      <x:c r="I369" s="82" t="str">
        <x:f>IF($A369="","",IFERROR(IF(INDEX(INDIRECT("'WCM Calibration Final'!$L$1:$L$2000"),$A369)="","",INDEX(INDIRECT("'WCM Calibration Final'!$L$1:$L$2000"),$A369)),"Source error"))</x:f>
      </x:c>
      <x:c r="J369" s="82" t="str">
        <x:f>IF(A369="","",IF(B369="","Missing GEID; counted by name/SOEID",IF(COUNTIF($B$8:$B$507,B369)&gt;1,"Repeated GEID in counted rows","")))</x:f>
      </x:c>
      <x:c r="K369" s="82"/>
      <x:c r="L369" s="82" t="n">
        <x:f>IF(Calculations!BN374=1,COUNTIF(Calculations!$BN$13:BN374,1),0)</x:f>
        <x:v>0</x:v>
      </x:c>
    </x:row>
    <x:row r="370" ht="18" customHeight="1">
      <x:c r="A370" s="76" t="str">
        <x:f>IF(363&gt;Calculations!$AG$4,"",IFERROR(INDEX(Calculations!$EM$13:$EM$512,MATCH(363,$L$8:$L$507,0)),""))</x:f>
      </x:c>
      <x:c r="B370" s="76" t="str">
        <x:f>IF($A370="","",IFERROR(IF(INDEX(INDIRECT("'WCM Calibration Final'!$A$1:$A$2000"),$A370)="","",INDEX(INDIRECT("'WCM Calibration Final'!$A$1:$A$2000"),$A370)),"Source error"))</x:f>
      </x:c>
      <x:c r="C370" s="76" t="str">
        <x:f>IF($A370="","",IFERROR(IF(INDEX(INDIRECT("'WCM Calibration Final'!$B$1:$B$2000"),$A370)="","",INDEX(INDIRECT("'WCM Calibration Final'!$B$1:$B$2000"),$A370)),"Source error"))</x:f>
      </x:c>
      <x:c r="D370" s="76" t="str">
        <x:f>IF($A370="","",IFERROR(IF(INDEX(INDIRECT("'WCM Calibration Final'!$C$1:$C$2000"),$A370)="","",INDEX(INDIRECT("'WCM Calibration Final'!$C$1:$C$2000"),$A370)),"Source error"))</x:f>
      </x:c>
      <x:c r="E370" s="76" t="str">
        <x:f>IF($A370="","",IFERROR(IF(INDEX(INDIRECT("'WCM Calibration Final'!$D$1:$D$2000"),$A370)="","",INDEX(INDIRECT("'WCM Calibration Final'!$D$1:$D$2000"),$A370)),"Source error"))</x:f>
      </x:c>
      <x:c r="F370" s="76" t="str">
        <x:f>IF($A370="","",IFERROR(IF(INDEX(INDIRECT("'WCM Calibration Final'!$E$1:$E$2000"),$A370)="","",INDEX(INDIRECT("'WCM Calibration Final'!$E$1:$E$2000"),$A370)),"Source error"))</x:f>
      </x:c>
      <x:c r="G370" s="76" t="str">
        <x:f>IF($A370="","",IFERROR(IF(INDEX(INDIRECT("'WCM Calibration Final'!$F$1:$F$2000"),$A370)="","",INDEX(INDIRECT("'WCM Calibration Final'!$F$1:$F$2000"),$A370)),"Source error"))</x:f>
      </x:c>
      <x:c r="H370" s="76" t="str">
        <x:f>IF($A370="","",IFERROR(IF(INDEX(INDIRECT("'WCM Calibration Final'!$K$1:$K$2000"),$A370)="","",INDEX(INDIRECT("'WCM Calibration Final'!$K$1:$K$2000"),$A370)),"Source error"))</x:f>
      </x:c>
      <x:c r="I370" s="76" t="str">
        <x:f>IF($A370="","",IFERROR(IF(INDEX(INDIRECT("'WCM Calibration Final'!$L$1:$L$2000"),$A370)="","",INDEX(INDIRECT("'WCM Calibration Final'!$L$1:$L$2000"),$A370)),"Source error"))</x:f>
      </x:c>
      <x:c r="J370" s="76" t="str">
        <x:f>IF(A370="","",IF(B370="","Missing GEID; counted by name/SOEID",IF(COUNTIF($B$8:$B$507,B370)&gt;1,"Repeated GEID in counted rows","")))</x:f>
      </x:c>
      <x:c r="K370" s="82"/>
      <x:c r="L370" s="82" t="n">
        <x:f>IF(Calculations!BN375=1,COUNTIF(Calculations!$BN$13:BN375,1),0)</x:f>
        <x:v>0</x:v>
      </x:c>
    </x:row>
    <x:row r="371" ht="18" customHeight="1">
      <x:c r="A371" s="82" t="str">
        <x:f>IF(364&gt;Calculations!$AG$4,"",IFERROR(INDEX(Calculations!$EM$13:$EM$512,MATCH(364,$L$8:$L$507,0)),""))</x:f>
      </x:c>
      <x:c r="B371" s="82" t="str">
        <x:f>IF($A371="","",IFERROR(IF(INDEX(INDIRECT("'WCM Calibration Final'!$A$1:$A$2000"),$A371)="","",INDEX(INDIRECT("'WCM Calibration Final'!$A$1:$A$2000"),$A371)),"Source error"))</x:f>
      </x:c>
      <x:c r="C371" s="82" t="str">
        <x:f>IF($A371="","",IFERROR(IF(INDEX(INDIRECT("'WCM Calibration Final'!$B$1:$B$2000"),$A371)="","",INDEX(INDIRECT("'WCM Calibration Final'!$B$1:$B$2000"),$A371)),"Source error"))</x:f>
      </x:c>
      <x:c r="D371" s="82" t="str">
        <x:f>IF($A371="","",IFERROR(IF(INDEX(INDIRECT("'WCM Calibration Final'!$C$1:$C$2000"),$A371)="","",INDEX(INDIRECT("'WCM Calibration Final'!$C$1:$C$2000"),$A371)),"Source error"))</x:f>
      </x:c>
      <x:c r="E371" s="82" t="str">
        <x:f>IF($A371="","",IFERROR(IF(INDEX(INDIRECT("'WCM Calibration Final'!$D$1:$D$2000"),$A371)="","",INDEX(INDIRECT("'WCM Calibration Final'!$D$1:$D$2000"),$A371)),"Source error"))</x:f>
      </x:c>
      <x:c r="F371" s="82" t="str">
        <x:f>IF($A371="","",IFERROR(IF(INDEX(INDIRECT("'WCM Calibration Final'!$E$1:$E$2000"),$A371)="","",INDEX(INDIRECT("'WCM Calibration Final'!$E$1:$E$2000"),$A371)),"Source error"))</x:f>
      </x:c>
      <x:c r="G371" s="82" t="str">
        <x:f>IF($A371="","",IFERROR(IF(INDEX(INDIRECT("'WCM Calibration Final'!$F$1:$F$2000"),$A371)="","",INDEX(INDIRECT("'WCM Calibration Final'!$F$1:$F$2000"),$A371)),"Source error"))</x:f>
      </x:c>
      <x:c r="H371" s="82" t="str">
        <x:f>IF($A371="","",IFERROR(IF(INDEX(INDIRECT("'WCM Calibration Final'!$K$1:$K$2000"),$A371)="","",INDEX(INDIRECT("'WCM Calibration Final'!$K$1:$K$2000"),$A371)),"Source error"))</x:f>
      </x:c>
      <x:c r="I371" s="82" t="str">
        <x:f>IF($A371="","",IFERROR(IF(INDEX(INDIRECT("'WCM Calibration Final'!$L$1:$L$2000"),$A371)="","",INDEX(INDIRECT("'WCM Calibration Final'!$L$1:$L$2000"),$A371)),"Source error"))</x:f>
      </x:c>
      <x:c r="J371" s="82" t="str">
        <x:f>IF(A371="","",IF(B371="","Missing GEID; counted by name/SOEID",IF(COUNTIF($B$8:$B$507,B371)&gt;1,"Repeated GEID in counted rows","")))</x:f>
      </x:c>
      <x:c r="K371" s="82"/>
      <x:c r="L371" s="82" t="n">
        <x:f>IF(Calculations!BN376=1,COUNTIF(Calculations!$BN$13:BN376,1),0)</x:f>
        <x:v>0</x:v>
      </x:c>
    </x:row>
    <x:row r="372" ht="18" customHeight="1">
      <x:c r="A372" s="76" t="str">
        <x:f>IF(365&gt;Calculations!$AG$4,"",IFERROR(INDEX(Calculations!$EM$13:$EM$512,MATCH(365,$L$8:$L$507,0)),""))</x:f>
      </x:c>
      <x:c r="B372" s="76" t="str">
        <x:f>IF($A372="","",IFERROR(IF(INDEX(INDIRECT("'WCM Calibration Final'!$A$1:$A$2000"),$A372)="","",INDEX(INDIRECT("'WCM Calibration Final'!$A$1:$A$2000"),$A372)),"Source error"))</x:f>
      </x:c>
      <x:c r="C372" s="76" t="str">
        <x:f>IF($A372="","",IFERROR(IF(INDEX(INDIRECT("'WCM Calibration Final'!$B$1:$B$2000"),$A372)="","",INDEX(INDIRECT("'WCM Calibration Final'!$B$1:$B$2000"),$A372)),"Source error"))</x:f>
      </x:c>
      <x:c r="D372" s="76" t="str">
        <x:f>IF($A372="","",IFERROR(IF(INDEX(INDIRECT("'WCM Calibration Final'!$C$1:$C$2000"),$A372)="","",INDEX(INDIRECT("'WCM Calibration Final'!$C$1:$C$2000"),$A372)),"Source error"))</x:f>
      </x:c>
      <x:c r="E372" s="76" t="str">
        <x:f>IF($A372="","",IFERROR(IF(INDEX(INDIRECT("'WCM Calibration Final'!$D$1:$D$2000"),$A372)="","",INDEX(INDIRECT("'WCM Calibration Final'!$D$1:$D$2000"),$A372)),"Source error"))</x:f>
      </x:c>
      <x:c r="F372" s="76" t="str">
        <x:f>IF($A372="","",IFERROR(IF(INDEX(INDIRECT("'WCM Calibration Final'!$E$1:$E$2000"),$A372)="","",INDEX(INDIRECT("'WCM Calibration Final'!$E$1:$E$2000"),$A372)),"Source error"))</x:f>
      </x:c>
      <x:c r="G372" s="76" t="str">
        <x:f>IF($A372="","",IFERROR(IF(INDEX(INDIRECT("'WCM Calibration Final'!$F$1:$F$2000"),$A372)="","",INDEX(INDIRECT("'WCM Calibration Final'!$F$1:$F$2000"),$A372)),"Source error"))</x:f>
      </x:c>
      <x:c r="H372" s="76" t="str">
        <x:f>IF($A372="","",IFERROR(IF(INDEX(INDIRECT("'WCM Calibration Final'!$K$1:$K$2000"),$A372)="","",INDEX(INDIRECT("'WCM Calibration Final'!$K$1:$K$2000"),$A372)),"Source error"))</x:f>
      </x:c>
      <x:c r="I372" s="76" t="str">
        <x:f>IF($A372="","",IFERROR(IF(INDEX(INDIRECT("'WCM Calibration Final'!$L$1:$L$2000"),$A372)="","",INDEX(INDIRECT("'WCM Calibration Final'!$L$1:$L$2000"),$A372)),"Source error"))</x:f>
      </x:c>
      <x:c r="J372" s="76" t="str">
        <x:f>IF(A372="","",IF(B372="","Missing GEID; counted by name/SOEID",IF(COUNTIF($B$8:$B$507,B372)&gt;1,"Repeated GEID in counted rows","")))</x:f>
      </x:c>
      <x:c r="K372" s="82"/>
      <x:c r="L372" s="82" t="n">
        <x:f>IF(Calculations!BN377=1,COUNTIF(Calculations!$BN$13:BN377,1),0)</x:f>
        <x:v>0</x:v>
      </x:c>
    </x:row>
    <x:row r="373" ht="18" customHeight="1">
      <x:c r="A373" s="82" t="str">
        <x:f>IF(366&gt;Calculations!$AG$4,"",IFERROR(INDEX(Calculations!$EM$13:$EM$512,MATCH(366,$L$8:$L$507,0)),""))</x:f>
      </x:c>
      <x:c r="B373" s="82" t="str">
        <x:f>IF($A373="","",IFERROR(IF(INDEX(INDIRECT("'WCM Calibration Final'!$A$1:$A$2000"),$A373)="","",INDEX(INDIRECT("'WCM Calibration Final'!$A$1:$A$2000"),$A373)),"Source error"))</x:f>
      </x:c>
      <x:c r="C373" s="82" t="str">
        <x:f>IF($A373="","",IFERROR(IF(INDEX(INDIRECT("'WCM Calibration Final'!$B$1:$B$2000"),$A373)="","",INDEX(INDIRECT("'WCM Calibration Final'!$B$1:$B$2000"),$A373)),"Source error"))</x:f>
      </x:c>
      <x:c r="D373" s="82" t="str">
        <x:f>IF($A373="","",IFERROR(IF(INDEX(INDIRECT("'WCM Calibration Final'!$C$1:$C$2000"),$A373)="","",INDEX(INDIRECT("'WCM Calibration Final'!$C$1:$C$2000"),$A373)),"Source error"))</x:f>
      </x:c>
      <x:c r="E373" s="82" t="str">
        <x:f>IF($A373="","",IFERROR(IF(INDEX(INDIRECT("'WCM Calibration Final'!$D$1:$D$2000"),$A373)="","",INDEX(INDIRECT("'WCM Calibration Final'!$D$1:$D$2000"),$A373)),"Source error"))</x:f>
      </x:c>
      <x:c r="F373" s="82" t="str">
        <x:f>IF($A373="","",IFERROR(IF(INDEX(INDIRECT("'WCM Calibration Final'!$E$1:$E$2000"),$A373)="","",INDEX(INDIRECT("'WCM Calibration Final'!$E$1:$E$2000"),$A373)),"Source error"))</x:f>
      </x:c>
      <x:c r="G373" s="82" t="str">
        <x:f>IF($A373="","",IFERROR(IF(INDEX(INDIRECT("'WCM Calibration Final'!$F$1:$F$2000"),$A373)="","",INDEX(INDIRECT("'WCM Calibration Final'!$F$1:$F$2000"),$A373)),"Source error"))</x:f>
      </x:c>
      <x:c r="H373" s="82" t="str">
        <x:f>IF($A373="","",IFERROR(IF(INDEX(INDIRECT("'WCM Calibration Final'!$K$1:$K$2000"),$A373)="","",INDEX(INDIRECT("'WCM Calibration Final'!$K$1:$K$2000"),$A373)),"Source error"))</x:f>
      </x:c>
      <x:c r="I373" s="82" t="str">
        <x:f>IF($A373="","",IFERROR(IF(INDEX(INDIRECT("'WCM Calibration Final'!$L$1:$L$2000"),$A373)="","",INDEX(INDIRECT("'WCM Calibration Final'!$L$1:$L$2000"),$A373)),"Source error"))</x:f>
      </x:c>
      <x:c r="J373" s="82" t="str">
        <x:f>IF(A373="","",IF(B373="","Missing GEID; counted by name/SOEID",IF(COUNTIF($B$8:$B$507,B373)&gt;1,"Repeated GEID in counted rows","")))</x:f>
      </x:c>
      <x:c r="K373" s="82"/>
      <x:c r="L373" s="82" t="n">
        <x:f>IF(Calculations!BN378=1,COUNTIF(Calculations!$BN$13:BN378,1),0)</x:f>
        <x:v>0</x:v>
      </x:c>
    </x:row>
    <x:row r="374" ht="18" customHeight="1">
      <x:c r="A374" s="76" t="str">
        <x:f>IF(367&gt;Calculations!$AG$4,"",IFERROR(INDEX(Calculations!$EM$13:$EM$512,MATCH(367,$L$8:$L$507,0)),""))</x:f>
      </x:c>
      <x:c r="B374" s="76" t="str">
        <x:f>IF($A374="","",IFERROR(IF(INDEX(INDIRECT("'WCM Calibration Final'!$A$1:$A$2000"),$A374)="","",INDEX(INDIRECT("'WCM Calibration Final'!$A$1:$A$2000"),$A374)),"Source error"))</x:f>
      </x:c>
      <x:c r="C374" s="76" t="str">
        <x:f>IF($A374="","",IFERROR(IF(INDEX(INDIRECT("'WCM Calibration Final'!$B$1:$B$2000"),$A374)="","",INDEX(INDIRECT("'WCM Calibration Final'!$B$1:$B$2000"),$A374)),"Source error"))</x:f>
      </x:c>
      <x:c r="D374" s="76" t="str">
        <x:f>IF($A374="","",IFERROR(IF(INDEX(INDIRECT("'WCM Calibration Final'!$C$1:$C$2000"),$A374)="","",INDEX(INDIRECT("'WCM Calibration Final'!$C$1:$C$2000"),$A374)),"Source error"))</x:f>
      </x:c>
      <x:c r="E374" s="76" t="str">
        <x:f>IF($A374="","",IFERROR(IF(INDEX(INDIRECT("'WCM Calibration Final'!$D$1:$D$2000"),$A374)="","",INDEX(INDIRECT("'WCM Calibration Final'!$D$1:$D$2000"),$A374)),"Source error"))</x:f>
      </x:c>
      <x:c r="F374" s="76" t="str">
        <x:f>IF($A374="","",IFERROR(IF(INDEX(INDIRECT("'WCM Calibration Final'!$E$1:$E$2000"),$A374)="","",INDEX(INDIRECT("'WCM Calibration Final'!$E$1:$E$2000"),$A374)),"Source error"))</x:f>
      </x:c>
      <x:c r="G374" s="76" t="str">
        <x:f>IF($A374="","",IFERROR(IF(INDEX(INDIRECT("'WCM Calibration Final'!$F$1:$F$2000"),$A374)="","",INDEX(INDIRECT("'WCM Calibration Final'!$F$1:$F$2000"),$A374)),"Source error"))</x:f>
      </x:c>
      <x:c r="H374" s="76" t="str">
        <x:f>IF($A374="","",IFERROR(IF(INDEX(INDIRECT("'WCM Calibration Final'!$K$1:$K$2000"),$A374)="","",INDEX(INDIRECT("'WCM Calibration Final'!$K$1:$K$2000"),$A374)),"Source error"))</x:f>
      </x:c>
      <x:c r="I374" s="76" t="str">
        <x:f>IF($A374="","",IFERROR(IF(INDEX(INDIRECT("'WCM Calibration Final'!$L$1:$L$2000"),$A374)="","",INDEX(INDIRECT("'WCM Calibration Final'!$L$1:$L$2000"),$A374)),"Source error"))</x:f>
      </x:c>
      <x:c r="J374" s="76" t="str">
        <x:f>IF(A374="","",IF(B374="","Missing GEID; counted by name/SOEID",IF(COUNTIF($B$8:$B$507,B374)&gt;1,"Repeated GEID in counted rows","")))</x:f>
      </x:c>
      <x:c r="K374" s="82"/>
      <x:c r="L374" s="82" t="n">
        <x:f>IF(Calculations!BN379=1,COUNTIF(Calculations!$BN$13:BN379,1),0)</x:f>
        <x:v>0</x:v>
      </x:c>
    </x:row>
    <x:row r="375" ht="18" customHeight="1">
      <x:c r="A375" s="82" t="str">
        <x:f>IF(368&gt;Calculations!$AG$4,"",IFERROR(INDEX(Calculations!$EM$13:$EM$512,MATCH(368,$L$8:$L$507,0)),""))</x:f>
      </x:c>
      <x:c r="B375" s="82" t="str">
        <x:f>IF($A375="","",IFERROR(IF(INDEX(INDIRECT("'WCM Calibration Final'!$A$1:$A$2000"),$A375)="","",INDEX(INDIRECT("'WCM Calibration Final'!$A$1:$A$2000"),$A375)),"Source error"))</x:f>
      </x:c>
      <x:c r="C375" s="82" t="str">
        <x:f>IF($A375="","",IFERROR(IF(INDEX(INDIRECT("'WCM Calibration Final'!$B$1:$B$2000"),$A375)="","",INDEX(INDIRECT("'WCM Calibration Final'!$B$1:$B$2000"),$A375)),"Source error"))</x:f>
      </x:c>
      <x:c r="D375" s="82" t="str">
        <x:f>IF($A375="","",IFERROR(IF(INDEX(INDIRECT("'WCM Calibration Final'!$C$1:$C$2000"),$A375)="","",INDEX(INDIRECT("'WCM Calibration Final'!$C$1:$C$2000"),$A375)),"Source error"))</x:f>
      </x:c>
      <x:c r="E375" s="82" t="str">
        <x:f>IF($A375="","",IFERROR(IF(INDEX(INDIRECT("'WCM Calibration Final'!$D$1:$D$2000"),$A375)="","",INDEX(INDIRECT("'WCM Calibration Final'!$D$1:$D$2000"),$A375)),"Source error"))</x:f>
      </x:c>
      <x:c r="F375" s="82" t="str">
        <x:f>IF($A375="","",IFERROR(IF(INDEX(INDIRECT("'WCM Calibration Final'!$E$1:$E$2000"),$A375)="","",INDEX(INDIRECT("'WCM Calibration Final'!$E$1:$E$2000"),$A375)),"Source error"))</x:f>
      </x:c>
      <x:c r="G375" s="82" t="str">
        <x:f>IF($A375="","",IFERROR(IF(INDEX(INDIRECT("'WCM Calibration Final'!$F$1:$F$2000"),$A375)="","",INDEX(INDIRECT("'WCM Calibration Final'!$F$1:$F$2000"),$A375)),"Source error"))</x:f>
      </x:c>
      <x:c r="H375" s="82" t="str">
        <x:f>IF($A375="","",IFERROR(IF(INDEX(INDIRECT("'WCM Calibration Final'!$K$1:$K$2000"),$A375)="","",INDEX(INDIRECT("'WCM Calibration Final'!$K$1:$K$2000"),$A375)),"Source error"))</x:f>
      </x:c>
      <x:c r="I375" s="82" t="str">
        <x:f>IF($A375="","",IFERROR(IF(INDEX(INDIRECT("'WCM Calibration Final'!$L$1:$L$2000"),$A375)="","",INDEX(INDIRECT("'WCM Calibration Final'!$L$1:$L$2000"),$A375)),"Source error"))</x:f>
      </x:c>
      <x:c r="J375" s="82" t="str">
        <x:f>IF(A375="","",IF(B375="","Missing GEID; counted by name/SOEID",IF(COUNTIF($B$8:$B$507,B375)&gt;1,"Repeated GEID in counted rows","")))</x:f>
      </x:c>
      <x:c r="K375" s="82"/>
      <x:c r="L375" s="82" t="n">
        <x:f>IF(Calculations!BN380=1,COUNTIF(Calculations!$BN$13:BN380,1),0)</x:f>
        <x:v>0</x:v>
      </x:c>
    </x:row>
    <x:row r="376" ht="18" customHeight="1">
      <x:c r="A376" s="76" t="str">
        <x:f>IF(369&gt;Calculations!$AG$4,"",IFERROR(INDEX(Calculations!$EM$13:$EM$512,MATCH(369,$L$8:$L$507,0)),""))</x:f>
      </x:c>
      <x:c r="B376" s="76" t="str">
        <x:f>IF($A376="","",IFERROR(IF(INDEX(INDIRECT("'WCM Calibration Final'!$A$1:$A$2000"),$A376)="","",INDEX(INDIRECT("'WCM Calibration Final'!$A$1:$A$2000"),$A376)),"Source error"))</x:f>
      </x:c>
      <x:c r="C376" s="76" t="str">
        <x:f>IF($A376="","",IFERROR(IF(INDEX(INDIRECT("'WCM Calibration Final'!$B$1:$B$2000"),$A376)="","",INDEX(INDIRECT("'WCM Calibration Final'!$B$1:$B$2000"),$A376)),"Source error"))</x:f>
      </x:c>
      <x:c r="D376" s="76" t="str">
        <x:f>IF($A376="","",IFERROR(IF(INDEX(INDIRECT("'WCM Calibration Final'!$C$1:$C$2000"),$A376)="","",INDEX(INDIRECT("'WCM Calibration Final'!$C$1:$C$2000"),$A376)),"Source error"))</x:f>
      </x:c>
      <x:c r="E376" s="76" t="str">
        <x:f>IF($A376="","",IFERROR(IF(INDEX(INDIRECT("'WCM Calibration Final'!$D$1:$D$2000"),$A376)="","",INDEX(INDIRECT("'WCM Calibration Final'!$D$1:$D$2000"),$A376)),"Source error"))</x:f>
      </x:c>
      <x:c r="F376" s="76" t="str">
        <x:f>IF($A376="","",IFERROR(IF(INDEX(INDIRECT("'WCM Calibration Final'!$E$1:$E$2000"),$A376)="","",INDEX(INDIRECT("'WCM Calibration Final'!$E$1:$E$2000"),$A376)),"Source error"))</x:f>
      </x:c>
      <x:c r="G376" s="76" t="str">
        <x:f>IF($A376="","",IFERROR(IF(INDEX(INDIRECT("'WCM Calibration Final'!$F$1:$F$2000"),$A376)="","",INDEX(INDIRECT("'WCM Calibration Final'!$F$1:$F$2000"),$A376)),"Source error"))</x:f>
      </x:c>
      <x:c r="H376" s="76" t="str">
        <x:f>IF($A376="","",IFERROR(IF(INDEX(INDIRECT("'WCM Calibration Final'!$K$1:$K$2000"),$A376)="","",INDEX(INDIRECT("'WCM Calibration Final'!$K$1:$K$2000"),$A376)),"Source error"))</x:f>
      </x:c>
      <x:c r="I376" s="76" t="str">
        <x:f>IF($A376="","",IFERROR(IF(INDEX(INDIRECT("'WCM Calibration Final'!$L$1:$L$2000"),$A376)="","",INDEX(INDIRECT("'WCM Calibration Final'!$L$1:$L$2000"),$A376)),"Source error"))</x:f>
      </x:c>
      <x:c r="J376" s="76" t="str">
        <x:f>IF(A376="","",IF(B376="","Missing GEID; counted by name/SOEID",IF(COUNTIF($B$8:$B$507,B376)&gt;1,"Repeated GEID in counted rows","")))</x:f>
      </x:c>
      <x:c r="K376" s="82"/>
      <x:c r="L376" s="82" t="n">
        <x:f>IF(Calculations!BN381=1,COUNTIF(Calculations!$BN$13:BN381,1),0)</x:f>
        <x:v>0</x:v>
      </x:c>
    </x:row>
    <x:row r="377" ht="18" customHeight="1">
      <x:c r="A377" s="82" t="str">
        <x:f>IF(370&gt;Calculations!$AG$4,"",IFERROR(INDEX(Calculations!$EM$13:$EM$512,MATCH(370,$L$8:$L$507,0)),""))</x:f>
      </x:c>
      <x:c r="B377" s="82" t="str">
        <x:f>IF($A377="","",IFERROR(IF(INDEX(INDIRECT("'WCM Calibration Final'!$A$1:$A$2000"),$A377)="","",INDEX(INDIRECT("'WCM Calibration Final'!$A$1:$A$2000"),$A377)),"Source error"))</x:f>
      </x:c>
      <x:c r="C377" s="82" t="str">
        <x:f>IF($A377="","",IFERROR(IF(INDEX(INDIRECT("'WCM Calibration Final'!$B$1:$B$2000"),$A377)="","",INDEX(INDIRECT("'WCM Calibration Final'!$B$1:$B$2000"),$A377)),"Source error"))</x:f>
      </x:c>
      <x:c r="D377" s="82" t="str">
        <x:f>IF($A377="","",IFERROR(IF(INDEX(INDIRECT("'WCM Calibration Final'!$C$1:$C$2000"),$A377)="","",INDEX(INDIRECT("'WCM Calibration Final'!$C$1:$C$2000"),$A377)),"Source error"))</x:f>
      </x:c>
      <x:c r="E377" s="82" t="str">
        <x:f>IF($A377="","",IFERROR(IF(INDEX(INDIRECT("'WCM Calibration Final'!$D$1:$D$2000"),$A377)="","",INDEX(INDIRECT("'WCM Calibration Final'!$D$1:$D$2000"),$A377)),"Source error"))</x:f>
      </x:c>
      <x:c r="F377" s="82" t="str">
        <x:f>IF($A377="","",IFERROR(IF(INDEX(INDIRECT("'WCM Calibration Final'!$E$1:$E$2000"),$A377)="","",INDEX(INDIRECT("'WCM Calibration Final'!$E$1:$E$2000"),$A377)),"Source error"))</x:f>
      </x:c>
      <x:c r="G377" s="82" t="str">
        <x:f>IF($A377="","",IFERROR(IF(INDEX(INDIRECT("'WCM Calibration Final'!$F$1:$F$2000"),$A377)="","",INDEX(INDIRECT("'WCM Calibration Final'!$F$1:$F$2000"),$A377)),"Source error"))</x:f>
      </x:c>
      <x:c r="H377" s="82" t="str">
        <x:f>IF($A377="","",IFERROR(IF(INDEX(INDIRECT("'WCM Calibration Final'!$K$1:$K$2000"),$A377)="","",INDEX(INDIRECT("'WCM Calibration Final'!$K$1:$K$2000"),$A377)),"Source error"))</x:f>
      </x:c>
      <x:c r="I377" s="82" t="str">
        <x:f>IF($A377="","",IFERROR(IF(INDEX(INDIRECT("'WCM Calibration Final'!$L$1:$L$2000"),$A377)="","",INDEX(INDIRECT("'WCM Calibration Final'!$L$1:$L$2000"),$A377)),"Source error"))</x:f>
      </x:c>
      <x:c r="J377" s="82" t="str">
        <x:f>IF(A377="","",IF(B377="","Missing GEID; counted by name/SOEID",IF(COUNTIF($B$8:$B$507,B377)&gt;1,"Repeated GEID in counted rows","")))</x:f>
      </x:c>
      <x:c r="K377" s="82"/>
      <x:c r="L377" s="82" t="n">
        <x:f>IF(Calculations!BN382=1,COUNTIF(Calculations!$BN$13:BN382,1),0)</x:f>
        <x:v>0</x:v>
      </x:c>
    </x:row>
    <x:row r="378" ht="18" customHeight="1">
      <x:c r="A378" s="76" t="str">
        <x:f>IF(371&gt;Calculations!$AG$4,"",IFERROR(INDEX(Calculations!$EM$13:$EM$512,MATCH(371,$L$8:$L$507,0)),""))</x:f>
      </x:c>
      <x:c r="B378" s="76" t="str">
        <x:f>IF($A378="","",IFERROR(IF(INDEX(INDIRECT("'WCM Calibration Final'!$A$1:$A$2000"),$A378)="","",INDEX(INDIRECT("'WCM Calibration Final'!$A$1:$A$2000"),$A378)),"Source error"))</x:f>
      </x:c>
      <x:c r="C378" s="76" t="str">
        <x:f>IF($A378="","",IFERROR(IF(INDEX(INDIRECT("'WCM Calibration Final'!$B$1:$B$2000"),$A378)="","",INDEX(INDIRECT("'WCM Calibration Final'!$B$1:$B$2000"),$A378)),"Source error"))</x:f>
      </x:c>
      <x:c r="D378" s="76" t="str">
        <x:f>IF($A378="","",IFERROR(IF(INDEX(INDIRECT("'WCM Calibration Final'!$C$1:$C$2000"),$A378)="","",INDEX(INDIRECT("'WCM Calibration Final'!$C$1:$C$2000"),$A378)),"Source error"))</x:f>
      </x:c>
      <x:c r="E378" s="76" t="str">
        <x:f>IF($A378="","",IFERROR(IF(INDEX(INDIRECT("'WCM Calibration Final'!$D$1:$D$2000"),$A378)="","",INDEX(INDIRECT("'WCM Calibration Final'!$D$1:$D$2000"),$A378)),"Source error"))</x:f>
      </x:c>
      <x:c r="F378" s="76" t="str">
        <x:f>IF($A378="","",IFERROR(IF(INDEX(INDIRECT("'WCM Calibration Final'!$E$1:$E$2000"),$A378)="","",INDEX(INDIRECT("'WCM Calibration Final'!$E$1:$E$2000"),$A378)),"Source error"))</x:f>
      </x:c>
      <x:c r="G378" s="76" t="str">
        <x:f>IF($A378="","",IFERROR(IF(INDEX(INDIRECT("'WCM Calibration Final'!$F$1:$F$2000"),$A378)="","",INDEX(INDIRECT("'WCM Calibration Final'!$F$1:$F$2000"),$A378)),"Source error"))</x:f>
      </x:c>
      <x:c r="H378" s="76" t="str">
        <x:f>IF($A378="","",IFERROR(IF(INDEX(INDIRECT("'WCM Calibration Final'!$K$1:$K$2000"),$A378)="","",INDEX(INDIRECT("'WCM Calibration Final'!$K$1:$K$2000"),$A378)),"Source error"))</x:f>
      </x:c>
      <x:c r="I378" s="76" t="str">
        <x:f>IF($A378="","",IFERROR(IF(INDEX(INDIRECT("'WCM Calibration Final'!$L$1:$L$2000"),$A378)="","",INDEX(INDIRECT("'WCM Calibration Final'!$L$1:$L$2000"),$A378)),"Source error"))</x:f>
      </x:c>
      <x:c r="J378" s="76" t="str">
        <x:f>IF(A378="","",IF(B378="","Missing GEID; counted by name/SOEID",IF(COUNTIF($B$8:$B$507,B378)&gt;1,"Repeated GEID in counted rows","")))</x:f>
      </x:c>
      <x:c r="K378" s="82"/>
      <x:c r="L378" s="82" t="n">
        <x:f>IF(Calculations!BN383=1,COUNTIF(Calculations!$BN$13:BN383,1),0)</x:f>
        <x:v>0</x:v>
      </x:c>
    </x:row>
    <x:row r="379" ht="18" customHeight="1">
      <x:c r="A379" s="82" t="str">
        <x:f>IF(372&gt;Calculations!$AG$4,"",IFERROR(INDEX(Calculations!$EM$13:$EM$512,MATCH(372,$L$8:$L$507,0)),""))</x:f>
      </x:c>
      <x:c r="B379" s="82" t="str">
        <x:f>IF($A379="","",IFERROR(IF(INDEX(INDIRECT("'WCM Calibration Final'!$A$1:$A$2000"),$A379)="","",INDEX(INDIRECT("'WCM Calibration Final'!$A$1:$A$2000"),$A379)),"Source error"))</x:f>
      </x:c>
      <x:c r="C379" s="82" t="str">
        <x:f>IF($A379="","",IFERROR(IF(INDEX(INDIRECT("'WCM Calibration Final'!$B$1:$B$2000"),$A379)="","",INDEX(INDIRECT("'WCM Calibration Final'!$B$1:$B$2000"),$A379)),"Source error"))</x:f>
      </x:c>
      <x:c r="D379" s="82" t="str">
        <x:f>IF($A379="","",IFERROR(IF(INDEX(INDIRECT("'WCM Calibration Final'!$C$1:$C$2000"),$A379)="","",INDEX(INDIRECT("'WCM Calibration Final'!$C$1:$C$2000"),$A379)),"Source error"))</x:f>
      </x:c>
      <x:c r="E379" s="82" t="str">
        <x:f>IF($A379="","",IFERROR(IF(INDEX(INDIRECT("'WCM Calibration Final'!$D$1:$D$2000"),$A379)="","",INDEX(INDIRECT("'WCM Calibration Final'!$D$1:$D$2000"),$A379)),"Source error"))</x:f>
      </x:c>
      <x:c r="F379" s="82" t="str">
        <x:f>IF($A379="","",IFERROR(IF(INDEX(INDIRECT("'WCM Calibration Final'!$E$1:$E$2000"),$A379)="","",INDEX(INDIRECT("'WCM Calibration Final'!$E$1:$E$2000"),$A379)),"Source error"))</x:f>
      </x:c>
      <x:c r="G379" s="82" t="str">
        <x:f>IF($A379="","",IFERROR(IF(INDEX(INDIRECT("'WCM Calibration Final'!$F$1:$F$2000"),$A379)="","",INDEX(INDIRECT("'WCM Calibration Final'!$F$1:$F$2000"),$A379)),"Source error"))</x:f>
      </x:c>
      <x:c r="H379" s="82" t="str">
        <x:f>IF($A379="","",IFERROR(IF(INDEX(INDIRECT("'WCM Calibration Final'!$K$1:$K$2000"),$A379)="","",INDEX(INDIRECT("'WCM Calibration Final'!$K$1:$K$2000"),$A379)),"Source error"))</x:f>
      </x:c>
      <x:c r="I379" s="82" t="str">
        <x:f>IF($A379="","",IFERROR(IF(INDEX(INDIRECT("'WCM Calibration Final'!$L$1:$L$2000"),$A379)="","",INDEX(INDIRECT("'WCM Calibration Final'!$L$1:$L$2000"),$A379)),"Source error"))</x:f>
      </x:c>
      <x:c r="J379" s="82" t="str">
        <x:f>IF(A379="","",IF(B379="","Missing GEID; counted by name/SOEID",IF(COUNTIF($B$8:$B$507,B379)&gt;1,"Repeated GEID in counted rows","")))</x:f>
      </x:c>
      <x:c r="K379" s="82"/>
      <x:c r="L379" s="82" t="n">
        <x:f>IF(Calculations!BN384=1,COUNTIF(Calculations!$BN$13:BN384,1),0)</x:f>
        <x:v>0</x:v>
      </x:c>
    </x:row>
    <x:row r="380" ht="18" customHeight="1">
      <x:c r="A380" s="76" t="str">
        <x:f>IF(373&gt;Calculations!$AG$4,"",IFERROR(INDEX(Calculations!$EM$13:$EM$512,MATCH(373,$L$8:$L$507,0)),""))</x:f>
      </x:c>
      <x:c r="B380" s="76" t="str">
        <x:f>IF($A380="","",IFERROR(IF(INDEX(INDIRECT("'WCM Calibration Final'!$A$1:$A$2000"),$A380)="","",INDEX(INDIRECT("'WCM Calibration Final'!$A$1:$A$2000"),$A380)),"Source error"))</x:f>
      </x:c>
      <x:c r="C380" s="76" t="str">
        <x:f>IF($A380="","",IFERROR(IF(INDEX(INDIRECT("'WCM Calibration Final'!$B$1:$B$2000"),$A380)="","",INDEX(INDIRECT("'WCM Calibration Final'!$B$1:$B$2000"),$A380)),"Source error"))</x:f>
      </x:c>
      <x:c r="D380" s="76" t="str">
        <x:f>IF($A380="","",IFERROR(IF(INDEX(INDIRECT("'WCM Calibration Final'!$C$1:$C$2000"),$A380)="","",INDEX(INDIRECT("'WCM Calibration Final'!$C$1:$C$2000"),$A380)),"Source error"))</x:f>
      </x:c>
      <x:c r="E380" s="76" t="str">
        <x:f>IF($A380="","",IFERROR(IF(INDEX(INDIRECT("'WCM Calibration Final'!$D$1:$D$2000"),$A380)="","",INDEX(INDIRECT("'WCM Calibration Final'!$D$1:$D$2000"),$A380)),"Source error"))</x:f>
      </x:c>
      <x:c r="F380" s="76" t="str">
        <x:f>IF($A380="","",IFERROR(IF(INDEX(INDIRECT("'WCM Calibration Final'!$E$1:$E$2000"),$A380)="","",INDEX(INDIRECT("'WCM Calibration Final'!$E$1:$E$2000"),$A380)),"Source error"))</x:f>
      </x:c>
      <x:c r="G380" s="76" t="str">
        <x:f>IF($A380="","",IFERROR(IF(INDEX(INDIRECT("'WCM Calibration Final'!$F$1:$F$2000"),$A380)="","",INDEX(INDIRECT("'WCM Calibration Final'!$F$1:$F$2000"),$A380)),"Source error"))</x:f>
      </x:c>
      <x:c r="H380" s="76" t="str">
        <x:f>IF($A380="","",IFERROR(IF(INDEX(INDIRECT("'WCM Calibration Final'!$K$1:$K$2000"),$A380)="","",INDEX(INDIRECT("'WCM Calibration Final'!$K$1:$K$2000"),$A380)),"Source error"))</x:f>
      </x:c>
      <x:c r="I380" s="76" t="str">
        <x:f>IF($A380="","",IFERROR(IF(INDEX(INDIRECT("'WCM Calibration Final'!$L$1:$L$2000"),$A380)="","",INDEX(INDIRECT("'WCM Calibration Final'!$L$1:$L$2000"),$A380)),"Source error"))</x:f>
      </x:c>
      <x:c r="J380" s="76" t="str">
        <x:f>IF(A380="","",IF(B380="","Missing GEID; counted by name/SOEID",IF(COUNTIF($B$8:$B$507,B380)&gt;1,"Repeated GEID in counted rows","")))</x:f>
      </x:c>
      <x:c r="K380" s="82"/>
      <x:c r="L380" s="82" t="n">
        <x:f>IF(Calculations!BN385=1,COUNTIF(Calculations!$BN$13:BN385,1),0)</x:f>
        <x:v>0</x:v>
      </x:c>
    </x:row>
    <x:row r="381" ht="18" customHeight="1">
      <x:c r="A381" s="82" t="str">
        <x:f>IF(374&gt;Calculations!$AG$4,"",IFERROR(INDEX(Calculations!$EM$13:$EM$512,MATCH(374,$L$8:$L$507,0)),""))</x:f>
      </x:c>
      <x:c r="B381" s="82" t="str">
        <x:f>IF($A381="","",IFERROR(IF(INDEX(INDIRECT("'WCM Calibration Final'!$A$1:$A$2000"),$A381)="","",INDEX(INDIRECT("'WCM Calibration Final'!$A$1:$A$2000"),$A381)),"Source error"))</x:f>
      </x:c>
      <x:c r="C381" s="82" t="str">
        <x:f>IF($A381="","",IFERROR(IF(INDEX(INDIRECT("'WCM Calibration Final'!$B$1:$B$2000"),$A381)="","",INDEX(INDIRECT("'WCM Calibration Final'!$B$1:$B$2000"),$A381)),"Source error"))</x:f>
      </x:c>
      <x:c r="D381" s="82" t="str">
        <x:f>IF($A381="","",IFERROR(IF(INDEX(INDIRECT("'WCM Calibration Final'!$C$1:$C$2000"),$A381)="","",INDEX(INDIRECT("'WCM Calibration Final'!$C$1:$C$2000"),$A381)),"Source error"))</x:f>
      </x:c>
      <x:c r="E381" s="82" t="str">
        <x:f>IF($A381="","",IFERROR(IF(INDEX(INDIRECT("'WCM Calibration Final'!$D$1:$D$2000"),$A381)="","",INDEX(INDIRECT("'WCM Calibration Final'!$D$1:$D$2000"),$A381)),"Source error"))</x:f>
      </x:c>
      <x:c r="F381" s="82" t="str">
        <x:f>IF($A381="","",IFERROR(IF(INDEX(INDIRECT("'WCM Calibration Final'!$E$1:$E$2000"),$A381)="","",INDEX(INDIRECT("'WCM Calibration Final'!$E$1:$E$2000"),$A381)),"Source error"))</x:f>
      </x:c>
      <x:c r="G381" s="82" t="str">
        <x:f>IF($A381="","",IFERROR(IF(INDEX(INDIRECT("'WCM Calibration Final'!$F$1:$F$2000"),$A381)="","",INDEX(INDIRECT("'WCM Calibration Final'!$F$1:$F$2000"),$A381)),"Source error"))</x:f>
      </x:c>
      <x:c r="H381" s="82" t="str">
        <x:f>IF($A381="","",IFERROR(IF(INDEX(INDIRECT("'WCM Calibration Final'!$K$1:$K$2000"),$A381)="","",INDEX(INDIRECT("'WCM Calibration Final'!$K$1:$K$2000"),$A381)),"Source error"))</x:f>
      </x:c>
      <x:c r="I381" s="82" t="str">
        <x:f>IF($A381="","",IFERROR(IF(INDEX(INDIRECT("'WCM Calibration Final'!$L$1:$L$2000"),$A381)="","",INDEX(INDIRECT("'WCM Calibration Final'!$L$1:$L$2000"),$A381)),"Source error"))</x:f>
      </x:c>
      <x:c r="J381" s="82" t="str">
        <x:f>IF(A381="","",IF(B381="","Missing GEID; counted by name/SOEID",IF(COUNTIF($B$8:$B$507,B381)&gt;1,"Repeated GEID in counted rows","")))</x:f>
      </x:c>
      <x:c r="K381" s="82"/>
      <x:c r="L381" s="82" t="n">
        <x:f>IF(Calculations!BN386=1,COUNTIF(Calculations!$BN$13:BN386,1),0)</x:f>
        <x:v>0</x:v>
      </x:c>
    </x:row>
    <x:row r="382" ht="18" customHeight="1">
      <x:c r="A382" s="76" t="str">
        <x:f>IF(375&gt;Calculations!$AG$4,"",IFERROR(INDEX(Calculations!$EM$13:$EM$512,MATCH(375,$L$8:$L$507,0)),""))</x:f>
      </x:c>
      <x:c r="B382" s="76" t="str">
        <x:f>IF($A382="","",IFERROR(IF(INDEX(INDIRECT("'WCM Calibration Final'!$A$1:$A$2000"),$A382)="","",INDEX(INDIRECT("'WCM Calibration Final'!$A$1:$A$2000"),$A382)),"Source error"))</x:f>
      </x:c>
      <x:c r="C382" s="76" t="str">
        <x:f>IF($A382="","",IFERROR(IF(INDEX(INDIRECT("'WCM Calibration Final'!$B$1:$B$2000"),$A382)="","",INDEX(INDIRECT("'WCM Calibration Final'!$B$1:$B$2000"),$A382)),"Source error"))</x:f>
      </x:c>
      <x:c r="D382" s="76" t="str">
        <x:f>IF($A382="","",IFERROR(IF(INDEX(INDIRECT("'WCM Calibration Final'!$C$1:$C$2000"),$A382)="","",INDEX(INDIRECT("'WCM Calibration Final'!$C$1:$C$2000"),$A382)),"Source error"))</x:f>
      </x:c>
      <x:c r="E382" s="76" t="str">
        <x:f>IF($A382="","",IFERROR(IF(INDEX(INDIRECT("'WCM Calibration Final'!$D$1:$D$2000"),$A382)="","",INDEX(INDIRECT("'WCM Calibration Final'!$D$1:$D$2000"),$A382)),"Source error"))</x:f>
      </x:c>
      <x:c r="F382" s="76" t="str">
        <x:f>IF($A382="","",IFERROR(IF(INDEX(INDIRECT("'WCM Calibration Final'!$E$1:$E$2000"),$A382)="","",INDEX(INDIRECT("'WCM Calibration Final'!$E$1:$E$2000"),$A382)),"Source error"))</x:f>
      </x:c>
      <x:c r="G382" s="76" t="str">
        <x:f>IF($A382="","",IFERROR(IF(INDEX(INDIRECT("'WCM Calibration Final'!$F$1:$F$2000"),$A382)="","",INDEX(INDIRECT("'WCM Calibration Final'!$F$1:$F$2000"),$A382)),"Source error"))</x:f>
      </x:c>
      <x:c r="H382" s="76" t="str">
        <x:f>IF($A382="","",IFERROR(IF(INDEX(INDIRECT("'WCM Calibration Final'!$K$1:$K$2000"),$A382)="","",INDEX(INDIRECT("'WCM Calibration Final'!$K$1:$K$2000"),$A382)),"Source error"))</x:f>
      </x:c>
      <x:c r="I382" s="76" t="str">
        <x:f>IF($A382="","",IFERROR(IF(INDEX(INDIRECT("'WCM Calibration Final'!$L$1:$L$2000"),$A382)="","",INDEX(INDIRECT("'WCM Calibration Final'!$L$1:$L$2000"),$A382)),"Source error"))</x:f>
      </x:c>
      <x:c r="J382" s="76" t="str">
        <x:f>IF(A382="","",IF(B382="","Missing GEID; counted by name/SOEID",IF(COUNTIF($B$8:$B$507,B382)&gt;1,"Repeated GEID in counted rows","")))</x:f>
      </x:c>
      <x:c r="K382" s="82"/>
      <x:c r="L382" s="82" t="n">
        <x:f>IF(Calculations!BN387=1,COUNTIF(Calculations!$BN$13:BN387,1),0)</x:f>
        <x:v>0</x:v>
      </x:c>
    </x:row>
    <x:row r="383" ht="18" customHeight="1">
      <x:c r="A383" s="82" t="str">
        <x:f>IF(376&gt;Calculations!$AG$4,"",IFERROR(INDEX(Calculations!$EM$13:$EM$512,MATCH(376,$L$8:$L$507,0)),""))</x:f>
      </x:c>
      <x:c r="B383" s="82" t="str">
        <x:f>IF($A383="","",IFERROR(IF(INDEX(INDIRECT("'WCM Calibration Final'!$A$1:$A$2000"),$A383)="","",INDEX(INDIRECT("'WCM Calibration Final'!$A$1:$A$2000"),$A383)),"Source error"))</x:f>
      </x:c>
      <x:c r="C383" s="82" t="str">
        <x:f>IF($A383="","",IFERROR(IF(INDEX(INDIRECT("'WCM Calibration Final'!$B$1:$B$2000"),$A383)="","",INDEX(INDIRECT("'WCM Calibration Final'!$B$1:$B$2000"),$A383)),"Source error"))</x:f>
      </x:c>
      <x:c r="D383" s="82" t="str">
        <x:f>IF($A383="","",IFERROR(IF(INDEX(INDIRECT("'WCM Calibration Final'!$C$1:$C$2000"),$A383)="","",INDEX(INDIRECT("'WCM Calibration Final'!$C$1:$C$2000"),$A383)),"Source error"))</x:f>
      </x:c>
      <x:c r="E383" s="82" t="str">
        <x:f>IF($A383="","",IFERROR(IF(INDEX(INDIRECT("'WCM Calibration Final'!$D$1:$D$2000"),$A383)="","",INDEX(INDIRECT("'WCM Calibration Final'!$D$1:$D$2000"),$A383)),"Source error"))</x:f>
      </x:c>
      <x:c r="F383" s="82" t="str">
        <x:f>IF($A383="","",IFERROR(IF(INDEX(INDIRECT("'WCM Calibration Final'!$E$1:$E$2000"),$A383)="","",INDEX(INDIRECT("'WCM Calibration Final'!$E$1:$E$2000"),$A383)),"Source error"))</x:f>
      </x:c>
      <x:c r="G383" s="82" t="str">
        <x:f>IF($A383="","",IFERROR(IF(INDEX(INDIRECT("'WCM Calibration Final'!$F$1:$F$2000"),$A383)="","",INDEX(INDIRECT("'WCM Calibration Final'!$F$1:$F$2000"),$A383)),"Source error"))</x:f>
      </x:c>
      <x:c r="H383" s="82" t="str">
        <x:f>IF($A383="","",IFERROR(IF(INDEX(INDIRECT("'WCM Calibration Final'!$K$1:$K$2000"),$A383)="","",INDEX(INDIRECT("'WCM Calibration Final'!$K$1:$K$2000"),$A383)),"Source error"))</x:f>
      </x:c>
      <x:c r="I383" s="82" t="str">
        <x:f>IF($A383="","",IFERROR(IF(INDEX(INDIRECT("'WCM Calibration Final'!$L$1:$L$2000"),$A383)="","",INDEX(INDIRECT("'WCM Calibration Final'!$L$1:$L$2000"),$A383)),"Source error"))</x:f>
      </x:c>
      <x:c r="J383" s="82" t="str">
        <x:f>IF(A383="","",IF(B383="","Missing GEID; counted by name/SOEID",IF(COUNTIF($B$8:$B$507,B383)&gt;1,"Repeated GEID in counted rows","")))</x:f>
      </x:c>
      <x:c r="K383" s="82"/>
      <x:c r="L383" s="82" t="n">
        <x:f>IF(Calculations!BN388=1,COUNTIF(Calculations!$BN$13:BN388,1),0)</x:f>
        <x:v>0</x:v>
      </x:c>
    </x:row>
    <x:row r="384" ht="18" customHeight="1">
      <x:c r="A384" s="76" t="str">
        <x:f>IF(377&gt;Calculations!$AG$4,"",IFERROR(INDEX(Calculations!$EM$13:$EM$512,MATCH(377,$L$8:$L$507,0)),""))</x:f>
      </x:c>
      <x:c r="B384" s="76" t="str">
        <x:f>IF($A384="","",IFERROR(IF(INDEX(INDIRECT("'WCM Calibration Final'!$A$1:$A$2000"),$A384)="","",INDEX(INDIRECT("'WCM Calibration Final'!$A$1:$A$2000"),$A384)),"Source error"))</x:f>
      </x:c>
      <x:c r="C384" s="76" t="str">
        <x:f>IF($A384="","",IFERROR(IF(INDEX(INDIRECT("'WCM Calibration Final'!$B$1:$B$2000"),$A384)="","",INDEX(INDIRECT("'WCM Calibration Final'!$B$1:$B$2000"),$A384)),"Source error"))</x:f>
      </x:c>
      <x:c r="D384" s="76" t="str">
        <x:f>IF($A384="","",IFERROR(IF(INDEX(INDIRECT("'WCM Calibration Final'!$C$1:$C$2000"),$A384)="","",INDEX(INDIRECT("'WCM Calibration Final'!$C$1:$C$2000"),$A384)),"Source error"))</x:f>
      </x:c>
      <x:c r="E384" s="76" t="str">
        <x:f>IF($A384="","",IFERROR(IF(INDEX(INDIRECT("'WCM Calibration Final'!$D$1:$D$2000"),$A384)="","",INDEX(INDIRECT("'WCM Calibration Final'!$D$1:$D$2000"),$A384)),"Source error"))</x:f>
      </x:c>
      <x:c r="F384" s="76" t="str">
        <x:f>IF($A384="","",IFERROR(IF(INDEX(INDIRECT("'WCM Calibration Final'!$E$1:$E$2000"),$A384)="","",INDEX(INDIRECT("'WCM Calibration Final'!$E$1:$E$2000"),$A384)),"Source error"))</x:f>
      </x:c>
      <x:c r="G384" s="76" t="str">
        <x:f>IF($A384="","",IFERROR(IF(INDEX(INDIRECT("'WCM Calibration Final'!$F$1:$F$2000"),$A384)="","",INDEX(INDIRECT("'WCM Calibration Final'!$F$1:$F$2000"),$A384)),"Source error"))</x:f>
      </x:c>
      <x:c r="H384" s="76" t="str">
        <x:f>IF($A384="","",IFERROR(IF(INDEX(INDIRECT("'WCM Calibration Final'!$K$1:$K$2000"),$A384)="","",INDEX(INDIRECT("'WCM Calibration Final'!$K$1:$K$2000"),$A384)),"Source error"))</x:f>
      </x:c>
      <x:c r="I384" s="76" t="str">
        <x:f>IF($A384="","",IFERROR(IF(INDEX(INDIRECT("'WCM Calibration Final'!$L$1:$L$2000"),$A384)="","",INDEX(INDIRECT("'WCM Calibration Final'!$L$1:$L$2000"),$A384)),"Source error"))</x:f>
      </x:c>
      <x:c r="J384" s="76" t="str">
        <x:f>IF(A384="","",IF(B384="","Missing GEID; counted by name/SOEID",IF(COUNTIF($B$8:$B$507,B384)&gt;1,"Repeated GEID in counted rows","")))</x:f>
      </x:c>
      <x:c r="K384" s="82"/>
      <x:c r="L384" s="82" t="n">
        <x:f>IF(Calculations!BN389=1,COUNTIF(Calculations!$BN$13:BN389,1),0)</x:f>
        <x:v>0</x:v>
      </x:c>
    </x:row>
    <x:row r="385" ht="18" customHeight="1">
      <x:c r="A385" s="82" t="str">
        <x:f>IF(378&gt;Calculations!$AG$4,"",IFERROR(INDEX(Calculations!$EM$13:$EM$512,MATCH(378,$L$8:$L$507,0)),""))</x:f>
      </x:c>
      <x:c r="B385" s="82" t="str">
        <x:f>IF($A385="","",IFERROR(IF(INDEX(INDIRECT("'WCM Calibration Final'!$A$1:$A$2000"),$A385)="","",INDEX(INDIRECT("'WCM Calibration Final'!$A$1:$A$2000"),$A385)),"Source error"))</x:f>
      </x:c>
      <x:c r="C385" s="82" t="str">
        <x:f>IF($A385="","",IFERROR(IF(INDEX(INDIRECT("'WCM Calibration Final'!$B$1:$B$2000"),$A385)="","",INDEX(INDIRECT("'WCM Calibration Final'!$B$1:$B$2000"),$A385)),"Source error"))</x:f>
      </x:c>
      <x:c r="D385" s="82" t="str">
        <x:f>IF($A385="","",IFERROR(IF(INDEX(INDIRECT("'WCM Calibration Final'!$C$1:$C$2000"),$A385)="","",INDEX(INDIRECT("'WCM Calibration Final'!$C$1:$C$2000"),$A385)),"Source error"))</x:f>
      </x:c>
      <x:c r="E385" s="82" t="str">
        <x:f>IF($A385="","",IFERROR(IF(INDEX(INDIRECT("'WCM Calibration Final'!$D$1:$D$2000"),$A385)="","",INDEX(INDIRECT("'WCM Calibration Final'!$D$1:$D$2000"),$A385)),"Source error"))</x:f>
      </x:c>
      <x:c r="F385" s="82" t="str">
        <x:f>IF($A385="","",IFERROR(IF(INDEX(INDIRECT("'WCM Calibration Final'!$E$1:$E$2000"),$A385)="","",INDEX(INDIRECT("'WCM Calibration Final'!$E$1:$E$2000"),$A385)),"Source error"))</x:f>
      </x:c>
      <x:c r="G385" s="82" t="str">
        <x:f>IF($A385="","",IFERROR(IF(INDEX(INDIRECT("'WCM Calibration Final'!$F$1:$F$2000"),$A385)="","",INDEX(INDIRECT("'WCM Calibration Final'!$F$1:$F$2000"),$A385)),"Source error"))</x:f>
      </x:c>
      <x:c r="H385" s="82" t="str">
        <x:f>IF($A385="","",IFERROR(IF(INDEX(INDIRECT("'WCM Calibration Final'!$K$1:$K$2000"),$A385)="","",INDEX(INDIRECT("'WCM Calibration Final'!$K$1:$K$2000"),$A385)),"Source error"))</x:f>
      </x:c>
      <x:c r="I385" s="82" t="str">
        <x:f>IF($A385="","",IFERROR(IF(INDEX(INDIRECT("'WCM Calibration Final'!$L$1:$L$2000"),$A385)="","",INDEX(INDIRECT("'WCM Calibration Final'!$L$1:$L$2000"),$A385)),"Source error"))</x:f>
      </x:c>
      <x:c r="J385" s="82" t="str">
        <x:f>IF(A385="","",IF(B385="","Missing GEID; counted by name/SOEID",IF(COUNTIF($B$8:$B$507,B385)&gt;1,"Repeated GEID in counted rows","")))</x:f>
      </x:c>
      <x:c r="K385" s="82"/>
      <x:c r="L385" s="82" t="n">
        <x:f>IF(Calculations!BN390=1,COUNTIF(Calculations!$BN$13:BN390,1),0)</x:f>
        <x:v>0</x:v>
      </x:c>
    </x:row>
    <x:row r="386" ht="18" customHeight="1">
      <x:c r="A386" s="76" t="str">
        <x:f>IF(379&gt;Calculations!$AG$4,"",IFERROR(INDEX(Calculations!$EM$13:$EM$512,MATCH(379,$L$8:$L$507,0)),""))</x:f>
      </x:c>
      <x:c r="B386" s="76" t="str">
        <x:f>IF($A386="","",IFERROR(IF(INDEX(INDIRECT("'WCM Calibration Final'!$A$1:$A$2000"),$A386)="","",INDEX(INDIRECT("'WCM Calibration Final'!$A$1:$A$2000"),$A386)),"Source error"))</x:f>
      </x:c>
      <x:c r="C386" s="76" t="str">
        <x:f>IF($A386="","",IFERROR(IF(INDEX(INDIRECT("'WCM Calibration Final'!$B$1:$B$2000"),$A386)="","",INDEX(INDIRECT("'WCM Calibration Final'!$B$1:$B$2000"),$A386)),"Source error"))</x:f>
      </x:c>
      <x:c r="D386" s="76" t="str">
        <x:f>IF($A386="","",IFERROR(IF(INDEX(INDIRECT("'WCM Calibration Final'!$C$1:$C$2000"),$A386)="","",INDEX(INDIRECT("'WCM Calibration Final'!$C$1:$C$2000"),$A386)),"Source error"))</x:f>
      </x:c>
      <x:c r="E386" s="76" t="str">
        <x:f>IF($A386="","",IFERROR(IF(INDEX(INDIRECT("'WCM Calibration Final'!$D$1:$D$2000"),$A386)="","",INDEX(INDIRECT("'WCM Calibration Final'!$D$1:$D$2000"),$A386)),"Source error"))</x:f>
      </x:c>
      <x:c r="F386" s="76" t="str">
        <x:f>IF($A386="","",IFERROR(IF(INDEX(INDIRECT("'WCM Calibration Final'!$E$1:$E$2000"),$A386)="","",INDEX(INDIRECT("'WCM Calibration Final'!$E$1:$E$2000"),$A386)),"Source error"))</x:f>
      </x:c>
      <x:c r="G386" s="76" t="str">
        <x:f>IF($A386="","",IFERROR(IF(INDEX(INDIRECT("'WCM Calibration Final'!$F$1:$F$2000"),$A386)="","",INDEX(INDIRECT("'WCM Calibration Final'!$F$1:$F$2000"),$A386)),"Source error"))</x:f>
      </x:c>
      <x:c r="H386" s="76" t="str">
        <x:f>IF($A386="","",IFERROR(IF(INDEX(INDIRECT("'WCM Calibration Final'!$K$1:$K$2000"),$A386)="","",INDEX(INDIRECT("'WCM Calibration Final'!$K$1:$K$2000"),$A386)),"Source error"))</x:f>
      </x:c>
      <x:c r="I386" s="76" t="str">
        <x:f>IF($A386="","",IFERROR(IF(INDEX(INDIRECT("'WCM Calibration Final'!$L$1:$L$2000"),$A386)="","",INDEX(INDIRECT("'WCM Calibration Final'!$L$1:$L$2000"),$A386)),"Source error"))</x:f>
      </x:c>
      <x:c r="J386" s="76" t="str">
        <x:f>IF(A386="","",IF(B386="","Missing GEID; counted by name/SOEID",IF(COUNTIF($B$8:$B$507,B386)&gt;1,"Repeated GEID in counted rows","")))</x:f>
      </x:c>
      <x:c r="K386" s="82"/>
      <x:c r="L386" s="82" t="n">
        <x:f>IF(Calculations!BN391=1,COUNTIF(Calculations!$BN$13:BN391,1),0)</x:f>
        <x:v>0</x:v>
      </x:c>
    </x:row>
    <x:row r="387" ht="18" customHeight="1">
      <x:c r="A387" s="82" t="str">
        <x:f>IF(380&gt;Calculations!$AG$4,"",IFERROR(INDEX(Calculations!$EM$13:$EM$512,MATCH(380,$L$8:$L$507,0)),""))</x:f>
      </x:c>
      <x:c r="B387" s="82" t="str">
        <x:f>IF($A387="","",IFERROR(IF(INDEX(INDIRECT("'WCM Calibration Final'!$A$1:$A$2000"),$A387)="","",INDEX(INDIRECT("'WCM Calibration Final'!$A$1:$A$2000"),$A387)),"Source error"))</x:f>
      </x:c>
      <x:c r="C387" s="82" t="str">
        <x:f>IF($A387="","",IFERROR(IF(INDEX(INDIRECT("'WCM Calibration Final'!$B$1:$B$2000"),$A387)="","",INDEX(INDIRECT("'WCM Calibration Final'!$B$1:$B$2000"),$A387)),"Source error"))</x:f>
      </x:c>
      <x:c r="D387" s="82" t="str">
        <x:f>IF($A387="","",IFERROR(IF(INDEX(INDIRECT("'WCM Calibration Final'!$C$1:$C$2000"),$A387)="","",INDEX(INDIRECT("'WCM Calibration Final'!$C$1:$C$2000"),$A387)),"Source error"))</x:f>
      </x:c>
      <x:c r="E387" s="82" t="str">
        <x:f>IF($A387="","",IFERROR(IF(INDEX(INDIRECT("'WCM Calibration Final'!$D$1:$D$2000"),$A387)="","",INDEX(INDIRECT("'WCM Calibration Final'!$D$1:$D$2000"),$A387)),"Source error"))</x:f>
      </x:c>
      <x:c r="F387" s="82" t="str">
        <x:f>IF($A387="","",IFERROR(IF(INDEX(INDIRECT("'WCM Calibration Final'!$E$1:$E$2000"),$A387)="","",INDEX(INDIRECT("'WCM Calibration Final'!$E$1:$E$2000"),$A387)),"Source error"))</x:f>
      </x:c>
      <x:c r="G387" s="82" t="str">
        <x:f>IF($A387="","",IFERROR(IF(INDEX(INDIRECT("'WCM Calibration Final'!$F$1:$F$2000"),$A387)="","",INDEX(INDIRECT("'WCM Calibration Final'!$F$1:$F$2000"),$A387)),"Source error"))</x:f>
      </x:c>
      <x:c r="H387" s="82" t="str">
        <x:f>IF($A387="","",IFERROR(IF(INDEX(INDIRECT("'WCM Calibration Final'!$K$1:$K$2000"),$A387)="","",INDEX(INDIRECT("'WCM Calibration Final'!$K$1:$K$2000"),$A387)),"Source error"))</x:f>
      </x:c>
      <x:c r="I387" s="82" t="str">
        <x:f>IF($A387="","",IFERROR(IF(INDEX(INDIRECT("'WCM Calibration Final'!$L$1:$L$2000"),$A387)="","",INDEX(INDIRECT("'WCM Calibration Final'!$L$1:$L$2000"),$A387)),"Source error"))</x:f>
      </x:c>
      <x:c r="J387" s="82" t="str">
        <x:f>IF(A387="","",IF(B387="","Missing GEID; counted by name/SOEID",IF(COUNTIF($B$8:$B$507,B387)&gt;1,"Repeated GEID in counted rows","")))</x:f>
      </x:c>
      <x:c r="K387" s="82"/>
      <x:c r="L387" s="82" t="n">
        <x:f>IF(Calculations!BN392=1,COUNTIF(Calculations!$BN$13:BN392,1),0)</x:f>
        <x:v>0</x:v>
      </x:c>
    </x:row>
    <x:row r="388" ht="18" customHeight="1">
      <x:c r="A388" s="76" t="str">
        <x:f>IF(381&gt;Calculations!$AG$4,"",IFERROR(INDEX(Calculations!$EM$13:$EM$512,MATCH(381,$L$8:$L$507,0)),""))</x:f>
      </x:c>
      <x:c r="B388" s="76" t="str">
        <x:f>IF($A388="","",IFERROR(IF(INDEX(INDIRECT("'WCM Calibration Final'!$A$1:$A$2000"),$A388)="","",INDEX(INDIRECT("'WCM Calibration Final'!$A$1:$A$2000"),$A388)),"Source error"))</x:f>
      </x:c>
      <x:c r="C388" s="76" t="str">
        <x:f>IF($A388="","",IFERROR(IF(INDEX(INDIRECT("'WCM Calibration Final'!$B$1:$B$2000"),$A388)="","",INDEX(INDIRECT("'WCM Calibration Final'!$B$1:$B$2000"),$A388)),"Source error"))</x:f>
      </x:c>
      <x:c r="D388" s="76" t="str">
        <x:f>IF($A388="","",IFERROR(IF(INDEX(INDIRECT("'WCM Calibration Final'!$C$1:$C$2000"),$A388)="","",INDEX(INDIRECT("'WCM Calibration Final'!$C$1:$C$2000"),$A388)),"Source error"))</x:f>
      </x:c>
      <x:c r="E388" s="76" t="str">
        <x:f>IF($A388="","",IFERROR(IF(INDEX(INDIRECT("'WCM Calibration Final'!$D$1:$D$2000"),$A388)="","",INDEX(INDIRECT("'WCM Calibration Final'!$D$1:$D$2000"),$A388)),"Source error"))</x:f>
      </x:c>
      <x:c r="F388" s="76" t="str">
        <x:f>IF($A388="","",IFERROR(IF(INDEX(INDIRECT("'WCM Calibration Final'!$E$1:$E$2000"),$A388)="","",INDEX(INDIRECT("'WCM Calibration Final'!$E$1:$E$2000"),$A388)),"Source error"))</x:f>
      </x:c>
      <x:c r="G388" s="76" t="str">
        <x:f>IF($A388="","",IFERROR(IF(INDEX(INDIRECT("'WCM Calibration Final'!$F$1:$F$2000"),$A388)="","",INDEX(INDIRECT("'WCM Calibration Final'!$F$1:$F$2000"),$A388)),"Source error"))</x:f>
      </x:c>
      <x:c r="H388" s="76" t="str">
        <x:f>IF($A388="","",IFERROR(IF(INDEX(INDIRECT("'WCM Calibration Final'!$K$1:$K$2000"),$A388)="","",INDEX(INDIRECT("'WCM Calibration Final'!$K$1:$K$2000"),$A388)),"Source error"))</x:f>
      </x:c>
      <x:c r="I388" s="76" t="str">
        <x:f>IF($A388="","",IFERROR(IF(INDEX(INDIRECT("'WCM Calibration Final'!$L$1:$L$2000"),$A388)="","",INDEX(INDIRECT("'WCM Calibration Final'!$L$1:$L$2000"),$A388)),"Source error"))</x:f>
      </x:c>
      <x:c r="J388" s="76" t="str">
        <x:f>IF(A388="","",IF(B388="","Missing GEID; counted by name/SOEID",IF(COUNTIF($B$8:$B$507,B388)&gt;1,"Repeated GEID in counted rows","")))</x:f>
      </x:c>
      <x:c r="K388" s="82"/>
      <x:c r="L388" s="82" t="n">
        <x:f>IF(Calculations!BN393=1,COUNTIF(Calculations!$BN$13:BN393,1),0)</x:f>
        <x:v>0</x:v>
      </x:c>
    </x:row>
    <x:row r="389" ht="18" customHeight="1">
      <x:c r="A389" s="82" t="str">
        <x:f>IF(382&gt;Calculations!$AG$4,"",IFERROR(INDEX(Calculations!$EM$13:$EM$512,MATCH(382,$L$8:$L$507,0)),""))</x:f>
      </x:c>
      <x:c r="B389" s="82" t="str">
        <x:f>IF($A389="","",IFERROR(IF(INDEX(INDIRECT("'WCM Calibration Final'!$A$1:$A$2000"),$A389)="","",INDEX(INDIRECT("'WCM Calibration Final'!$A$1:$A$2000"),$A389)),"Source error"))</x:f>
      </x:c>
      <x:c r="C389" s="82" t="str">
        <x:f>IF($A389="","",IFERROR(IF(INDEX(INDIRECT("'WCM Calibration Final'!$B$1:$B$2000"),$A389)="","",INDEX(INDIRECT("'WCM Calibration Final'!$B$1:$B$2000"),$A389)),"Source error"))</x:f>
      </x:c>
      <x:c r="D389" s="82" t="str">
        <x:f>IF($A389="","",IFERROR(IF(INDEX(INDIRECT("'WCM Calibration Final'!$C$1:$C$2000"),$A389)="","",INDEX(INDIRECT("'WCM Calibration Final'!$C$1:$C$2000"),$A389)),"Source error"))</x:f>
      </x:c>
      <x:c r="E389" s="82" t="str">
        <x:f>IF($A389="","",IFERROR(IF(INDEX(INDIRECT("'WCM Calibration Final'!$D$1:$D$2000"),$A389)="","",INDEX(INDIRECT("'WCM Calibration Final'!$D$1:$D$2000"),$A389)),"Source error"))</x:f>
      </x:c>
      <x:c r="F389" s="82" t="str">
        <x:f>IF($A389="","",IFERROR(IF(INDEX(INDIRECT("'WCM Calibration Final'!$E$1:$E$2000"),$A389)="","",INDEX(INDIRECT("'WCM Calibration Final'!$E$1:$E$2000"),$A389)),"Source error"))</x:f>
      </x:c>
      <x:c r="G389" s="82" t="str">
        <x:f>IF($A389="","",IFERROR(IF(INDEX(INDIRECT("'WCM Calibration Final'!$F$1:$F$2000"),$A389)="","",INDEX(INDIRECT("'WCM Calibration Final'!$F$1:$F$2000"),$A389)),"Source error"))</x:f>
      </x:c>
      <x:c r="H389" s="82" t="str">
        <x:f>IF($A389="","",IFERROR(IF(INDEX(INDIRECT("'WCM Calibration Final'!$K$1:$K$2000"),$A389)="","",INDEX(INDIRECT("'WCM Calibration Final'!$K$1:$K$2000"),$A389)),"Source error"))</x:f>
      </x:c>
      <x:c r="I389" s="82" t="str">
        <x:f>IF($A389="","",IFERROR(IF(INDEX(INDIRECT("'WCM Calibration Final'!$L$1:$L$2000"),$A389)="","",INDEX(INDIRECT("'WCM Calibration Final'!$L$1:$L$2000"),$A389)),"Source error"))</x:f>
      </x:c>
      <x:c r="J389" s="82" t="str">
        <x:f>IF(A389="","",IF(B389="","Missing GEID; counted by name/SOEID",IF(COUNTIF($B$8:$B$507,B389)&gt;1,"Repeated GEID in counted rows","")))</x:f>
      </x:c>
      <x:c r="K389" s="82"/>
      <x:c r="L389" s="82" t="n">
        <x:f>IF(Calculations!BN394=1,COUNTIF(Calculations!$BN$13:BN394,1),0)</x:f>
        <x:v>0</x:v>
      </x:c>
    </x:row>
    <x:row r="390" ht="18" customHeight="1">
      <x:c r="A390" s="76" t="str">
        <x:f>IF(383&gt;Calculations!$AG$4,"",IFERROR(INDEX(Calculations!$EM$13:$EM$512,MATCH(383,$L$8:$L$507,0)),""))</x:f>
      </x:c>
      <x:c r="B390" s="76" t="str">
        <x:f>IF($A390="","",IFERROR(IF(INDEX(INDIRECT("'WCM Calibration Final'!$A$1:$A$2000"),$A390)="","",INDEX(INDIRECT("'WCM Calibration Final'!$A$1:$A$2000"),$A390)),"Source error"))</x:f>
      </x:c>
      <x:c r="C390" s="76" t="str">
        <x:f>IF($A390="","",IFERROR(IF(INDEX(INDIRECT("'WCM Calibration Final'!$B$1:$B$2000"),$A390)="","",INDEX(INDIRECT("'WCM Calibration Final'!$B$1:$B$2000"),$A390)),"Source error"))</x:f>
      </x:c>
      <x:c r="D390" s="76" t="str">
        <x:f>IF($A390="","",IFERROR(IF(INDEX(INDIRECT("'WCM Calibration Final'!$C$1:$C$2000"),$A390)="","",INDEX(INDIRECT("'WCM Calibration Final'!$C$1:$C$2000"),$A390)),"Source error"))</x:f>
      </x:c>
      <x:c r="E390" s="76" t="str">
        <x:f>IF($A390="","",IFERROR(IF(INDEX(INDIRECT("'WCM Calibration Final'!$D$1:$D$2000"),$A390)="","",INDEX(INDIRECT("'WCM Calibration Final'!$D$1:$D$2000"),$A390)),"Source error"))</x:f>
      </x:c>
      <x:c r="F390" s="76" t="str">
        <x:f>IF($A390="","",IFERROR(IF(INDEX(INDIRECT("'WCM Calibration Final'!$E$1:$E$2000"),$A390)="","",INDEX(INDIRECT("'WCM Calibration Final'!$E$1:$E$2000"),$A390)),"Source error"))</x:f>
      </x:c>
      <x:c r="G390" s="76" t="str">
        <x:f>IF($A390="","",IFERROR(IF(INDEX(INDIRECT("'WCM Calibration Final'!$F$1:$F$2000"),$A390)="","",INDEX(INDIRECT("'WCM Calibration Final'!$F$1:$F$2000"),$A390)),"Source error"))</x:f>
      </x:c>
      <x:c r="H390" s="76" t="str">
        <x:f>IF($A390="","",IFERROR(IF(INDEX(INDIRECT("'WCM Calibration Final'!$K$1:$K$2000"),$A390)="","",INDEX(INDIRECT("'WCM Calibration Final'!$K$1:$K$2000"),$A390)),"Source error"))</x:f>
      </x:c>
      <x:c r="I390" s="76" t="str">
        <x:f>IF($A390="","",IFERROR(IF(INDEX(INDIRECT("'WCM Calibration Final'!$L$1:$L$2000"),$A390)="","",INDEX(INDIRECT("'WCM Calibration Final'!$L$1:$L$2000"),$A390)),"Source error"))</x:f>
      </x:c>
      <x:c r="J390" s="76" t="str">
        <x:f>IF(A390="","",IF(B390="","Missing GEID; counted by name/SOEID",IF(COUNTIF($B$8:$B$507,B390)&gt;1,"Repeated GEID in counted rows","")))</x:f>
      </x:c>
      <x:c r="K390" s="82"/>
      <x:c r="L390" s="82" t="n">
        <x:f>IF(Calculations!BN395=1,COUNTIF(Calculations!$BN$13:BN395,1),0)</x:f>
        <x:v>0</x:v>
      </x:c>
    </x:row>
    <x:row r="391" ht="18" customHeight="1">
      <x:c r="A391" s="82" t="str">
        <x:f>IF(384&gt;Calculations!$AG$4,"",IFERROR(INDEX(Calculations!$EM$13:$EM$512,MATCH(384,$L$8:$L$507,0)),""))</x:f>
      </x:c>
      <x:c r="B391" s="82" t="str">
        <x:f>IF($A391="","",IFERROR(IF(INDEX(INDIRECT("'WCM Calibration Final'!$A$1:$A$2000"),$A391)="","",INDEX(INDIRECT("'WCM Calibration Final'!$A$1:$A$2000"),$A391)),"Source error"))</x:f>
      </x:c>
      <x:c r="C391" s="82" t="str">
        <x:f>IF($A391="","",IFERROR(IF(INDEX(INDIRECT("'WCM Calibration Final'!$B$1:$B$2000"),$A391)="","",INDEX(INDIRECT("'WCM Calibration Final'!$B$1:$B$2000"),$A391)),"Source error"))</x:f>
      </x:c>
      <x:c r="D391" s="82" t="str">
        <x:f>IF($A391="","",IFERROR(IF(INDEX(INDIRECT("'WCM Calibration Final'!$C$1:$C$2000"),$A391)="","",INDEX(INDIRECT("'WCM Calibration Final'!$C$1:$C$2000"),$A391)),"Source error"))</x:f>
      </x:c>
      <x:c r="E391" s="82" t="str">
        <x:f>IF($A391="","",IFERROR(IF(INDEX(INDIRECT("'WCM Calibration Final'!$D$1:$D$2000"),$A391)="","",INDEX(INDIRECT("'WCM Calibration Final'!$D$1:$D$2000"),$A391)),"Source error"))</x:f>
      </x:c>
      <x:c r="F391" s="82" t="str">
        <x:f>IF($A391="","",IFERROR(IF(INDEX(INDIRECT("'WCM Calibration Final'!$E$1:$E$2000"),$A391)="","",INDEX(INDIRECT("'WCM Calibration Final'!$E$1:$E$2000"),$A391)),"Source error"))</x:f>
      </x:c>
      <x:c r="G391" s="82" t="str">
        <x:f>IF($A391="","",IFERROR(IF(INDEX(INDIRECT("'WCM Calibration Final'!$F$1:$F$2000"),$A391)="","",INDEX(INDIRECT("'WCM Calibration Final'!$F$1:$F$2000"),$A391)),"Source error"))</x:f>
      </x:c>
      <x:c r="H391" s="82" t="str">
        <x:f>IF($A391="","",IFERROR(IF(INDEX(INDIRECT("'WCM Calibration Final'!$K$1:$K$2000"),$A391)="","",INDEX(INDIRECT("'WCM Calibration Final'!$K$1:$K$2000"),$A391)),"Source error"))</x:f>
      </x:c>
      <x:c r="I391" s="82" t="str">
        <x:f>IF($A391="","",IFERROR(IF(INDEX(INDIRECT("'WCM Calibration Final'!$L$1:$L$2000"),$A391)="","",INDEX(INDIRECT("'WCM Calibration Final'!$L$1:$L$2000"),$A391)),"Source error"))</x:f>
      </x:c>
      <x:c r="J391" s="82" t="str">
        <x:f>IF(A391="","",IF(B391="","Missing GEID; counted by name/SOEID",IF(COUNTIF($B$8:$B$507,B391)&gt;1,"Repeated GEID in counted rows","")))</x:f>
      </x:c>
      <x:c r="K391" s="82"/>
      <x:c r="L391" s="82" t="n">
        <x:f>IF(Calculations!BN396=1,COUNTIF(Calculations!$BN$13:BN396,1),0)</x:f>
        <x:v>0</x:v>
      </x:c>
    </x:row>
    <x:row r="392" ht="18" customHeight="1">
      <x:c r="A392" s="76" t="str">
        <x:f>IF(385&gt;Calculations!$AG$4,"",IFERROR(INDEX(Calculations!$EM$13:$EM$512,MATCH(385,$L$8:$L$507,0)),""))</x:f>
      </x:c>
      <x:c r="B392" s="76" t="str">
        <x:f>IF($A392="","",IFERROR(IF(INDEX(INDIRECT("'WCM Calibration Final'!$A$1:$A$2000"),$A392)="","",INDEX(INDIRECT("'WCM Calibration Final'!$A$1:$A$2000"),$A392)),"Source error"))</x:f>
      </x:c>
      <x:c r="C392" s="76" t="str">
        <x:f>IF($A392="","",IFERROR(IF(INDEX(INDIRECT("'WCM Calibration Final'!$B$1:$B$2000"),$A392)="","",INDEX(INDIRECT("'WCM Calibration Final'!$B$1:$B$2000"),$A392)),"Source error"))</x:f>
      </x:c>
      <x:c r="D392" s="76" t="str">
        <x:f>IF($A392="","",IFERROR(IF(INDEX(INDIRECT("'WCM Calibration Final'!$C$1:$C$2000"),$A392)="","",INDEX(INDIRECT("'WCM Calibration Final'!$C$1:$C$2000"),$A392)),"Source error"))</x:f>
      </x:c>
      <x:c r="E392" s="76" t="str">
        <x:f>IF($A392="","",IFERROR(IF(INDEX(INDIRECT("'WCM Calibration Final'!$D$1:$D$2000"),$A392)="","",INDEX(INDIRECT("'WCM Calibration Final'!$D$1:$D$2000"),$A392)),"Source error"))</x:f>
      </x:c>
      <x:c r="F392" s="76" t="str">
        <x:f>IF($A392="","",IFERROR(IF(INDEX(INDIRECT("'WCM Calibration Final'!$E$1:$E$2000"),$A392)="","",INDEX(INDIRECT("'WCM Calibration Final'!$E$1:$E$2000"),$A392)),"Source error"))</x:f>
      </x:c>
      <x:c r="G392" s="76" t="str">
        <x:f>IF($A392="","",IFERROR(IF(INDEX(INDIRECT("'WCM Calibration Final'!$F$1:$F$2000"),$A392)="","",INDEX(INDIRECT("'WCM Calibration Final'!$F$1:$F$2000"),$A392)),"Source error"))</x:f>
      </x:c>
      <x:c r="H392" s="76" t="str">
        <x:f>IF($A392="","",IFERROR(IF(INDEX(INDIRECT("'WCM Calibration Final'!$K$1:$K$2000"),$A392)="","",INDEX(INDIRECT("'WCM Calibration Final'!$K$1:$K$2000"),$A392)),"Source error"))</x:f>
      </x:c>
      <x:c r="I392" s="76" t="str">
        <x:f>IF($A392="","",IFERROR(IF(INDEX(INDIRECT("'WCM Calibration Final'!$L$1:$L$2000"),$A392)="","",INDEX(INDIRECT("'WCM Calibration Final'!$L$1:$L$2000"),$A392)),"Source error"))</x:f>
      </x:c>
      <x:c r="J392" s="76" t="str">
        <x:f>IF(A392="","",IF(B392="","Missing GEID; counted by name/SOEID",IF(COUNTIF($B$8:$B$507,B392)&gt;1,"Repeated GEID in counted rows","")))</x:f>
      </x:c>
      <x:c r="K392" s="82"/>
      <x:c r="L392" s="82" t="n">
        <x:f>IF(Calculations!BN397=1,COUNTIF(Calculations!$BN$13:BN397,1),0)</x:f>
        <x:v>0</x:v>
      </x:c>
    </x:row>
    <x:row r="393" ht="18" customHeight="1">
      <x:c r="A393" s="82" t="str">
        <x:f>IF(386&gt;Calculations!$AG$4,"",IFERROR(INDEX(Calculations!$EM$13:$EM$512,MATCH(386,$L$8:$L$507,0)),""))</x:f>
      </x:c>
      <x:c r="B393" s="82" t="str">
        <x:f>IF($A393="","",IFERROR(IF(INDEX(INDIRECT("'WCM Calibration Final'!$A$1:$A$2000"),$A393)="","",INDEX(INDIRECT("'WCM Calibration Final'!$A$1:$A$2000"),$A393)),"Source error"))</x:f>
      </x:c>
      <x:c r="C393" s="82" t="str">
        <x:f>IF($A393="","",IFERROR(IF(INDEX(INDIRECT("'WCM Calibration Final'!$B$1:$B$2000"),$A393)="","",INDEX(INDIRECT("'WCM Calibration Final'!$B$1:$B$2000"),$A393)),"Source error"))</x:f>
      </x:c>
      <x:c r="D393" s="82" t="str">
        <x:f>IF($A393="","",IFERROR(IF(INDEX(INDIRECT("'WCM Calibration Final'!$C$1:$C$2000"),$A393)="","",INDEX(INDIRECT("'WCM Calibration Final'!$C$1:$C$2000"),$A393)),"Source error"))</x:f>
      </x:c>
      <x:c r="E393" s="82" t="str">
        <x:f>IF($A393="","",IFERROR(IF(INDEX(INDIRECT("'WCM Calibration Final'!$D$1:$D$2000"),$A393)="","",INDEX(INDIRECT("'WCM Calibration Final'!$D$1:$D$2000"),$A393)),"Source error"))</x:f>
      </x:c>
      <x:c r="F393" s="82" t="str">
        <x:f>IF($A393="","",IFERROR(IF(INDEX(INDIRECT("'WCM Calibration Final'!$E$1:$E$2000"),$A393)="","",INDEX(INDIRECT("'WCM Calibration Final'!$E$1:$E$2000"),$A393)),"Source error"))</x:f>
      </x:c>
      <x:c r="G393" s="82" t="str">
        <x:f>IF($A393="","",IFERROR(IF(INDEX(INDIRECT("'WCM Calibration Final'!$F$1:$F$2000"),$A393)="","",INDEX(INDIRECT("'WCM Calibration Final'!$F$1:$F$2000"),$A393)),"Source error"))</x:f>
      </x:c>
      <x:c r="H393" s="82" t="str">
        <x:f>IF($A393="","",IFERROR(IF(INDEX(INDIRECT("'WCM Calibration Final'!$K$1:$K$2000"),$A393)="","",INDEX(INDIRECT("'WCM Calibration Final'!$K$1:$K$2000"),$A393)),"Source error"))</x:f>
      </x:c>
      <x:c r="I393" s="82" t="str">
        <x:f>IF($A393="","",IFERROR(IF(INDEX(INDIRECT("'WCM Calibration Final'!$L$1:$L$2000"),$A393)="","",INDEX(INDIRECT("'WCM Calibration Final'!$L$1:$L$2000"),$A393)),"Source error"))</x:f>
      </x:c>
      <x:c r="J393" s="82" t="str">
        <x:f>IF(A393="","",IF(B393="","Missing GEID; counted by name/SOEID",IF(COUNTIF($B$8:$B$507,B393)&gt;1,"Repeated GEID in counted rows","")))</x:f>
      </x:c>
      <x:c r="K393" s="82"/>
      <x:c r="L393" s="82" t="n">
        <x:f>IF(Calculations!BN398=1,COUNTIF(Calculations!$BN$13:BN398,1),0)</x:f>
        <x:v>0</x:v>
      </x:c>
    </x:row>
    <x:row r="394" ht="18" customHeight="1">
      <x:c r="A394" s="76" t="str">
        <x:f>IF(387&gt;Calculations!$AG$4,"",IFERROR(INDEX(Calculations!$EM$13:$EM$512,MATCH(387,$L$8:$L$507,0)),""))</x:f>
      </x:c>
      <x:c r="B394" s="76" t="str">
        <x:f>IF($A394="","",IFERROR(IF(INDEX(INDIRECT("'WCM Calibration Final'!$A$1:$A$2000"),$A394)="","",INDEX(INDIRECT("'WCM Calibration Final'!$A$1:$A$2000"),$A394)),"Source error"))</x:f>
      </x:c>
      <x:c r="C394" s="76" t="str">
        <x:f>IF($A394="","",IFERROR(IF(INDEX(INDIRECT("'WCM Calibration Final'!$B$1:$B$2000"),$A394)="","",INDEX(INDIRECT("'WCM Calibration Final'!$B$1:$B$2000"),$A394)),"Source error"))</x:f>
      </x:c>
      <x:c r="D394" s="76" t="str">
        <x:f>IF($A394="","",IFERROR(IF(INDEX(INDIRECT("'WCM Calibration Final'!$C$1:$C$2000"),$A394)="","",INDEX(INDIRECT("'WCM Calibration Final'!$C$1:$C$2000"),$A394)),"Source error"))</x:f>
      </x:c>
      <x:c r="E394" s="76" t="str">
        <x:f>IF($A394="","",IFERROR(IF(INDEX(INDIRECT("'WCM Calibration Final'!$D$1:$D$2000"),$A394)="","",INDEX(INDIRECT("'WCM Calibration Final'!$D$1:$D$2000"),$A394)),"Source error"))</x:f>
      </x:c>
      <x:c r="F394" s="76" t="str">
        <x:f>IF($A394="","",IFERROR(IF(INDEX(INDIRECT("'WCM Calibration Final'!$E$1:$E$2000"),$A394)="","",INDEX(INDIRECT("'WCM Calibration Final'!$E$1:$E$2000"),$A394)),"Source error"))</x:f>
      </x:c>
      <x:c r="G394" s="76" t="str">
        <x:f>IF($A394="","",IFERROR(IF(INDEX(INDIRECT("'WCM Calibration Final'!$F$1:$F$2000"),$A394)="","",INDEX(INDIRECT("'WCM Calibration Final'!$F$1:$F$2000"),$A394)),"Source error"))</x:f>
      </x:c>
      <x:c r="H394" s="76" t="str">
        <x:f>IF($A394="","",IFERROR(IF(INDEX(INDIRECT("'WCM Calibration Final'!$K$1:$K$2000"),$A394)="","",INDEX(INDIRECT("'WCM Calibration Final'!$K$1:$K$2000"),$A394)),"Source error"))</x:f>
      </x:c>
      <x:c r="I394" s="76" t="str">
        <x:f>IF($A394="","",IFERROR(IF(INDEX(INDIRECT("'WCM Calibration Final'!$L$1:$L$2000"),$A394)="","",INDEX(INDIRECT("'WCM Calibration Final'!$L$1:$L$2000"),$A394)),"Source error"))</x:f>
      </x:c>
      <x:c r="J394" s="76" t="str">
        <x:f>IF(A394="","",IF(B394="","Missing GEID; counted by name/SOEID",IF(COUNTIF($B$8:$B$507,B394)&gt;1,"Repeated GEID in counted rows","")))</x:f>
      </x:c>
      <x:c r="K394" s="82"/>
      <x:c r="L394" s="82" t="n">
        <x:f>IF(Calculations!BN399=1,COUNTIF(Calculations!$BN$13:BN399,1),0)</x:f>
        <x:v>0</x:v>
      </x:c>
    </x:row>
    <x:row r="395" ht="18" customHeight="1">
      <x:c r="A395" s="82" t="str">
        <x:f>IF(388&gt;Calculations!$AG$4,"",IFERROR(INDEX(Calculations!$EM$13:$EM$512,MATCH(388,$L$8:$L$507,0)),""))</x:f>
      </x:c>
      <x:c r="B395" s="82" t="str">
        <x:f>IF($A395="","",IFERROR(IF(INDEX(INDIRECT("'WCM Calibration Final'!$A$1:$A$2000"),$A395)="","",INDEX(INDIRECT("'WCM Calibration Final'!$A$1:$A$2000"),$A395)),"Source error"))</x:f>
      </x:c>
      <x:c r="C395" s="82" t="str">
        <x:f>IF($A395="","",IFERROR(IF(INDEX(INDIRECT("'WCM Calibration Final'!$B$1:$B$2000"),$A395)="","",INDEX(INDIRECT("'WCM Calibration Final'!$B$1:$B$2000"),$A395)),"Source error"))</x:f>
      </x:c>
      <x:c r="D395" s="82" t="str">
        <x:f>IF($A395="","",IFERROR(IF(INDEX(INDIRECT("'WCM Calibration Final'!$C$1:$C$2000"),$A395)="","",INDEX(INDIRECT("'WCM Calibration Final'!$C$1:$C$2000"),$A395)),"Source error"))</x:f>
      </x:c>
      <x:c r="E395" s="82" t="str">
        <x:f>IF($A395="","",IFERROR(IF(INDEX(INDIRECT("'WCM Calibration Final'!$D$1:$D$2000"),$A395)="","",INDEX(INDIRECT("'WCM Calibration Final'!$D$1:$D$2000"),$A395)),"Source error"))</x:f>
      </x:c>
      <x:c r="F395" s="82" t="str">
        <x:f>IF($A395="","",IFERROR(IF(INDEX(INDIRECT("'WCM Calibration Final'!$E$1:$E$2000"),$A395)="","",INDEX(INDIRECT("'WCM Calibration Final'!$E$1:$E$2000"),$A395)),"Source error"))</x:f>
      </x:c>
      <x:c r="G395" s="82" t="str">
        <x:f>IF($A395="","",IFERROR(IF(INDEX(INDIRECT("'WCM Calibration Final'!$F$1:$F$2000"),$A395)="","",INDEX(INDIRECT("'WCM Calibration Final'!$F$1:$F$2000"),$A395)),"Source error"))</x:f>
      </x:c>
      <x:c r="H395" s="82" t="str">
        <x:f>IF($A395="","",IFERROR(IF(INDEX(INDIRECT("'WCM Calibration Final'!$K$1:$K$2000"),$A395)="","",INDEX(INDIRECT("'WCM Calibration Final'!$K$1:$K$2000"),$A395)),"Source error"))</x:f>
      </x:c>
      <x:c r="I395" s="82" t="str">
        <x:f>IF($A395="","",IFERROR(IF(INDEX(INDIRECT("'WCM Calibration Final'!$L$1:$L$2000"),$A395)="","",INDEX(INDIRECT("'WCM Calibration Final'!$L$1:$L$2000"),$A395)),"Source error"))</x:f>
      </x:c>
      <x:c r="J395" s="82" t="str">
        <x:f>IF(A395="","",IF(B395="","Missing GEID; counted by name/SOEID",IF(COUNTIF($B$8:$B$507,B395)&gt;1,"Repeated GEID in counted rows","")))</x:f>
      </x:c>
      <x:c r="K395" s="82"/>
      <x:c r="L395" s="82" t="n">
        <x:f>IF(Calculations!BN400=1,COUNTIF(Calculations!$BN$13:BN400,1),0)</x:f>
        <x:v>0</x:v>
      </x:c>
    </x:row>
    <x:row r="396" ht="18" customHeight="1">
      <x:c r="A396" s="76" t="str">
        <x:f>IF(389&gt;Calculations!$AG$4,"",IFERROR(INDEX(Calculations!$EM$13:$EM$512,MATCH(389,$L$8:$L$507,0)),""))</x:f>
      </x:c>
      <x:c r="B396" s="76" t="str">
        <x:f>IF($A396="","",IFERROR(IF(INDEX(INDIRECT("'WCM Calibration Final'!$A$1:$A$2000"),$A396)="","",INDEX(INDIRECT("'WCM Calibration Final'!$A$1:$A$2000"),$A396)),"Source error"))</x:f>
      </x:c>
      <x:c r="C396" s="76" t="str">
        <x:f>IF($A396="","",IFERROR(IF(INDEX(INDIRECT("'WCM Calibration Final'!$B$1:$B$2000"),$A396)="","",INDEX(INDIRECT("'WCM Calibration Final'!$B$1:$B$2000"),$A396)),"Source error"))</x:f>
      </x:c>
      <x:c r="D396" s="76" t="str">
        <x:f>IF($A396="","",IFERROR(IF(INDEX(INDIRECT("'WCM Calibration Final'!$C$1:$C$2000"),$A396)="","",INDEX(INDIRECT("'WCM Calibration Final'!$C$1:$C$2000"),$A396)),"Source error"))</x:f>
      </x:c>
      <x:c r="E396" s="76" t="str">
        <x:f>IF($A396="","",IFERROR(IF(INDEX(INDIRECT("'WCM Calibration Final'!$D$1:$D$2000"),$A396)="","",INDEX(INDIRECT("'WCM Calibration Final'!$D$1:$D$2000"),$A396)),"Source error"))</x:f>
      </x:c>
      <x:c r="F396" s="76" t="str">
        <x:f>IF($A396="","",IFERROR(IF(INDEX(INDIRECT("'WCM Calibration Final'!$E$1:$E$2000"),$A396)="","",INDEX(INDIRECT("'WCM Calibration Final'!$E$1:$E$2000"),$A396)),"Source error"))</x:f>
      </x:c>
      <x:c r="G396" s="76" t="str">
        <x:f>IF($A396="","",IFERROR(IF(INDEX(INDIRECT("'WCM Calibration Final'!$F$1:$F$2000"),$A396)="","",INDEX(INDIRECT("'WCM Calibration Final'!$F$1:$F$2000"),$A396)),"Source error"))</x:f>
      </x:c>
      <x:c r="H396" s="76" t="str">
        <x:f>IF($A396="","",IFERROR(IF(INDEX(INDIRECT("'WCM Calibration Final'!$K$1:$K$2000"),$A396)="","",INDEX(INDIRECT("'WCM Calibration Final'!$K$1:$K$2000"),$A396)),"Source error"))</x:f>
      </x:c>
      <x:c r="I396" s="76" t="str">
        <x:f>IF($A396="","",IFERROR(IF(INDEX(INDIRECT("'WCM Calibration Final'!$L$1:$L$2000"),$A396)="","",INDEX(INDIRECT("'WCM Calibration Final'!$L$1:$L$2000"),$A396)),"Source error"))</x:f>
      </x:c>
      <x:c r="J396" s="76" t="str">
        <x:f>IF(A396="","",IF(B396="","Missing GEID; counted by name/SOEID",IF(COUNTIF($B$8:$B$507,B396)&gt;1,"Repeated GEID in counted rows","")))</x:f>
      </x:c>
      <x:c r="K396" s="82"/>
      <x:c r="L396" s="82" t="n">
        <x:f>IF(Calculations!BN401=1,COUNTIF(Calculations!$BN$13:BN401,1),0)</x:f>
        <x:v>0</x:v>
      </x:c>
    </x:row>
    <x:row r="397" ht="18" customHeight="1">
      <x:c r="A397" s="82" t="str">
        <x:f>IF(390&gt;Calculations!$AG$4,"",IFERROR(INDEX(Calculations!$EM$13:$EM$512,MATCH(390,$L$8:$L$507,0)),""))</x:f>
      </x:c>
      <x:c r="B397" s="82" t="str">
        <x:f>IF($A397="","",IFERROR(IF(INDEX(INDIRECT("'WCM Calibration Final'!$A$1:$A$2000"),$A397)="","",INDEX(INDIRECT("'WCM Calibration Final'!$A$1:$A$2000"),$A397)),"Source error"))</x:f>
      </x:c>
      <x:c r="C397" s="82" t="str">
        <x:f>IF($A397="","",IFERROR(IF(INDEX(INDIRECT("'WCM Calibration Final'!$B$1:$B$2000"),$A397)="","",INDEX(INDIRECT("'WCM Calibration Final'!$B$1:$B$2000"),$A397)),"Source error"))</x:f>
      </x:c>
      <x:c r="D397" s="82" t="str">
        <x:f>IF($A397="","",IFERROR(IF(INDEX(INDIRECT("'WCM Calibration Final'!$C$1:$C$2000"),$A397)="","",INDEX(INDIRECT("'WCM Calibration Final'!$C$1:$C$2000"),$A397)),"Source error"))</x:f>
      </x:c>
      <x:c r="E397" s="82" t="str">
        <x:f>IF($A397="","",IFERROR(IF(INDEX(INDIRECT("'WCM Calibration Final'!$D$1:$D$2000"),$A397)="","",INDEX(INDIRECT("'WCM Calibration Final'!$D$1:$D$2000"),$A397)),"Source error"))</x:f>
      </x:c>
      <x:c r="F397" s="82" t="str">
        <x:f>IF($A397="","",IFERROR(IF(INDEX(INDIRECT("'WCM Calibration Final'!$E$1:$E$2000"),$A397)="","",INDEX(INDIRECT("'WCM Calibration Final'!$E$1:$E$2000"),$A397)),"Source error"))</x:f>
      </x:c>
      <x:c r="G397" s="82" t="str">
        <x:f>IF($A397="","",IFERROR(IF(INDEX(INDIRECT("'WCM Calibration Final'!$F$1:$F$2000"),$A397)="","",INDEX(INDIRECT("'WCM Calibration Final'!$F$1:$F$2000"),$A397)),"Source error"))</x:f>
      </x:c>
      <x:c r="H397" s="82" t="str">
        <x:f>IF($A397="","",IFERROR(IF(INDEX(INDIRECT("'WCM Calibration Final'!$K$1:$K$2000"),$A397)="","",INDEX(INDIRECT("'WCM Calibration Final'!$K$1:$K$2000"),$A397)),"Source error"))</x:f>
      </x:c>
      <x:c r="I397" s="82" t="str">
        <x:f>IF($A397="","",IFERROR(IF(INDEX(INDIRECT("'WCM Calibration Final'!$L$1:$L$2000"),$A397)="","",INDEX(INDIRECT("'WCM Calibration Final'!$L$1:$L$2000"),$A397)),"Source error"))</x:f>
      </x:c>
      <x:c r="J397" s="82" t="str">
        <x:f>IF(A397="","",IF(B397="","Missing GEID; counted by name/SOEID",IF(COUNTIF($B$8:$B$507,B397)&gt;1,"Repeated GEID in counted rows","")))</x:f>
      </x:c>
      <x:c r="K397" s="82"/>
      <x:c r="L397" s="82" t="n">
        <x:f>IF(Calculations!BN402=1,COUNTIF(Calculations!$BN$13:BN402,1),0)</x:f>
        <x:v>0</x:v>
      </x:c>
    </x:row>
    <x:row r="398" ht="18" customHeight="1">
      <x:c r="A398" s="76" t="str">
        <x:f>IF(391&gt;Calculations!$AG$4,"",IFERROR(INDEX(Calculations!$EM$13:$EM$512,MATCH(391,$L$8:$L$507,0)),""))</x:f>
      </x:c>
      <x:c r="B398" s="76" t="str">
        <x:f>IF($A398="","",IFERROR(IF(INDEX(INDIRECT("'WCM Calibration Final'!$A$1:$A$2000"),$A398)="","",INDEX(INDIRECT("'WCM Calibration Final'!$A$1:$A$2000"),$A398)),"Source error"))</x:f>
      </x:c>
      <x:c r="C398" s="76" t="str">
        <x:f>IF($A398="","",IFERROR(IF(INDEX(INDIRECT("'WCM Calibration Final'!$B$1:$B$2000"),$A398)="","",INDEX(INDIRECT("'WCM Calibration Final'!$B$1:$B$2000"),$A398)),"Source error"))</x:f>
      </x:c>
      <x:c r="D398" s="76" t="str">
        <x:f>IF($A398="","",IFERROR(IF(INDEX(INDIRECT("'WCM Calibration Final'!$C$1:$C$2000"),$A398)="","",INDEX(INDIRECT("'WCM Calibration Final'!$C$1:$C$2000"),$A398)),"Source error"))</x:f>
      </x:c>
      <x:c r="E398" s="76" t="str">
        <x:f>IF($A398="","",IFERROR(IF(INDEX(INDIRECT("'WCM Calibration Final'!$D$1:$D$2000"),$A398)="","",INDEX(INDIRECT("'WCM Calibration Final'!$D$1:$D$2000"),$A398)),"Source error"))</x:f>
      </x:c>
      <x:c r="F398" s="76" t="str">
        <x:f>IF($A398="","",IFERROR(IF(INDEX(INDIRECT("'WCM Calibration Final'!$E$1:$E$2000"),$A398)="","",INDEX(INDIRECT("'WCM Calibration Final'!$E$1:$E$2000"),$A398)),"Source error"))</x:f>
      </x:c>
      <x:c r="G398" s="76" t="str">
        <x:f>IF($A398="","",IFERROR(IF(INDEX(INDIRECT("'WCM Calibration Final'!$F$1:$F$2000"),$A398)="","",INDEX(INDIRECT("'WCM Calibration Final'!$F$1:$F$2000"),$A398)),"Source error"))</x:f>
      </x:c>
      <x:c r="H398" s="76" t="str">
        <x:f>IF($A398="","",IFERROR(IF(INDEX(INDIRECT("'WCM Calibration Final'!$K$1:$K$2000"),$A398)="","",INDEX(INDIRECT("'WCM Calibration Final'!$K$1:$K$2000"),$A398)),"Source error"))</x:f>
      </x:c>
      <x:c r="I398" s="76" t="str">
        <x:f>IF($A398="","",IFERROR(IF(INDEX(INDIRECT("'WCM Calibration Final'!$L$1:$L$2000"),$A398)="","",INDEX(INDIRECT("'WCM Calibration Final'!$L$1:$L$2000"),$A398)),"Source error"))</x:f>
      </x:c>
      <x:c r="J398" s="76" t="str">
        <x:f>IF(A398="","",IF(B398="","Missing GEID; counted by name/SOEID",IF(COUNTIF($B$8:$B$507,B398)&gt;1,"Repeated GEID in counted rows","")))</x:f>
      </x:c>
      <x:c r="K398" s="82"/>
      <x:c r="L398" s="82" t="n">
        <x:f>IF(Calculations!BN403=1,COUNTIF(Calculations!$BN$13:BN403,1),0)</x:f>
        <x:v>0</x:v>
      </x:c>
    </x:row>
    <x:row r="399" ht="18" customHeight="1">
      <x:c r="A399" s="82" t="str">
        <x:f>IF(392&gt;Calculations!$AG$4,"",IFERROR(INDEX(Calculations!$EM$13:$EM$512,MATCH(392,$L$8:$L$507,0)),""))</x:f>
      </x:c>
      <x:c r="B399" s="82" t="str">
        <x:f>IF($A399="","",IFERROR(IF(INDEX(INDIRECT("'WCM Calibration Final'!$A$1:$A$2000"),$A399)="","",INDEX(INDIRECT("'WCM Calibration Final'!$A$1:$A$2000"),$A399)),"Source error"))</x:f>
      </x:c>
      <x:c r="C399" s="82" t="str">
        <x:f>IF($A399="","",IFERROR(IF(INDEX(INDIRECT("'WCM Calibration Final'!$B$1:$B$2000"),$A399)="","",INDEX(INDIRECT("'WCM Calibration Final'!$B$1:$B$2000"),$A399)),"Source error"))</x:f>
      </x:c>
      <x:c r="D399" s="82" t="str">
        <x:f>IF($A399="","",IFERROR(IF(INDEX(INDIRECT("'WCM Calibration Final'!$C$1:$C$2000"),$A399)="","",INDEX(INDIRECT("'WCM Calibration Final'!$C$1:$C$2000"),$A399)),"Source error"))</x:f>
      </x:c>
      <x:c r="E399" s="82" t="str">
        <x:f>IF($A399="","",IFERROR(IF(INDEX(INDIRECT("'WCM Calibration Final'!$D$1:$D$2000"),$A399)="","",INDEX(INDIRECT("'WCM Calibration Final'!$D$1:$D$2000"),$A399)),"Source error"))</x:f>
      </x:c>
      <x:c r="F399" s="82" t="str">
        <x:f>IF($A399="","",IFERROR(IF(INDEX(INDIRECT("'WCM Calibration Final'!$E$1:$E$2000"),$A399)="","",INDEX(INDIRECT("'WCM Calibration Final'!$E$1:$E$2000"),$A399)),"Source error"))</x:f>
      </x:c>
      <x:c r="G399" s="82" t="str">
        <x:f>IF($A399="","",IFERROR(IF(INDEX(INDIRECT("'WCM Calibration Final'!$F$1:$F$2000"),$A399)="","",INDEX(INDIRECT("'WCM Calibration Final'!$F$1:$F$2000"),$A399)),"Source error"))</x:f>
      </x:c>
      <x:c r="H399" s="82" t="str">
        <x:f>IF($A399="","",IFERROR(IF(INDEX(INDIRECT("'WCM Calibration Final'!$K$1:$K$2000"),$A399)="","",INDEX(INDIRECT("'WCM Calibration Final'!$K$1:$K$2000"),$A399)),"Source error"))</x:f>
      </x:c>
      <x:c r="I399" s="82" t="str">
        <x:f>IF($A399="","",IFERROR(IF(INDEX(INDIRECT("'WCM Calibration Final'!$L$1:$L$2000"),$A399)="","",INDEX(INDIRECT("'WCM Calibration Final'!$L$1:$L$2000"),$A399)),"Source error"))</x:f>
      </x:c>
      <x:c r="J399" s="82" t="str">
        <x:f>IF(A399="","",IF(B399="","Missing GEID; counted by name/SOEID",IF(COUNTIF($B$8:$B$507,B399)&gt;1,"Repeated GEID in counted rows","")))</x:f>
      </x:c>
      <x:c r="K399" s="82"/>
      <x:c r="L399" s="82" t="n">
        <x:f>IF(Calculations!BN404=1,COUNTIF(Calculations!$BN$13:BN404,1),0)</x:f>
        <x:v>0</x:v>
      </x:c>
    </x:row>
    <x:row r="400" ht="18" customHeight="1">
      <x:c r="A400" s="76" t="str">
        <x:f>IF(393&gt;Calculations!$AG$4,"",IFERROR(INDEX(Calculations!$EM$13:$EM$512,MATCH(393,$L$8:$L$507,0)),""))</x:f>
      </x:c>
      <x:c r="B400" s="76" t="str">
        <x:f>IF($A400="","",IFERROR(IF(INDEX(INDIRECT("'WCM Calibration Final'!$A$1:$A$2000"),$A400)="","",INDEX(INDIRECT("'WCM Calibration Final'!$A$1:$A$2000"),$A400)),"Source error"))</x:f>
      </x:c>
      <x:c r="C400" s="76" t="str">
        <x:f>IF($A400="","",IFERROR(IF(INDEX(INDIRECT("'WCM Calibration Final'!$B$1:$B$2000"),$A400)="","",INDEX(INDIRECT("'WCM Calibration Final'!$B$1:$B$2000"),$A400)),"Source error"))</x:f>
      </x:c>
      <x:c r="D400" s="76" t="str">
        <x:f>IF($A400="","",IFERROR(IF(INDEX(INDIRECT("'WCM Calibration Final'!$C$1:$C$2000"),$A400)="","",INDEX(INDIRECT("'WCM Calibration Final'!$C$1:$C$2000"),$A400)),"Source error"))</x:f>
      </x:c>
      <x:c r="E400" s="76" t="str">
        <x:f>IF($A400="","",IFERROR(IF(INDEX(INDIRECT("'WCM Calibration Final'!$D$1:$D$2000"),$A400)="","",INDEX(INDIRECT("'WCM Calibration Final'!$D$1:$D$2000"),$A400)),"Source error"))</x:f>
      </x:c>
      <x:c r="F400" s="76" t="str">
        <x:f>IF($A400="","",IFERROR(IF(INDEX(INDIRECT("'WCM Calibration Final'!$E$1:$E$2000"),$A400)="","",INDEX(INDIRECT("'WCM Calibration Final'!$E$1:$E$2000"),$A400)),"Source error"))</x:f>
      </x:c>
      <x:c r="G400" s="76" t="str">
        <x:f>IF($A400="","",IFERROR(IF(INDEX(INDIRECT("'WCM Calibration Final'!$F$1:$F$2000"),$A400)="","",INDEX(INDIRECT("'WCM Calibration Final'!$F$1:$F$2000"),$A400)),"Source error"))</x:f>
      </x:c>
      <x:c r="H400" s="76" t="str">
        <x:f>IF($A400="","",IFERROR(IF(INDEX(INDIRECT("'WCM Calibration Final'!$K$1:$K$2000"),$A400)="","",INDEX(INDIRECT("'WCM Calibration Final'!$K$1:$K$2000"),$A400)),"Source error"))</x:f>
      </x:c>
      <x:c r="I400" s="76" t="str">
        <x:f>IF($A400="","",IFERROR(IF(INDEX(INDIRECT("'WCM Calibration Final'!$L$1:$L$2000"),$A400)="","",INDEX(INDIRECT("'WCM Calibration Final'!$L$1:$L$2000"),$A400)),"Source error"))</x:f>
      </x:c>
      <x:c r="J400" s="76" t="str">
        <x:f>IF(A400="","",IF(B400="","Missing GEID; counted by name/SOEID",IF(COUNTIF($B$8:$B$507,B400)&gt;1,"Repeated GEID in counted rows","")))</x:f>
      </x:c>
      <x:c r="K400" s="82"/>
      <x:c r="L400" s="82" t="n">
        <x:f>IF(Calculations!BN405=1,COUNTIF(Calculations!$BN$13:BN405,1),0)</x:f>
        <x:v>0</x:v>
      </x:c>
    </x:row>
    <x:row r="401" ht="18" customHeight="1">
      <x:c r="A401" s="82" t="str">
        <x:f>IF(394&gt;Calculations!$AG$4,"",IFERROR(INDEX(Calculations!$EM$13:$EM$512,MATCH(394,$L$8:$L$507,0)),""))</x:f>
      </x:c>
      <x:c r="B401" s="82" t="str">
        <x:f>IF($A401="","",IFERROR(IF(INDEX(INDIRECT("'WCM Calibration Final'!$A$1:$A$2000"),$A401)="","",INDEX(INDIRECT("'WCM Calibration Final'!$A$1:$A$2000"),$A401)),"Source error"))</x:f>
      </x:c>
      <x:c r="C401" s="82" t="str">
        <x:f>IF($A401="","",IFERROR(IF(INDEX(INDIRECT("'WCM Calibration Final'!$B$1:$B$2000"),$A401)="","",INDEX(INDIRECT("'WCM Calibration Final'!$B$1:$B$2000"),$A401)),"Source error"))</x:f>
      </x:c>
      <x:c r="D401" s="82" t="str">
        <x:f>IF($A401="","",IFERROR(IF(INDEX(INDIRECT("'WCM Calibration Final'!$C$1:$C$2000"),$A401)="","",INDEX(INDIRECT("'WCM Calibration Final'!$C$1:$C$2000"),$A401)),"Source error"))</x:f>
      </x:c>
      <x:c r="E401" s="82" t="str">
        <x:f>IF($A401="","",IFERROR(IF(INDEX(INDIRECT("'WCM Calibration Final'!$D$1:$D$2000"),$A401)="","",INDEX(INDIRECT("'WCM Calibration Final'!$D$1:$D$2000"),$A401)),"Source error"))</x:f>
      </x:c>
      <x:c r="F401" s="82" t="str">
        <x:f>IF($A401="","",IFERROR(IF(INDEX(INDIRECT("'WCM Calibration Final'!$E$1:$E$2000"),$A401)="","",INDEX(INDIRECT("'WCM Calibration Final'!$E$1:$E$2000"),$A401)),"Source error"))</x:f>
      </x:c>
      <x:c r="G401" s="82" t="str">
        <x:f>IF($A401="","",IFERROR(IF(INDEX(INDIRECT("'WCM Calibration Final'!$F$1:$F$2000"),$A401)="","",INDEX(INDIRECT("'WCM Calibration Final'!$F$1:$F$2000"),$A401)),"Source error"))</x:f>
      </x:c>
      <x:c r="H401" s="82" t="str">
        <x:f>IF($A401="","",IFERROR(IF(INDEX(INDIRECT("'WCM Calibration Final'!$K$1:$K$2000"),$A401)="","",INDEX(INDIRECT("'WCM Calibration Final'!$K$1:$K$2000"),$A401)),"Source error"))</x:f>
      </x:c>
      <x:c r="I401" s="82" t="str">
        <x:f>IF($A401="","",IFERROR(IF(INDEX(INDIRECT("'WCM Calibration Final'!$L$1:$L$2000"),$A401)="","",INDEX(INDIRECT("'WCM Calibration Final'!$L$1:$L$2000"),$A401)),"Source error"))</x:f>
      </x:c>
      <x:c r="J401" s="82" t="str">
        <x:f>IF(A401="","",IF(B401="","Missing GEID; counted by name/SOEID",IF(COUNTIF($B$8:$B$507,B401)&gt;1,"Repeated GEID in counted rows","")))</x:f>
      </x:c>
      <x:c r="K401" s="82"/>
      <x:c r="L401" s="82" t="n">
        <x:f>IF(Calculations!BN406=1,COUNTIF(Calculations!$BN$13:BN406,1),0)</x:f>
        <x:v>0</x:v>
      </x:c>
    </x:row>
    <x:row r="402" ht="18" customHeight="1">
      <x:c r="A402" s="76" t="str">
        <x:f>IF(395&gt;Calculations!$AG$4,"",IFERROR(INDEX(Calculations!$EM$13:$EM$512,MATCH(395,$L$8:$L$507,0)),""))</x:f>
      </x:c>
      <x:c r="B402" s="76" t="str">
        <x:f>IF($A402="","",IFERROR(IF(INDEX(INDIRECT("'WCM Calibration Final'!$A$1:$A$2000"),$A402)="","",INDEX(INDIRECT("'WCM Calibration Final'!$A$1:$A$2000"),$A402)),"Source error"))</x:f>
      </x:c>
      <x:c r="C402" s="76" t="str">
        <x:f>IF($A402="","",IFERROR(IF(INDEX(INDIRECT("'WCM Calibration Final'!$B$1:$B$2000"),$A402)="","",INDEX(INDIRECT("'WCM Calibration Final'!$B$1:$B$2000"),$A402)),"Source error"))</x:f>
      </x:c>
      <x:c r="D402" s="76" t="str">
        <x:f>IF($A402="","",IFERROR(IF(INDEX(INDIRECT("'WCM Calibration Final'!$C$1:$C$2000"),$A402)="","",INDEX(INDIRECT("'WCM Calibration Final'!$C$1:$C$2000"),$A402)),"Source error"))</x:f>
      </x:c>
      <x:c r="E402" s="76" t="str">
        <x:f>IF($A402="","",IFERROR(IF(INDEX(INDIRECT("'WCM Calibration Final'!$D$1:$D$2000"),$A402)="","",INDEX(INDIRECT("'WCM Calibration Final'!$D$1:$D$2000"),$A402)),"Source error"))</x:f>
      </x:c>
      <x:c r="F402" s="76" t="str">
        <x:f>IF($A402="","",IFERROR(IF(INDEX(INDIRECT("'WCM Calibration Final'!$E$1:$E$2000"),$A402)="","",INDEX(INDIRECT("'WCM Calibration Final'!$E$1:$E$2000"),$A402)),"Source error"))</x:f>
      </x:c>
      <x:c r="G402" s="76" t="str">
        <x:f>IF($A402="","",IFERROR(IF(INDEX(INDIRECT("'WCM Calibration Final'!$F$1:$F$2000"),$A402)="","",INDEX(INDIRECT("'WCM Calibration Final'!$F$1:$F$2000"),$A402)),"Source error"))</x:f>
      </x:c>
      <x:c r="H402" s="76" t="str">
        <x:f>IF($A402="","",IFERROR(IF(INDEX(INDIRECT("'WCM Calibration Final'!$K$1:$K$2000"),$A402)="","",INDEX(INDIRECT("'WCM Calibration Final'!$K$1:$K$2000"),$A402)),"Source error"))</x:f>
      </x:c>
      <x:c r="I402" s="76" t="str">
        <x:f>IF($A402="","",IFERROR(IF(INDEX(INDIRECT("'WCM Calibration Final'!$L$1:$L$2000"),$A402)="","",INDEX(INDIRECT("'WCM Calibration Final'!$L$1:$L$2000"),$A402)),"Source error"))</x:f>
      </x:c>
      <x:c r="J402" s="76" t="str">
        <x:f>IF(A402="","",IF(B402="","Missing GEID; counted by name/SOEID",IF(COUNTIF($B$8:$B$507,B402)&gt;1,"Repeated GEID in counted rows","")))</x:f>
      </x:c>
      <x:c r="K402" s="82"/>
      <x:c r="L402" s="82" t="n">
        <x:f>IF(Calculations!BN407=1,COUNTIF(Calculations!$BN$13:BN407,1),0)</x:f>
        <x:v>0</x:v>
      </x:c>
    </x:row>
    <x:row r="403" ht="18" customHeight="1">
      <x:c r="A403" s="82" t="str">
        <x:f>IF(396&gt;Calculations!$AG$4,"",IFERROR(INDEX(Calculations!$EM$13:$EM$512,MATCH(396,$L$8:$L$507,0)),""))</x:f>
      </x:c>
      <x:c r="B403" s="82" t="str">
        <x:f>IF($A403="","",IFERROR(IF(INDEX(INDIRECT("'WCM Calibration Final'!$A$1:$A$2000"),$A403)="","",INDEX(INDIRECT("'WCM Calibration Final'!$A$1:$A$2000"),$A403)),"Source error"))</x:f>
      </x:c>
      <x:c r="C403" s="82" t="str">
        <x:f>IF($A403="","",IFERROR(IF(INDEX(INDIRECT("'WCM Calibration Final'!$B$1:$B$2000"),$A403)="","",INDEX(INDIRECT("'WCM Calibration Final'!$B$1:$B$2000"),$A403)),"Source error"))</x:f>
      </x:c>
      <x:c r="D403" s="82" t="str">
        <x:f>IF($A403="","",IFERROR(IF(INDEX(INDIRECT("'WCM Calibration Final'!$C$1:$C$2000"),$A403)="","",INDEX(INDIRECT("'WCM Calibration Final'!$C$1:$C$2000"),$A403)),"Source error"))</x:f>
      </x:c>
      <x:c r="E403" s="82" t="str">
        <x:f>IF($A403="","",IFERROR(IF(INDEX(INDIRECT("'WCM Calibration Final'!$D$1:$D$2000"),$A403)="","",INDEX(INDIRECT("'WCM Calibration Final'!$D$1:$D$2000"),$A403)),"Source error"))</x:f>
      </x:c>
      <x:c r="F403" s="82" t="str">
        <x:f>IF($A403="","",IFERROR(IF(INDEX(INDIRECT("'WCM Calibration Final'!$E$1:$E$2000"),$A403)="","",INDEX(INDIRECT("'WCM Calibration Final'!$E$1:$E$2000"),$A403)),"Source error"))</x:f>
      </x:c>
      <x:c r="G403" s="82" t="str">
        <x:f>IF($A403="","",IFERROR(IF(INDEX(INDIRECT("'WCM Calibration Final'!$F$1:$F$2000"),$A403)="","",INDEX(INDIRECT("'WCM Calibration Final'!$F$1:$F$2000"),$A403)),"Source error"))</x:f>
      </x:c>
      <x:c r="H403" s="82" t="str">
        <x:f>IF($A403="","",IFERROR(IF(INDEX(INDIRECT("'WCM Calibration Final'!$K$1:$K$2000"),$A403)="","",INDEX(INDIRECT("'WCM Calibration Final'!$K$1:$K$2000"),$A403)),"Source error"))</x:f>
      </x:c>
      <x:c r="I403" s="82" t="str">
        <x:f>IF($A403="","",IFERROR(IF(INDEX(INDIRECT("'WCM Calibration Final'!$L$1:$L$2000"),$A403)="","",INDEX(INDIRECT("'WCM Calibration Final'!$L$1:$L$2000"),$A403)),"Source error"))</x:f>
      </x:c>
      <x:c r="J403" s="82" t="str">
        <x:f>IF(A403="","",IF(B403="","Missing GEID; counted by name/SOEID",IF(COUNTIF($B$8:$B$507,B403)&gt;1,"Repeated GEID in counted rows","")))</x:f>
      </x:c>
      <x:c r="K403" s="82"/>
      <x:c r="L403" s="82" t="n">
        <x:f>IF(Calculations!BN408=1,COUNTIF(Calculations!$BN$13:BN408,1),0)</x:f>
        <x:v>0</x:v>
      </x:c>
    </x:row>
    <x:row r="404" ht="18" customHeight="1">
      <x:c r="A404" s="76" t="str">
        <x:f>IF(397&gt;Calculations!$AG$4,"",IFERROR(INDEX(Calculations!$EM$13:$EM$512,MATCH(397,$L$8:$L$507,0)),""))</x:f>
      </x:c>
      <x:c r="B404" s="76" t="str">
        <x:f>IF($A404="","",IFERROR(IF(INDEX(INDIRECT("'WCM Calibration Final'!$A$1:$A$2000"),$A404)="","",INDEX(INDIRECT("'WCM Calibration Final'!$A$1:$A$2000"),$A404)),"Source error"))</x:f>
      </x:c>
      <x:c r="C404" s="76" t="str">
        <x:f>IF($A404="","",IFERROR(IF(INDEX(INDIRECT("'WCM Calibration Final'!$B$1:$B$2000"),$A404)="","",INDEX(INDIRECT("'WCM Calibration Final'!$B$1:$B$2000"),$A404)),"Source error"))</x:f>
      </x:c>
      <x:c r="D404" s="76" t="str">
        <x:f>IF($A404="","",IFERROR(IF(INDEX(INDIRECT("'WCM Calibration Final'!$C$1:$C$2000"),$A404)="","",INDEX(INDIRECT("'WCM Calibration Final'!$C$1:$C$2000"),$A404)),"Source error"))</x:f>
      </x:c>
      <x:c r="E404" s="76" t="str">
        <x:f>IF($A404="","",IFERROR(IF(INDEX(INDIRECT("'WCM Calibration Final'!$D$1:$D$2000"),$A404)="","",INDEX(INDIRECT("'WCM Calibration Final'!$D$1:$D$2000"),$A404)),"Source error"))</x:f>
      </x:c>
      <x:c r="F404" s="76" t="str">
        <x:f>IF($A404="","",IFERROR(IF(INDEX(INDIRECT("'WCM Calibration Final'!$E$1:$E$2000"),$A404)="","",INDEX(INDIRECT("'WCM Calibration Final'!$E$1:$E$2000"),$A404)),"Source error"))</x:f>
      </x:c>
      <x:c r="G404" s="76" t="str">
        <x:f>IF($A404="","",IFERROR(IF(INDEX(INDIRECT("'WCM Calibration Final'!$F$1:$F$2000"),$A404)="","",INDEX(INDIRECT("'WCM Calibration Final'!$F$1:$F$2000"),$A404)),"Source error"))</x:f>
      </x:c>
      <x:c r="H404" s="76" t="str">
        <x:f>IF($A404="","",IFERROR(IF(INDEX(INDIRECT("'WCM Calibration Final'!$K$1:$K$2000"),$A404)="","",INDEX(INDIRECT("'WCM Calibration Final'!$K$1:$K$2000"),$A404)),"Source error"))</x:f>
      </x:c>
      <x:c r="I404" s="76" t="str">
        <x:f>IF($A404="","",IFERROR(IF(INDEX(INDIRECT("'WCM Calibration Final'!$L$1:$L$2000"),$A404)="","",INDEX(INDIRECT("'WCM Calibration Final'!$L$1:$L$2000"),$A404)),"Source error"))</x:f>
      </x:c>
      <x:c r="J404" s="76" t="str">
        <x:f>IF(A404="","",IF(B404="","Missing GEID; counted by name/SOEID",IF(COUNTIF($B$8:$B$507,B404)&gt;1,"Repeated GEID in counted rows","")))</x:f>
      </x:c>
      <x:c r="K404" s="82"/>
      <x:c r="L404" s="82" t="n">
        <x:f>IF(Calculations!BN409=1,COUNTIF(Calculations!$BN$13:BN409,1),0)</x:f>
        <x:v>0</x:v>
      </x:c>
    </x:row>
    <x:row r="405" ht="18" customHeight="1">
      <x:c r="A405" s="82" t="str">
        <x:f>IF(398&gt;Calculations!$AG$4,"",IFERROR(INDEX(Calculations!$EM$13:$EM$512,MATCH(398,$L$8:$L$507,0)),""))</x:f>
      </x:c>
      <x:c r="B405" s="82" t="str">
        <x:f>IF($A405="","",IFERROR(IF(INDEX(INDIRECT("'WCM Calibration Final'!$A$1:$A$2000"),$A405)="","",INDEX(INDIRECT("'WCM Calibration Final'!$A$1:$A$2000"),$A405)),"Source error"))</x:f>
      </x:c>
      <x:c r="C405" s="82" t="str">
        <x:f>IF($A405="","",IFERROR(IF(INDEX(INDIRECT("'WCM Calibration Final'!$B$1:$B$2000"),$A405)="","",INDEX(INDIRECT("'WCM Calibration Final'!$B$1:$B$2000"),$A405)),"Source error"))</x:f>
      </x:c>
      <x:c r="D405" s="82" t="str">
        <x:f>IF($A405="","",IFERROR(IF(INDEX(INDIRECT("'WCM Calibration Final'!$C$1:$C$2000"),$A405)="","",INDEX(INDIRECT("'WCM Calibration Final'!$C$1:$C$2000"),$A405)),"Source error"))</x:f>
      </x:c>
      <x:c r="E405" s="82" t="str">
        <x:f>IF($A405="","",IFERROR(IF(INDEX(INDIRECT("'WCM Calibration Final'!$D$1:$D$2000"),$A405)="","",INDEX(INDIRECT("'WCM Calibration Final'!$D$1:$D$2000"),$A405)),"Source error"))</x:f>
      </x:c>
      <x:c r="F405" s="82" t="str">
        <x:f>IF($A405="","",IFERROR(IF(INDEX(INDIRECT("'WCM Calibration Final'!$E$1:$E$2000"),$A405)="","",INDEX(INDIRECT("'WCM Calibration Final'!$E$1:$E$2000"),$A405)),"Source error"))</x:f>
      </x:c>
      <x:c r="G405" s="82" t="str">
        <x:f>IF($A405="","",IFERROR(IF(INDEX(INDIRECT("'WCM Calibration Final'!$F$1:$F$2000"),$A405)="","",INDEX(INDIRECT("'WCM Calibration Final'!$F$1:$F$2000"),$A405)),"Source error"))</x:f>
      </x:c>
      <x:c r="H405" s="82" t="str">
        <x:f>IF($A405="","",IFERROR(IF(INDEX(INDIRECT("'WCM Calibration Final'!$K$1:$K$2000"),$A405)="","",INDEX(INDIRECT("'WCM Calibration Final'!$K$1:$K$2000"),$A405)),"Source error"))</x:f>
      </x:c>
      <x:c r="I405" s="82" t="str">
        <x:f>IF($A405="","",IFERROR(IF(INDEX(INDIRECT("'WCM Calibration Final'!$L$1:$L$2000"),$A405)="","",INDEX(INDIRECT("'WCM Calibration Final'!$L$1:$L$2000"),$A405)),"Source error"))</x:f>
      </x:c>
      <x:c r="J405" s="82" t="str">
        <x:f>IF(A405="","",IF(B405="","Missing GEID; counted by name/SOEID",IF(COUNTIF($B$8:$B$507,B405)&gt;1,"Repeated GEID in counted rows","")))</x:f>
      </x:c>
      <x:c r="K405" s="82"/>
      <x:c r="L405" s="82" t="n">
        <x:f>IF(Calculations!BN410=1,COUNTIF(Calculations!$BN$13:BN410,1),0)</x:f>
        <x:v>0</x:v>
      </x:c>
    </x:row>
    <x:row r="406" ht="18" customHeight="1">
      <x:c r="A406" s="76" t="str">
        <x:f>IF(399&gt;Calculations!$AG$4,"",IFERROR(INDEX(Calculations!$EM$13:$EM$512,MATCH(399,$L$8:$L$507,0)),""))</x:f>
      </x:c>
      <x:c r="B406" s="76" t="str">
        <x:f>IF($A406="","",IFERROR(IF(INDEX(INDIRECT("'WCM Calibration Final'!$A$1:$A$2000"),$A406)="","",INDEX(INDIRECT("'WCM Calibration Final'!$A$1:$A$2000"),$A406)),"Source error"))</x:f>
      </x:c>
      <x:c r="C406" s="76" t="str">
        <x:f>IF($A406="","",IFERROR(IF(INDEX(INDIRECT("'WCM Calibration Final'!$B$1:$B$2000"),$A406)="","",INDEX(INDIRECT("'WCM Calibration Final'!$B$1:$B$2000"),$A406)),"Source error"))</x:f>
      </x:c>
      <x:c r="D406" s="76" t="str">
        <x:f>IF($A406="","",IFERROR(IF(INDEX(INDIRECT("'WCM Calibration Final'!$C$1:$C$2000"),$A406)="","",INDEX(INDIRECT("'WCM Calibration Final'!$C$1:$C$2000"),$A406)),"Source error"))</x:f>
      </x:c>
      <x:c r="E406" s="76" t="str">
        <x:f>IF($A406="","",IFERROR(IF(INDEX(INDIRECT("'WCM Calibration Final'!$D$1:$D$2000"),$A406)="","",INDEX(INDIRECT("'WCM Calibration Final'!$D$1:$D$2000"),$A406)),"Source error"))</x:f>
      </x:c>
      <x:c r="F406" s="76" t="str">
        <x:f>IF($A406="","",IFERROR(IF(INDEX(INDIRECT("'WCM Calibration Final'!$E$1:$E$2000"),$A406)="","",INDEX(INDIRECT("'WCM Calibration Final'!$E$1:$E$2000"),$A406)),"Source error"))</x:f>
      </x:c>
      <x:c r="G406" s="76" t="str">
        <x:f>IF($A406="","",IFERROR(IF(INDEX(INDIRECT("'WCM Calibration Final'!$F$1:$F$2000"),$A406)="","",INDEX(INDIRECT("'WCM Calibration Final'!$F$1:$F$2000"),$A406)),"Source error"))</x:f>
      </x:c>
      <x:c r="H406" s="76" t="str">
        <x:f>IF($A406="","",IFERROR(IF(INDEX(INDIRECT("'WCM Calibration Final'!$K$1:$K$2000"),$A406)="","",INDEX(INDIRECT("'WCM Calibration Final'!$K$1:$K$2000"),$A406)),"Source error"))</x:f>
      </x:c>
      <x:c r="I406" s="76" t="str">
        <x:f>IF($A406="","",IFERROR(IF(INDEX(INDIRECT("'WCM Calibration Final'!$L$1:$L$2000"),$A406)="","",INDEX(INDIRECT("'WCM Calibration Final'!$L$1:$L$2000"),$A406)),"Source error"))</x:f>
      </x:c>
      <x:c r="J406" s="76" t="str">
        <x:f>IF(A406="","",IF(B406="","Missing GEID; counted by name/SOEID",IF(COUNTIF($B$8:$B$507,B406)&gt;1,"Repeated GEID in counted rows","")))</x:f>
      </x:c>
      <x:c r="K406" s="82"/>
      <x:c r="L406" s="82" t="n">
        <x:f>IF(Calculations!BN411=1,COUNTIF(Calculations!$BN$13:BN411,1),0)</x:f>
        <x:v>0</x:v>
      </x:c>
    </x:row>
    <x:row r="407" ht="18" customHeight="1">
      <x:c r="A407" s="82" t="str">
        <x:f>IF(400&gt;Calculations!$AG$4,"",IFERROR(INDEX(Calculations!$EM$13:$EM$512,MATCH(400,$L$8:$L$507,0)),""))</x:f>
      </x:c>
      <x:c r="B407" s="82" t="str">
        <x:f>IF($A407="","",IFERROR(IF(INDEX(INDIRECT("'WCM Calibration Final'!$A$1:$A$2000"),$A407)="","",INDEX(INDIRECT("'WCM Calibration Final'!$A$1:$A$2000"),$A407)),"Source error"))</x:f>
      </x:c>
      <x:c r="C407" s="82" t="str">
        <x:f>IF($A407="","",IFERROR(IF(INDEX(INDIRECT("'WCM Calibration Final'!$B$1:$B$2000"),$A407)="","",INDEX(INDIRECT("'WCM Calibration Final'!$B$1:$B$2000"),$A407)),"Source error"))</x:f>
      </x:c>
      <x:c r="D407" s="82" t="str">
        <x:f>IF($A407="","",IFERROR(IF(INDEX(INDIRECT("'WCM Calibration Final'!$C$1:$C$2000"),$A407)="","",INDEX(INDIRECT("'WCM Calibration Final'!$C$1:$C$2000"),$A407)),"Source error"))</x:f>
      </x:c>
      <x:c r="E407" s="82" t="str">
        <x:f>IF($A407="","",IFERROR(IF(INDEX(INDIRECT("'WCM Calibration Final'!$D$1:$D$2000"),$A407)="","",INDEX(INDIRECT("'WCM Calibration Final'!$D$1:$D$2000"),$A407)),"Source error"))</x:f>
      </x:c>
      <x:c r="F407" s="82" t="str">
        <x:f>IF($A407="","",IFERROR(IF(INDEX(INDIRECT("'WCM Calibration Final'!$E$1:$E$2000"),$A407)="","",INDEX(INDIRECT("'WCM Calibration Final'!$E$1:$E$2000"),$A407)),"Source error"))</x:f>
      </x:c>
      <x:c r="G407" s="82" t="str">
        <x:f>IF($A407="","",IFERROR(IF(INDEX(INDIRECT("'WCM Calibration Final'!$F$1:$F$2000"),$A407)="","",INDEX(INDIRECT("'WCM Calibration Final'!$F$1:$F$2000"),$A407)),"Source error"))</x:f>
      </x:c>
      <x:c r="H407" s="82" t="str">
        <x:f>IF($A407="","",IFERROR(IF(INDEX(INDIRECT("'WCM Calibration Final'!$K$1:$K$2000"),$A407)="","",INDEX(INDIRECT("'WCM Calibration Final'!$K$1:$K$2000"),$A407)),"Source error"))</x:f>
      </x:c>
      <x:c r="I407" s="82" t="str">
        <x:f>IF($A407="","",IFERROR(IF(INDEX(INDIRECT("'WCM Calibration Final'!$L$1:$L$2000"),$A407)="","",INDEX(INDIRECT("'WCM Calibration Final'!$L$1:$L$2000"),$A407)),"Source error"))</x:f>
      </x:c>
      <x:c r="J407" s="82" t="str">
        <x:f>IF(A407="","",IF(B407="","Missing GEID; counted by name/SOEID",IF(COUNTIF($B$8:$B$507,B407)&gt;1,"Repeated GEID in counted rows","")))</x:f>
      </x:c>
      <x:c r="K407" s="82"/>
      <x:c r="L407" s="82" t="n">
        <x:f>IF(Calculations!BN412=1,COUNTIF(Calculations!$BN$13:BN412,1),0)</x:f>
        <x:v>0</x:v>
      </x:c>
    </x:row>
    <x:row r="408" ht="18" customHeight="1">
      <x:c r="A408" s="76" t="str">
        <x:f>IF(401&gt;Calculations!$AG$4,"",IFERROR(INDEX(Calculations!$EM$13:$EM$512,MATCH(401,$L$8:$L$507,0)),""))</x:f>
      </x:c>
      <x:c r="B408" s="76" t="str">
        <x:f>IF($A408="","",IFERROR(IF(INDEX(INDIRECT("'WCM Calibration Final'!$A$1:$A$2000"),$A408)="","",INDEX(INDIRECT("'WCM Calibration Final'!$A$1:$A$2000"),$A408)),"Source error"))</x:f>
      </x:c>
      <x:c r="C408" s="76" t="str">
        <x:f>IF($A408="","",IFERROR(IF(INDEX(INDIRECT("'WCM Calibration Final'!$B$1:$B$2000"),$A408)="","",INDEX(INDIRECT("'WCM Calibration Final'!$B$1:$B$2000"),$A408)),"Source error"))</x:f>
      </x:c>
      <x:c r="D408" s="76" t="str">
        <x:f>IF($A408="","",IFERROR(IF(INDEX(INDIRECT("'WCM Calibration Final'!$C$1:$C$2000"),$A408)="","",INDEX(INDIRECT("'WCM Calibration Final'!$C$1:$C$2000"),$A408)),"Source error"))</x:f>
      </x:c>
      <x:c r="E408" s="76" t="str">
        <x:f>IF($A408="","",IFERROR(IF(INDEX(INDIRECT("'WCM Calibration Final'!$D$1:$D$2000"),$A408)="","",INDEX(INDIRECT("'WCM Calibration Final'!$D$1:$D$2000"),$A408)),"Source error"))</x:f>
      </x:c>
      <x:c r="F408" s="76" t="str">
        <x:f>IF($A408="","",IFERROR(IF(INDEX(INDIRECT("'WCM Calibration Final'!$E$1:$E$2000"),$A408)="","",INDEX(INDIRECT("'WCM Calibration Final'!$E$1:$E$2000"),$A408)),"Source error"))</x:f>
      </x:c>
      <x:c r="G408" s="76" t="str">
        <x:f>IF($A408="","",IFERROR(IF(INDEX(INDIRECT("'WCM Calibration Final'!$F$1:$F$2000"),$A408)="","",INDEX(INDIRECT("'WCM Calibration Final'!$F$1:$F$2000"),$A408)),"Source error"))</x:f>
      </x:c>
      <x:c r="H408" s="76" t="str">
        <x:f>IF($A408="","",IFERROR(IF(INDEX(INDIRECT("'WCM Calibration Final'!$K$1:$K$2000"),$A408)="","",INDEX(INDIRECT("'WCM Calibration Final'!$K$1:$K$2000"),$A408)),"Source error"))</x:f>
      </x:c>
      <x:c r="I408" s="76" t="str">
        <x:f>IF($A408="","",IFERROR(IF(INDEX(INDIRECT("'WCM Calibration Final'!$L$1:$L$2000"),$A408)="","",INDEX(INDIRECT("'WCM Calibration Final'!$L$1:$L$2000"),$A408)),"Source error"))</x:f>
      </x:c>
      <x:c r="J408" s="76" t="str">
        <x:f>IF(A408="","",IF(B408="","Missing GEID; counted by name/SOEID",IF(COUNTIF($B$8:$B$507,B408)&gt;1,"Repeated GEID in counted rows","")))</x:f>
      </x:c>
      <x:c r="K408" s="82"/>
      <x:c r="L408" s="82" t="n">
        <x:f>IF(Calculations!BN413=1,COUNTIF(Calculations!$BN$13:BN413,1),0)</x:f>
        <x:v>0</x:v>
      </x:c>
    </x:row>
    <x:row r="409" ht="18" customHeight="1">
      <x:c r="A409" s="82" t="str">
        <x:f>IF(402&gt;Calculations!$AG$4,"",IFERROR(INDEX(Calculations!$EM$13:$EM$512,MATCH(402,$L$8:$L$507,0)),""))</x:f>
      </x:c>
      <x:c r="B409" s="82" t="str">
        <x:f>IF($A409="","",IFERROR(IF(INDEX(INDIRECT("'WCM Calibration Final'!$A$1:$A$2000"),$A409)="","",INDEX(INDIRECT("'WCM Calibration Final'!$A$1:$A$2000"),$A409)),"Source error"))</x:f>
      </x:c>
      <x:c r="C409" s="82" t="str">
        <x:f>IF($A409="","",IFERROR(IF(INDEX(INDIRECT("'WCM Calibration Final'!$B$1:$B$2000"),$A409)="","",INDEX(INDIRECT("'WCM Calibration Final'!$B$1:$B$2000"),$A409)),"Source error"))</x:f>
      </x:c>
      <x:c r="D409" s="82" t="str">
        <x:f>IF($A409="","",IFERROR(IF(INDEX(INDIRECT("'WCM Calibration Final'!$C$1:$C$2000"),$A409)="","",INDEX(INDIRECT("'WCM Calibration Final'!$C$1:$C$2000"),$A409)),"Source error"))</x:f>
      </x:c>
      <x:c r="E409" s="82" t="str">
        <x:f>IF($A409="","",IFERROR(IF(INDEX(INDIRECT("'WCM Calibration Final'!$D$1:$D$2000"),$A409)="","",INDEX(INDIRECT("'WCM Calibration Final'!$D$1:$D$2000"),$A409)),"Source error"))</x:f>
      </x:c>
      <x:c r="F409" s="82" t="str">
        <x:f>IF($A409="","",IFERROR(IF(INDEX(INDIRECT("'WCM Calibration Final'!$E$1:$E$2000"),$A409)="","",INDEX(INDIRECT("'WCM Calibration Final'!$E$1:$E$2000"),$A409)),"Source error"))</x:f>
      </x:c>
      <x:c r="G409" s="82" t="str">
        <x:f>IF($A409="","",IFERROR(IF(INDEX(INDIRECT("'WCM Calibration Final'!$F$1:$F$2000"),$A409)="","",INDEX(INDIRECT("'WCM Calibration Final'!$F$1:$F$2000"),$A409)),"Source error"))</x:f>
      </x:c>
      <x:c r="H409" s="82" t="str">
        <x:f>IF($A409="","",IFERROR(IF(INDEX(INDIRECT("'WCM Calibration Final'!$K$1:$K$2000"),$A409)="","",INDEX(INDIRECT("'WCM Calibration Final'!$K$1:$K$2000"),$A409)),"Source error"))</x:f>
      </x:c>
      <x:c r="I409" s="82" t="str">
        <x:f>IF($A409="","",IFERROR(IF(INDEX(INDIRECT("'WCM Calibration Final'!$L$1:$L$2000"),$A409)="","",INDEX(INDIRECT("'WCM Calibration Final'!$L$1:$L$2000"),$A409)),"Source error"))</x:f>
      </x:c>
      <x:c r="J409" s="82" t="str">
        <x:f>IF(A409="","",IF(B409="","Missing GEID; counted by name/SOEID",IF(COUNTIF($B$8:$B$507,B409)&gt;1,"Repeated GEID in counted rows","")))</x:f>
      </x:c>
      <x:c r="K409" s="82"/>
      <x:c r="L409" s="82" t="n">
        <x:f>IF(Calculations!BN414=1,COUNTIF(Calculations!$BN$13:BN414,1),0)</x:f>
        <x:v>0</x:v>
      </x:c>
    </x:row>
    <x:row r="410" ht="18" customHeight="1">
      <x:c r="A410" s="76" t="str">
        <x:f>IF(403&gt;Calculations!$AG$4,"",IFERROR(INDEX(Calculations!$EM$13:$EM$512,MATCH(403,$L$8:$L$507,0)),""))</x:f>
      </x:c>
      <x:c r="B410" s="76" t="str">
        <x:f>IF($A410="","",IFERROR(IF(INDEX(INDIRECT("'WCM Calibration Final'!$A$1:$A$2000"),$A410)="","",INDEX(INDIRECT("'WCM Calibration Final'!$A$1:$A$2000"),$A410)),"Source error"))</x:f>
      </x:c>
      <x:c r="C410" s="76" t="str">
        <x:f>IF($A410="","",IFERROR(IF(INDEX(INDIRECT("'WCM Calibration Final'!$B$1:$B$2000"),$A410)="","",INDEX(INDIRECT("'WCM Calibration Final'!$B$1:$B$2000"),$A410)),"Source error"))</x:f>
      </x:c>
      <x:c r="D410" s="76" t="str">
        <x:f>IF($A410="","",IFERROR(IF(INDEX(INDIRECT("'WCM Calibration Final'!$C$1:$C$2000"),$A410)="","",INDEX(INDIRECT("'WCM Calibration Final'!$C$1:$C$2000"),$A410)),"Source error"))</x:f>
      </x:c>
      <x:c r="E410" s="76" t="str">
        <x:f>IF($A410="","",IFERROR(IF(INDEX(INDIRECT("'WCM Calibration Final'!$D$1:$D$2000"),$A410)="","",INDEX(INDIRECT("'WCM Calibration Final'!$D$1:$D$2000"),$A410)),"Source error"))</x:f>
      </x:c>
      <x:c r="F410" s="76" t="str">
        <x:f>IF($A410="","",IFERROR(IF(INDEX(INDIRECT("'WCM Calibration Final'!$E$1:$E$2000"),$A410)="","",INDEX(INDIRECT("'WCM Calibration Final'!$E$1:$E$2000"),$A410)),"Source error"))</x:f>
      </x:c>
      <x:c r="G410" s="76" t="str">
        <x:f>IF($A410="","",IFERROR(IF(INDEX(INDIRECT("'WCM Calibration Final'!$F$1:$F$2000"),$A410)="","",INDEX(INDIRECT("'WCM Calibration Final'!$F$1:$F$2000"),$A410)),"Source error"))</x:f>
      </x:c>
      <x:c r="H410" s="76" t="str">
        <x:f>IF($A410="","",IFERROR(IF(INDEX(INDIRECT("'WCM Calibration Final'!$K$1:$K$2000"),$A410)="","",INDEX(INDIRECT("'WCM Calibration Final'!$K$1:$K$2000"),$A410)),"Source error"))</x:f>
      </x:c>
      <x:c r="I410" s="76" t="str">
        <x:f>IF($A410="","",IFERROR(IF(INDEX(INDIRECT("'WCM Calibration Final'!$L$1:$L$2000"),$A410)="","",INDEX(INDIRECT("'WCM Calibration Final'!$L$1:$L$2000"),$A410)),"Source error"))</x:f>
      </x:c>
      <x:c r="J410" s="76" t="str">
        <x:f>IF(A410="","",IF(B410="","Missing GEID; counted by name/SOEID",IF(COUNTIF($B$8:$B$507,B410)&gt;1,"Repeated GEID in counted rows","")))</x:f>
      </x:c>
      <x:c r="K410" s="82"/>
      <x:c r="L410" s="82" t="n">
        <x:f>IF(Calculations!BN415=1,COUNTIF(Calculations!$BN$13:BN415,1),0)</x:f>
        <x:v>0</x:v>
      </x:c>
    </x:row>
    <x:row r="411" ht="18" customHeight="1">
      <x:c r="A411" s="82" t="str">
        <x:f>IF(404&gt;Calculations!$AG$4,"",IFERROR(INDEX(Calculations!$EM$13:$EM$512,MATCH(404,$L$8:$L$507,0)),""))</x:f>
      </x:c>
      <x:c r="B411" s="82" t="str">
        <x:f>IF($A411="","",IFERROR(IF(INDEX(INDIRECT("'WCM Calibration Final'!$A$1:$A$2000"),$A411)="","",INDEX(INDIRECT("'WCM Calibration Final'!$A$1:$A$2000"),$A411)),"Source error"))</x:f>
      </x:c>
      <x:c r="C411" s="82" t="str">
        <x:f>IF($A411="","",IFERROR(IF(INDEX(INDIRECT("'WCM Calibration Final'!$B$1:$B$2000"),$A411)="","",INDEX(INDIRECT("'WCM Calibration Final'!$B$1:$B$2000"),$A411)),"Source error"))</x:f>
      </x:c>
      <x:c r="D411" s="82" t="str">
        <x:f>IF($A411="","",IFERROR(IF(INDEX(INDIRECT("'WCM Calibration Final'!$C$1:$C$2000"),$A411)="","",INDEX(INDIRECT("'WCM Calibration Final'!$C$1:$C$2000"),$A411)),"Source error"))</x:f>
      </x:c>
      <x:c r="E411" s="82" t="str">
        <x:f>IF($A411="","",IFERROR(IF(INDEX(INDIRECT("'WCM Calibration Final'!$D$1:$D$2000"),$A411)="","",INDEX(INDIRECT("'WCM Calibration Final'!$D$1:$D$2000"),$A411)),"Source error"))</x:f>
      </x:c>
      <x:c r="F411" s="82" t="str">
        <x:f>IF($A411="","",IFERROR(IF(INDEX(INDIRECT("'WCM Calibration Final'!$E$1:$E$2000"),$A411)="","",INDEX(INDIRECT("'WCM Calibration Final'!$E$1:$E$2000"),$A411)),"Source error"))</x:f>
      </x:c>
      <x:c r="G411" s="82" t="str">
        <x:f>IF($A411="","",IFERROR(IF(INDEX(INDIRECT("'WCM Calibration Final'!$F$1:$F$2000"),$A411)="","",INDEX(INDIRECT("'WCM Calibration Final'!$F$1:$F$2000"),$A411)),"Source error"))</x:f>
      </x:c>
      <x:c r="H411" s="82" t="str">
        <x:f>IF($A411="","",IFERROR(IF(INDEX(INDIRECT("'WCM Calibration Final'!$K$1:$K$2000"),$A411)="","",INDEX(INDIRECT("'WCM Calibration Final'!$K$1:$K$2000"),$A411)),"Source error"))</x:f>
      </x:c>
      <x:c r="I411" s="82" t="str">
        <x:f>IF($A411="","",IFERROR(IF(INDEX(INDIRECT("'WCM Calibration Final'!$L$1:$L$2000"),$A411)="","",INDEX(INDIRECT("'WCM Calibration Final'!$L$1:$L$2000"),$A411)),"Source error"))</x:f>
      </x:c>
      <x:c r="J411" s="82" t="str">
        <x:f>IF(A411="","",IF(B411="","Missing GEID; counted by name/SOEID",IF(COUNTIF($B$8:$B$507,B411)&gt;1,"Repeated GEID in counted rows","")))</x:f>
      </x:c>
      <x:c r="K411" s="82"/>
      <x:c r="L411" s="82" t="n">
        <x:f>IF(Calculations!BN416=1,COUNTIF(Calculations!$BN$13:BN416,1),0)</x:f>
        <x:v>0</x:v>
      </x:c>
    </x:row>
    <x:row r="412" ht="18" customHeight="1">
      <x:c r="A412" s="76" t="str">
        <x:f>IF(405&gt;Calculations!$AG$4,"",IFERROR(INDEX(Calculations!$EM$13:$EM$512,MATCH(405,$L$8:$L$507,0)),""))</x:f>
      </x:c>
      <x:c r="B412" s="76" t="str">
        <x:f>IF($A412="","",IFERROR(IF(INDEX(INDIRECT("'WCM Calibration Final'!$A$1:$A$2000"),$A412)="","",INDEX(INDIRECT("'WCM Calibration Final'!$A$1:$A$2000"),$A412)),"Source error"))</x:f>
      </x:c>
      <x:c r="C412" s="76" t="str">
        <x:f>IF($A412="","",IFERROR(IF(INDEX(INDIRECT("'WCM Calibration Final'!$B$1:$B$2000"),$A412)="","",INDEX(INDIRECT("'WCM Calibration Final'!$B$1:$B$2000"),$A412)),"Source error"))</x:f>
      </x:c>
      <x:c r="D412" s="76" t="str">
        <x:f>IF($A412="","",IFERROR(IF(INDEX(INDIRECT("'WCM Calibration Final'!$C$1:$C$2000"),$A412)="","",INDEX(INDIRECT("'WCM Calibration Final'!$C$1:$C$2000"),$A412)),"Source error"))</x:f>
      </x:c>
      <x:c r="E412" s="76" t="str">
        <x:f>IF($A412="","",IFERROR(IF(INDEX(INDIRECT("'WCM Calibration Final'!$D$1:$D$2000"),$A412)="","",INDEX(INDIRECT("'WCM Calibration Final'!$D$1:$D$2000"),$A412)),"Source error"))</x:f>
      </x:c>
      <x:c r="F412" s="76" t="str">
        <x:f>IF($A412="","",IFERROR(IF(INDEX(INDIRECT("'WCM Calibration Final'!$E$1:$E$2000"),$A412)="","",INDEX(INDIRECT("'WCM Calibration Final'!$E$1:$E$2000"),$A412)),"Source error"))</x:f>
      </x:c>
      <x:c r="G412" s="76" t="str">
        <x:f>IF($A412="","",IFERROR(IF(INDEX(INDIRECT("'WCM Calibration Final'!$F$1:$F$2000"),$A412)="","",INDEX(INDIRECT("'WCM Calibration Final'!$F$1:$F$2000"),$A412)),"Source error"))</x:f>
      </x:c>
      <x:c r="H412" s="76" t="str">
        <x:f>IF($A412="","",IFERROR(IF(INDEX(INDIRECT("'WCM Calibration Final'!$K$1:$K$2000"),$A412)="","",INDEX(INDIRECT("'WCM Calibration Final'!$K$1:$K$2000"),$A412)),"Source error"))</x:f>
      </x:c>
      <x:c r="I412" s="76" t="str">
        <x:f>IF($A412="","",IFERROR(IF(INDEX(INDIRECT("'WCM Calibration Final'!$L$1:$L$2000"),$A412)="","",INDEX(INDIRECT("'WCM Calibration Final'!$L$1:$L$2000"),$A412)),"Source error"))</x:f>
      </x:c>
      <x:c r="J412" s="76" t="str">
        <x:f>IF(A412="","",IF(B412="","Missing GEID; counted by name/SOEID",IF(COUNTIF($B$8:$B$507,B412)&gt;1,"Repeated GEID in counted rows","")))</x:f>
      </x:c>
      <x:c r="K412" s="82"/>
      <x:c r="L412" s="82" t="n">
        <x:f>IF(Calculations!BN417=1,COUNTIF(Calculations!$BN$13:BN417,1),0)</x:f>
        <x:v>0</x:v>
      </x:c>
    </x:row>
    <x:row r="413" ht="18" customHeight="1">
      <x:c r="A413" s="82" t="str">
        <x:f>IF(406&gt;Calculations!$AG$4,"",IFERROR(INDEX(Calculations!$EM$13:$EM$512,MATCH(406,$L$8:$L$507,0)),""))</x:f>
      </x:c>
      <x:c r="B413" s="82" t="str">
        <x:f>IF($A413="","",IFERROR(IF(INDEX(INDIRECT("'WCM Calibration Final'!$A$1:$A$2000"),$A413)="","",INDEX(INDIRECT("'WCM Calibration Final'!$A$1:$A$2000"),$A413)),"Source error"))</x:f>
      </x:c>
      <x:c r="C413" s="82" t="str">
        <x:f>IF($A413="","",IFERROR(IF(INDEX(INDIRECT("'WCM Calibration Final'!$B$1:$B$2000"),$A413)="","",INDEX(INDIRECT("'WCM Calibration Final'!$B$1:$B$2000"),$A413)),"Source error"))</x:f>
      </x:c>
      <x:c r="D413" s="82" t="str">
        <x:f>IF($A413="","",IFERROR(IF(INDEX(INDIRECT("'WCM Calibration Final'!$C$1:$C$2000"),$A413)="","",INDEX(INDIRECT("'WCM Calibration Final'!$C$1:$C$2000"),$A413)),"Source error"))</x:f>
      </x:c>
      <x:c r="E413" s="82" t="str">
        <x:f>IF($A413="","",IFERROR(IF(INDEX(INDIRECT("'WCM Calibration Final'!$D$1:$D$2000"),$A413)="","",INDEX(INDIRECT("'WCM Calibration Final'!$D$1:$D$2000"),$A413)),"Source error"))</x:f>
      </x:c>
      <x:c r="F413" s="82" t="str">
        <x:f>IF($A413="","",IFERROR(IF(INDEX(INDIRECT("'WCM Calibration Final'!$E$1:$E$2000"),$A413)="","",INDEX(INDIRECT("'WCM Calibration Final'!$E$1:$E$2000"),$A413)),"Source error"))</x:f>
      </x:c>
      <x:c r="G413" s="82" t="str">
        <x:f>IF($A413="","",IFERROR(IF(INDEX(INDIRECT("'WCM Calibration Final'!$F$1:$F$2000"),$A413)="","",INDEX(INDIRECT("'WCM Calibration Final'!$F$1:$F$2000"),$A413)),"Source error"))</x:f>
      </x:c>
      <x:c r="H413" s="82" t="str">
        <x:f>IF($A413="","",IFERROR(IF(INDEX(INDIRECT("'WCM Calibration Final'!$K$1:$K$2000"),$A413)="","",INDEX(INDIRECT("'WCM Calibration Final'!$K$1:$K$2000"),$A413)),"Source error"))</x:f>
      </x:c>
      <x:c r="I413" s="82" t="str">
        <x:f>IF($A413="","",IFERROR(IF(INDEX(INDIRECT("'WCM Calibration Final'!$L$1:$L$2000"),$A413)="","",INDEX(INDIRECT("'WCM Calibration Final'!$L$1:$L$2000"),$A413)),"Source error"))</x:f>
      </x:c>
      <x:c r="J413" s="82" t="str">
        <x:f>IF(A413="","",IF(B413="","Missing GEID; counted by name/SOEID",IF(COUNTIF($B$8:$B$507,B413)&gt;1,"Repeated GEID in counted rows","")))</x:f>
      </x:c>
      <x:c r="K413" s="82"/>
      <x:c r="L413" s="82" t="n">
        <x:f>IF(Calculations!BN418=1,COUNTIF(Calculations!$BN$13:BN418,1),0)</x:f>
        <x:v>0</x:v>
      </x:c>
    </x:row>
    <x:row r="414" ht="18" customHeight="1">
      <x:c r="A414" s="76" t="str">
        <x:f>IF(407&gt;Calculations!$AG$4,"",IFERROR(INDEX(Calculations!$EM$13:$EM$512,MATCH(407,$L$8:$L$507,0)),""))</x:f>
      </x:c>
      <x:c r="B414" s="76" t="str">
        <x:f>IF($A414="","",IFERROR(IF(INDEX(INDIRECT("'WCM Calibration Final'!$A$1:$A$2000"),$A414)="","",INDEX(INDIRECT("'WCM Calibration Final'!$A$1:$A$2000"),$A414)),"Source error"))</x:f>
      </x:c>
      <x:c r="C414" s="76" t="str">
        <x:f>IF($A414="","",IFERROR(IF(INDEX(INDIRECT("'WCM Calibration Final'!$B$1:$B$2000"),$A414)="","",INDEX(INDIRECT("'WCM Calibration Final'!$B$1:$B$2000"),$A414)),"Source error"))</x:f>
      </x:c>
      <x:c r="D414" s="76" t="str">
        <x:f>IF($A414="","",IFERROR(IF(INDEX(INDIRECT("'WCM Calibration Final'!$C$1:$C$2000"),$A414)="","",INDEX(INDIRECT("'WCM Calibration Final'!$C$1:$C$2000"),$A414)),"Source error"))</x:f>
      </x:c>
      <x:c r="E414" s="76" t="str">
        <x:f>IF($A414="","",IFERROR(IF(INDEX(INDIRECT("'WCM Calibration Final'!$D$1:$D$2000"),$A414)="","",INDEX(INDIRECT("'WCM Calibration Final'!$D$1:$D$2000"),$A414)),"Source error"))</x:f>
      </x:c>
      <x:c r="F414" s="76" t="str">
        <x:f>IF($A414="","",IFERROR(IF(INDEX(INDIRECT("'WCM Calibration Final'!$E$1:$E$2000"),$A414)="","",INDEX(INDIRECT("'WCM Calibration Final'!$E$1:$E$2000"),$A414)),"Source error"))</x:f>
      </x:c>
      <x:c r="G414" s="76" t="str">
        <x:f>IF($A414="","",IFERROR(IF(INDEX(INDIRECT("'WCM Calibration Final'!$F$1:$F$2000"),$A414)="","",INDEX(INDIRECT("'WCM Calibration Final'!$F$1:$F$2000"),$A414)),"Source error"))</x:f>
      </x:c>
      <x:c r="H414" s="76" t="str">
        <x:f>IF($A414="","",IFERROR(IF(INDEX(INDIRECT("'WCM Calibration Final'!$K$1:$K$2000"),$A414)="","",INDEX(INDIRECT("'WCM Calibration Final'!$K$1:$K$2000"),$A414)),"Source error"))</x:f>
      </x:c>
      <x:c r="I414" s="76" t="str">
        <x:f>IF($A414="","",IFERROR(IF(INDEX(INDIRECT("'WCM Calibration Final'!$L$1:$L$2000"),$A414)="","",INDEX(INDIRECT("'WCM Calibration Final'!$L$1:$L$2000"),$A414)),"Source error"))</x:f>
      </x:c>
      <x:c r="J414" s="76" t="str">
        <x:f>IF(A414="","",IF(B414="","Missing GEID; counted by name/SOEID",IF(COUNTIF($B$8:$B$507,B414)&gt;1,"Repeated GEID in counted rows","")))</x:f>
      </x:c>
      <x:c r="K414" s="82"/>
      <x:c r="L414" s="82" t="n">
        <x:f>IF(Calculations!BN419=1,COUNTIF(Calculations!$BN$13:BN419,1),0)</x:f>
        <x:v>0</x:v>
      </x:c>
    </x:row>
    <x:row r="415" ht="18" customHeight="1">
      <x:c r="A415" s="82" t="str">
        <x:f>IF(408&gt;Calculations!$AG$4,"",IFERROR(INDEX(Calculations!$EM$13:$EM$512,MATCH(408,$L$8:$L$507,0)),""))</x:f>
      </x:c>
      <x:c r="B415" s="82" t="str">
        <x:f>IF($A415="","",IFERROR(IF(INDEX(INDIRECT("'WCM Calibration Final'!$A$1:$A$2000"),$A415)="","",INDEX(INDIRECT("'WCM Calibration Final'!$A$1:$A$2000"),$A415)),"Source error"))</x:f>
      </x:c>
      <x:c r="C415" s="82" t="str">
        <x:f>IF($A415="","",IFERROR(IF(INDEX(INDIRECT("'WCM Calibration Final'!$B$1:$B$2000"),$A415)="","",INDEX(INDIRECT("'WCM Calibration Final'!$B$1:$B$2000"),$A415)),"Source error"))</x:f>
      </x:c>
      <x:c r="D415" s="82" t="str">
        <x:f>IF($A415="","",IFERROR(IF(INDEX(INDIRECT("'WCM Calibration Final'!$C$1:$C$2000"),$A415)="","",INDEX(INDIRECT("'WCM Calibration Final'!$C$1:$C$2000"),$A415)),"Source error"))</x:f>
      </x:c>
      <x:c r="E415" s="82" t="str">
        <x:f>IF($A415="","",IFERROR(IF(INDEX(INDIRECT("'WCM Calibration Final'!$D$1:$D$2000"),$A415)="","",INDEX(INDIRECT("'WCM Calibration Final'!$D$1:$D$2000"),$A415)),"Source error"))</x:f>
      </x:c>
      <x:c r="F415" s="82" t="str">
        <x:f>IF($A415="","",IFERROR(IF(INDEX(INDIRECT("'WCM Calibration Final'!$E$1:$E$2000"),$A415)="","",INDEX(INDIRECT("'WCM Calibration Final'!$E$1:$E$2000"),$A415)),"Source error"))</x:f>
      </x:c>
      <x:c r="G415" s="82" t="str">
        <x:f>IF($A415="","",IFERROR(IF(INDEX(INDIRECT("'WCM Calibration Final'!$F$1:$F$2000"),$A415)="","",INDEX(INDIRECT("'WCM Calibration Final'!$F$1:$F$2000"),$A415)),"Source error"))</x:f>
      </x:c>
      <x:c r="H415" s="82" t="str">
        <x:f>IF($A415="","",IFERROR(IF(INDEX(INDIRECT("'WCM Calibration Final'!$K$1:$K$2000"),$A415)="","",INDEX(INDIRECT("'WCM Calibration Final'!$K$1:$K$2000"),$A415)),"Source error"))</x:f>
      </x:c>
      <x:c r="I415" s="82" t="str">
        <x:f>IF($A415="","",IFERROR(IF(INDEX(INDIRECT("'WCM Calibration Final'!$L$1:$L$2000"),$A415)="","",INDEX(INDIRECT("'WCM Calibration Final'!$L$1:$L$2000"),$A415)),"Source error"))</x:f>
      </x:c>
      <x:c r="J415" s="82" t="str">
        <x:f>IF(A415="","",IF(B415="","Missing GEID; counted by name/SOEID",IF(COUNTIF($B$8:$B$507,B415)&gt;1,"Repeated GEID in counted rows","")))</x:f>
      </x:c>
      <x:c r="K415" s="82"/>
      <x:c r="L415" s="82" t="n">
        <x:f>IF(Calculations!BN420=1,COUNTIF(Calculations!$BN$13:BN420,1),0)</x:f>
        <x:v>0</x:v>
      </x:c>
    </x:row>
    <x:row r="416" ht="18" customHeight="1">
      <x:c r="A416" s="76" t="str">
        <x:f>IF(409&gt;Calculations!$AG$4,"",IFERROR(INDEX(Calculations!$EM$13:$EM$512,MATCH(409,$L$8:$L$507,0)),""))</x:f>
      </x:c>
      <x:c r="B416" s="76" t="str">
        <x:f>IF($A416="","",IFERROR(IF(INDEX(INDIRECT("'WCM Calibration Final'!$A$1:$A$2000"),$A416)="","",INDEX(INDIRECT("'WCM Calibration Final'!$A$1:$A$2000"),$A416)),"Source error"))</x:f>
      </x:c>
      <x:c r="C416" s="76" t="str">
        <x:f>IF($A416="","",IFERROR(IF(INDEX(INDIRECT("'WCM Calibration Final'!$B$1:$B$2000"),$A416)="","",INDEX(INDIRECT("'WCM Calibration Final'!$B$1:$B$2000"),$A416)),"Source error"))</x:f>
      </x:c>
      <x:c r="D416" s="76" t="str">
        <x:f>IF($A416="","",IFERROR(IF(INDEX(INDIRECT("'WCM Calibration Final'!$C$1:$C$2000"),$A416)="","",INDEX(INDIRECT("'WCM Calibration Final'!$C$1:$C$2000"),$A416)),"Source error"))</x:f>
      </x:c>
      <x:c r="E416" s="76" t="str">
        <x:f>IF($A416="","",IFERROR(IF(INDEX(INDIRECT("'WCM Calibration Final'!$D$1:$D$2000"),$A416)="","",INDEX(INDIRECT("'WCM Calibration Final'!$D$1:$D$2000"),$A416)),"Source error"))</x:f>
      </x:c>
      <x:c r="F416" s="76" t="str">
        <x:f>IF($A416="","",IFERROR(IF(INDEX(INDIRECT("'WCM Calibration Final'!$E$1:$E$2000"),$A416)="","",INDEX(INDIRECT("'WCM Calibration Final'!$E$1:$E$2000"),$A416)),"Source error"))</x:f>
      </x:c>
      <x:c r="G416" s="76" t="str">
        <x:f>IF($A416="","",IFERROR(IF(INDEX(INDIRECT("'WCM Calibration Final'!$F$1:$F$2000"),$A416)="","",INDEX(INDIRECT("'WCM Calibration Final'!$F$1:$F$2000"),$A416)),"Source error"))</x:f>
      </x:c>
      <x:c r="H416" s="76" t="str">
        <x:f>IF($A416="","",IFERROR(IF(INDEX(INDIRECT("'WCM Calibration Final'!$K$1:$K$2000"),$A416)="","",INDEX(INDIRECT("'WCM Calibration Final'!$K$1:$K$2000"),$A416)),"Source error"))</x:f>
      </x:c>
      <x:c r="I416" s="76" t="str">
        <x:f>IF($A416="","",IFERROR(IF(INDEX(INDIRECT("'WCM Calibration Final'!$L$1:$L$2000"),$A416)="","",INDEX(INDIRECT("'WCM Calibration Final'!$L$1:$L$2000"),$A416)),"Source error"))</x:f>
      </x:c>
      <x:c r="J416" s="76" t="str">
        <x:f>IF(A416="","",IF(B416="","Missing GEID; counted by name/SOEID",IF(COUNTIF($B$8:$B$507,B416)&gt;1,"Repeated GEID in counted rows","")))</x:f>
      </x:c>
      <x:c r="K416" s="82"/>
      <x:c r="L416" s="82" t="n">
        <x:f>IF(Calculations!BN421=1,COUNTIF(Calculations!$BN$13:BN421,1),0)</x:f>
        <x:v>0</x:v>
      </x:c>
    </x:row>
    <x:row r="417" ht="18" customHeight="1">
      <x:c r="A417" s="82" t="str">
        <x:f>IF(410&gt;Calculations!$AG$4,"",IFERROR(INDEX(Calculations!$EM$13:$EM$512,MATCH(410,$L$8:$L$507,0)),""))</x:f>
      </x:c>
      <x:c r="B417" s="82" t="str">
        <x:f>IF($A417="","",IFERROR(IF(INDEX(INDIRECT("'WCM Calibration Final'!$A$1:$A$2000"),$A417)="","",INDEX(INDIRECT("'WCM Calibration Final'!$A$1:$A$2000"),$A417)),"Source error"))</x:f>
      </x:c>
      <x:c r="C417" s="82" t="str">
        <x:f>IF($A417="","",IFERROR(IF(INDEX(INDIRECT("'WCM Calibration Final'!$B$1:$B$2000"),$A417)="","",INDEX(INDIRECT("'WCM Calibration Final'!$B$1:$B$2000"),$A417)),"Source error"))</x:f>
      </x:c>
      <x:c r="D417" s="82" t="str">
        <x:f>IF($A417="","",IFERROR(IF(INDEX(INDIRECT("'WCM Calibration Final'!$C$1:$C$2000"),$A417)="","",INDEX(INDIRECT("'WCM Calibration Final'!$C$1:$C$2000"),$A417)),"Source error"))</x:f>
      </x:c>
      <x:c r="E417" s="82" t="str">
        <x:f>IF($A417="","",IFERROR(IF(INDEX(INDIRECT("'WCM Calibration Final'!$D$1:$D$2000"),$A417)="","",INDEX(INDIRECT("'WCM Calibration Final'!$D$1:$D$2000"),$A417)),"Source error"))</x:f>
      </x:c>
      <x:c r="F417" s="82" t="str">
        <x:f>IF($A417="","",IFERROR(IF(INDEX(INDIRECT("'WCM Calibration Final'!$E$1:$E$2000"),$A417)="","",INDEX(INDIRECT("'WCM Calibration Final'!$E$1:$E$2000"),$A417)),"Source error"))</x:f>
      </x:c>
      <x:c r="G417" s="82" t="str">
        <x:f>IF($A417="","",IFERROR(IF(INDEX(INDIRECT("'WCM Calibration Final'!$F$1:$F$2000"),$A417)="","",INDEX(INDIRECT("'WCM Calibration Final'!$F$1:$F$2000"),$A417)),"Source error"))</x:f>
      </x:c>
      <x:c r="H417" s="82" t="str">
        <x:f>IF($A417="","",IFERROR(IF(INDEX(INDIRECT("'WCM Calibration Final'!$K$1:$K$2000"),$A417)="","",INDEX(INDIRECT("'WCM Calibration Final'!$K$1:$K$2000"),$A417)),"Source error"))</x:f>
      </x:c>
      <x:c r="I417" s="82" t="str">
        <x:f>IF($A417="","",IFERROR(IF(INDEX(INDIRECT("'WCM Calibration Final'!$L$1:$L$2000"),$A417)="","",INDEX(INDIRECT("'WCM Calibration Final'!$L$1:$L$2000"),$A417)),"Source error"))</x:f>
      </x:c>
      <x:c r="J417" s="82" t="str">
        <x:f>IF(A417="","",IF(B417="","Missing GEID; counted by name/SOEID",IF(COUNTIF($B$8:$B$507,B417)&gt;1,"Repeated GEID in counted rows","")))</x:f>
      </x:c>
      <x:c r="K417" s="82"/>
      <x:c r="L417" s="82" t="n">
        <x:f>IF(Calculations!BN422=1,COUNTIF(Calculations!$BN$13:BN422,1),0)</x:f>
        <x:v>0</x:v>
      </x:c>
    </x:row>
    <x:row r="418" ht="18" customHeight="1">
      <x:c r="A418" s="76" t="str">
        <x:f>IF(411&gt;Calculations!$AG$4,"",IFERROR(INDEX(Calculations!$EM$13:$EM$512,MATCH(411,$L$8:$L$507,0)),""))</x:f>
      </x:c>
      <x:c r="B418" s="76" t="str">
        <x:f>IF($A418="","",IFERROR(IF(INDEX(INDIRECT("'WCM Calibration Final'!$A$1:$A$2000"),$A418)="","",INDEX(INDIRECT("'WCM Calibration Final'!$A$1:$A$2000"),$A418)),"Source error"))</x:f>
      </x:c>
      <x:c r="C418" s="76" t="str">
        <x:f>IF($A418="","",IFERROR(IF(INDEX(INDIRECT("'WCM Calibration Final'!$B$1:$B$2000"),$A418)="","",INDEX(INDIRECT("'WCM Calibration Final'!$B$1:$B$2000"),$A418)),"Source error"))</x:f>
      </x:c>
      <x:c r="D418" s="76" t="str">
        <x:f>IF($A418="","",IFERROR(IF(INDEX(INDIRECT("'WCM Calibration Final'!$C$1:$C$2000"),$A418)="","",INDEX(INDIRECT("'WCM Calibration Final'!$C$1:$C$2000"),$A418)),"Source error"))</x:f>
      </x:c>
      <x:c r="E418" s="76" t="str">
        <x:f>IF($A418="","",IFERROR(IF(INDEX(INDIRECT("'WCM Calibration Final'!$D$1:$D$2000"),$A418)="","",INDEX(INDIRECT("'WCM Calibration Final'!$D$1:$D$2000"),$A418)),"Source error"))</x:f>
      </x:c>
      <x:c r="F418" s="76" t="str">
        <x:f>IF($A418="","",IFERROR(IF(INDEX(INDIRECT("'WCM Calibration Final'!$E$1:$E$2000"),$A418)="","",INDEX(INDIRECT("'WCM Calibration Final'!$E$1:$E$2000"),$A418)),"Source error"))</x:f>
      </x:c>
      <x:c r="G418" s="76" t="str">
        <x:f>IF($A418="","",IFERROR(IF(INDEX(INDIRECT("'WCM Calibration Final'!$F$1:$F$2000"),$A418)="","",INDEX(INDIRECT("'WCM Calibration Final'!$F$1:$F$2000"),$A418)),"Source error"))</x:f>
      </x:c>
      <x:c r="H418" s="76" t="str">
        <x:f>IF($A418="","",IFERROR(IF(INDEX(INDIRECT("'WCM Calibration Final'!$K$1:$K$2000"),$A418)="","",INDEX(INDIRECT("'WCM Calibration Final'!$K$1:$K$2000"),$A418)),"Source error"))</x:f>
      </x:c>
      <x:c r="I418" s="76" t="str">
        <x:f>IF($A418="","",IFERROR(IF(INDEX(INDIRECT("'WCM Calibration Final'!$L$1:$L$2000"),$A418)="","",INDEX(INDIRECT("'WCM Calibration Final'!$L$1:$L$2000"),$A418)),"Source error"))</x:f>
      </x:c>
      <x:c r="J418" s="76" t="str">
        <x:f>IF(A418="","",IF(B418="","Missing GEID; counted by name/SOEID",IF(COUNTIF($B$8:$B$507,B418)&gt;1,"Repeated GEID in counted rows","")))</x:f>
      </x:c>
      <x:c r="K418" s="82"/>
      <x:c r="L418" s="82" t="n">
        <x:f>IF(Calculations!BN423=1,COUNTIF(Calculations!$BN$13:BN423,1),0)</x:f>
        <x:v>0</x:v>
      </x:c>
    </x:row>
    <x:row r="419" ht="18" customHeight="1">
      <x:c r="A419" s="82" t="str">
        <x:f>IF(412&gt;Calculations!$AG$4,"",IFERROR(INDEX(Calculations!$EM$13:$EM$512,MATCH(412,$L$8:$L$507,0)),""))</x:f>
      </x:c>
      <x:c r="B419" s="82" t="str">
        <x:f>IF($A419="","",IFERROR(IF(INDEX(INDIRECT("'WCM Calibration Final'!$A$1:$A$2000"),$A419)="","",INDEX(INDIRECT("'WCM Calibration Final'!$A$1:$A$2000"),$A419)),"Source error"))</x:f>
      </x:c>
      <x:c r="C419" s="82" t="str">
        <x:f>IF($A419="","",IFERROR(IF(INDEX(INDIRECT("'WCM Calibration Final'!$B$1:$B$2000"),$A419)="","",INDEX(INDIRECT("'WCM Calibration Final'!$B$1:$B$2000"),$A419)),"Source error"))</x:f>
      </x:c>
      <x:c r="D419" s="82" t="str">
        <x:f>IF($A419="","",IFERROR(IF(INDEX(INDIRECT("'WCM Calibration Final'!$C$1:$C$2000"),$A419)="","",INDEX(INDIRECT("'WCM Calibration Final'!$C$1:$C$2000"),$A419)),"Source error"))</x:f>
      </x:c>
      <x:c r="E419" s="82" t="str">
        <x:f>IF($A419="","",IFERROR(IF(INDEX(INDIRECT("'WCM Calibration Final'!$D$1:$D$2000"),$A419)="","",INDEX(INDIRECT("'WCM Calibration Final'!$D$1:$D$2000"),$A419)),"Source error"))</x:f>
      </x:c>
      <x:c r="F419" s="82" t="str">
        <x:f>IF($A419="","",IFERROR(IF(INDEX(INDIRECT("'WCM Calibration Final'!$E$1:$E$2000"),$A419)="","",INDEX(INDIRECT("'WCM Calibration Final'!$E$1:$E$2000"),$A419)),"Source error"))</x:f>
      </x:c>
      <x:c r="G419" s="82" t="str">
        <x:f>IF($A419="","",IFERROR(IF(INDEX(INDIRECT("'WCM Calibration Final'!$F$1:$F$2000"),$A419)="","",INDEX(INDIRECT("'WCM Calibration Final'!$F$1:$F$2000"),$A419)),"Source error"))</x:f>
      </x:c>
      <x:c r="H419" s="82" t="str">
        <x:f>IF($A419="","",IFERROR(IF(INDEX(INDIRECT("'WCM Calibration Final'!$K$1:$K$2000"),$A419)="","",INDEX(INDIRECT("'WCM Calibration Final'!$K$1:$K$2000"),$A419)),"Source error"))</x:f>
      </x:c>
      <x:c r="I419" s="82" t="str">
        <x:f>IF($A419="","",IFERROR(IF(INDEX(INDIRECT("'WCM Calibration Final'!$L$1:$L$2000"),$A419)="","",INDEX(INDIRECT("'WCM Calibration Final'!$L$1:$L$2000"),$A419)),"Source error"))</x:f>
      </x:c>
      <x:c r="J419" s="82" t="str">
        <x:f>IF(A419="","",IF(B419="","Missing GEID; counted by name/SOEID",IF(COUNTIF($B$8:$B$507,B419)&gt;1,"Repeated GEID in counted rows","")))</x:f>
      </x:c>
      <x:c r="K419" s="82"/>
      <x:c r="L419" s="82" t="n">
        <x:f>IF(Calculations!BN424=1,COUNTIF(Calculations!$BN$13:BN424,1),0)</x:f>
        <x:v>0</x:v>
      </x:c>
    </x:row>
    <x:row r="420" ht="18" customHeight="1">
      <x:c r="A420" s="76" t="str">
        <x:f>IF(413&gt;Calculations!$AG$4,"",IFERROR(INDEX(Calculations!$EM$13:$EM$512,MATCH(413,$L$8:$L$507,0)),""))</x:f>
      </x:c>
      <x:c r="B420" s="76" t="str">
        <x:f>IF($A420="","",IFERROR(IF(INDEX(INDIRECT("'WCM Calibration Final'!$A$1:$A$2000"),$A420)="","",INDEX(INDIRECT("'WCM Calibration Final'!$A$1:$A$2000"),$A420)),"Source error"))</x:f>
      </x:c>
      <x:c r="C420" s="76" t="str">
        <x:f>IF($A420="","",IFERROR(IF(INDEX(INDIRECT("'WCM Calibration Final'!$B$1:$B$2000"),$A420)="","",INDEX(INDIRECT("'WCM Calibration Final'!$B$1:$B$2000"),$A420)),"Source error"))</x:f>
      </x:c>
      <x:c r="D420" s="76" t="str">
        <x:f>IF($A420="","",IFERROR(IF(INDEX(INDIRECT("'WCM Calibration Final'!$C$1:$C$2000"),$A420)="","",INDEX(INDIRECT("'WCM Calibration Final'!$C$1:$C$2000"),$A420)),"Source error"))</x:f>
      </x:c>
      <x:c r="E420" s="76" t="str">
        <x:f>IF($A420="","",IFERROR(IF(INDEX(INDIRECT("'WCM Calibration Final'!$D$1:$D$2000"),$A420)="","",INDEX(INDIRECT("'WCM Calibration Final'!$D$1:$D$2000"),$A420)),"Source error"))</x:f>
      </x:c>
      <x:c r="F420" s="76" t="str">
        <x:f>IF($A420="","",IFERROR(IF(INDEX(INDIRECT("'WCM Calibration Final'!$E$1:$E$2000"),$A420)="","",INDEX(INDIRECT("'WCM Calibration Final'!$E$1:$E$2000"),$A420)),"Source error"))</x:f>
      </x:c>
      <x:c r="G420" s="76" t="str">
        <x:f>IF($A420="","",IFERROR(IF(INDEX(INDIRECT("'WCM Calibration Final'!$F$1:$F$2000"),$A420)="","",INDEX(INDIRECT("'WCM Calibration Final'!$F$1:$F$2000"),$A420)),"Source error"))</x:f>
      </x:c>
      <x:c r="H420" s="76" t="str">
        <x:f>IF($A420="","",IFERROR(IF(INDEX(INDIRECT("'WCM Calibration Final'!$K$1:$K$2000"),$A420)="","",INDEX(INDIRECT("'WCM Calibration Final'!$K$1:$K$2000"),$A420)),"Source error"))</x:f>
      </x:c>
      <x:c r="I420" s="76" t="str">
        <x:f>IF($A420="","",IFERROR(IF(INDEX(INDIRECT("'WCM Calibration Final'!$L$1:$L$2000"),$A420)="","",INDEX(INDIRECT("'WCM Calibration Final'!$L$1:$L$2000"),$A420)),"Source error"))</x:f>
      </x:c>
      <x:c r="J420" s="76" t="str">
        <x:f>IF(A420="","",IF(B420="","Missing GEID; counted by name/SOEID",IF(COUNTIF($B$8:$B$507,B420)&gt;1,"Repeated GEID in counted rows","")))</x:f>
      </x:c>
      <x:c r="K420" s="82"/>
      <x:c r="L420" s="82" t="n">
        <x:f>IF(Calculations!BN425=1,COUNTIF(Calculations!$BN$13:BN425,1),0)</x:f>
        <x:v>0</x:v>
      </x:c>
    </x:row>
    <x:row r="421" ht="18" customHeight="1">
      <x:c r="A421" s="82" t="str">
        <x:f>IF(414&gt;Calculations!$AG$4,"",IFERROR(INDEX(Calculations!$EM$13:$EM$512,MATCH(414,$L$8:$L$507,0)),""))</x:f>
      </x:c>
      <x:c r="B421" s="82" t="str">
        <x:f>IF($A421="","",IFERROR(IF(INDEX(INDIRECT("'WCM Calibration Final'!$A$1:$A$2000"),$A421)="","",INDEX(INDIRECT("'WCM Calibration Final'!$A$1:$A$2000"),$A421)),"Source error"))</x:f>
      </x:c>
      <x:c r="C421" s="82" t="str">
        <x:f>IF($A421="","",IFERROR(IF(INDEX(INDIRECT("'WCM Calibration Final'!$B$1:$B$2000"),$A421)="","",INDEX(INDIRECT("'WCM Calibration Final'!$B$1:$B$2000"),$A421)),"Source error"))</x:f>
      </x:c>
      <x:c r="D421" s="82" t="str">
        <x:f>IF($A421="","",IFERROR(IF(INDEX(INDIRECT("'WCM Calibration Final'!$C$1:$C$2000"),$A421)="","",INDEX(INDIRECT("'WCM Calibration Final'!$C$1:$C$2000"),$A421)),"Source error"))</x:f>
      </x:c>
      <x:c r="E421" s="82" t="str">
        <x:f>IF($A421="","",IFERROR(IF(INDEX(INDIRECT("'WCM Calibration Final'!$D$1:$D$2000"),$A421)="","",INDEX(INDIRECT("'WCM Calibration Final'!$D$1:$D$2000"),$A421)),"Source error"))</x:f>
      </x:c>
      <x:c r="F421" s="82" t="str">
        <x:f>IF($A421="","",IFERROR(IF(INDEX(INDIRECT("'WCM Calibration Final'!$E$1:$E$2000"),$A421)="","",INDEX(INDIRECT("'WCM Calibration Final'!$E$1:$E$2000"),$A421)),"Source error"))</x:f>
      </x:c>
      <x:c r="G421" s="82" t="str">
        <x:f>IF($A421="","",IFERROR(IF(INDEX(INDIRECT("'WCM Calibration Final'!$F$1:$F$2000"),$A421)="","",INDEX(INDIRECT("'WCM Calibration Final'!$F$1:$F$2000"),$A421)),"Source error"))</x:f>
      </x:c>
      <x:c r="H421" s="82" t="str">
        <x:f>IF($A421="","",IFERROR(IF(INDEX(INDIRECT("'WCM Calibration Final'!$K$1:$K$2000"),$A421)="","",INDEX(INDIRECT("'WCM Calibration Final'!$K$1:$K$2000"),$A421)),"Source error"))</x:f>
      </x:c>
      <x:c r="I421" s="82" t="str">
        <x:f>IF($A421="","",IFERROR(IF(INDEX(INDIRECT("'WCM Calibration Final'!$L$1:$L$2000"),$A421)="","",INDEX(INDIRECT("'WCM Calibration Final'!$L$1:$L$2000"),$A421)),"Source error"))</x:f>
      </x:c>
      <x:c r="J421" s="82" t="str">
        <x:f>IF(A421="","",IF(B421="","Missing GEID; counted by name/SOEID",IF(COUNTIF($B$8:$B$507,B421)&gt;1,"Repeated GEID in counted rows","")))</x:f>
      </x:c>
      <x:c r="K421" s="82"/>
      <x:c r="L421" s="82" t="n">
        <x:f>IF(Calculations!BN426=1,COUNTIF(Calculations!$BN$13:BN426,1),0)</x:f>
        <x:v>0</x:v>
      </x:c>
    </x:row>
    <x:row r="422" ht="18" customHeight="1">
      <x:c r="A422" s="76" t="str">
        <x:f>IF(415&gt;Calculations!$AG$4,"",IFERROR(INDEX(Calculations!$EM$13:$EM$512,MATCH(415,$L$8:$L$507,0)),""))</x:f>
      </x:c>
      <x:c r="B422" s="76" t="str">
        <x:f>IF($A422="","",IFERROR(IF(INDEX(INDIRECT("'WCM Calibration Final'!$A$1:$A$2000"),$A422)="","",INDEX(INDIRECT("'WCM Calibration Final'!$A$1:$A$2000"),$A422)),"Source error"))</x:f>
      </x:c>
      <x:c r="C422" s="76" t="str">
        <x:f>IF($A422="","",IFERROR(IF(INDEX(INDIRECT("'WCM Calibration Final'!$B$1:$B$2000"),$A422)="","",INDEX(INDIRECT("'WCM Calibration Final'!$B$1:$B$2000"),$A422)),"Source error"))</x:f>
      </x:c>
      <x:c r="D422" s="76" t="str">
        <x:f>IF($A422="","",IFERROR(IF(INDEX(INDIRECT("'WCM Calibration Final'!$C$1:$C$2000"),$A422)="","",INDEX(INDIRECT("'WCM Calibration Final'!$C$1:$C$2000"),$A422)),"Source error"))</x:f>
      </x:c>
      <x:c r="E422" s="76" t="str">
        <x:f>IF($A422="","",IFERROR(IF(INDEX(INDIRECT("'WCM Calibration Final'!$D$1:$D$2000"),$A422)="","",INDEX(INDIRECT("'WCM Calibration Final'!$D$1:$D$2000"),$A422)),"Source error"))</x:f>
      </x:c>
      <x:c r="F422" s="76" t="str">
        <x:f>IF($A422="","",IFERROR(IF(INDEX(INDIRECT("'WCM Calibration Final'!$E$1:$E$2000"),$A422)="","",INDEX(INDIRECT("'WCM Calibration Final'!$E$1:$E$2000"),$A422)),"Source error"))</x:f>
      </x:c>
      <x:c r="G422" s="76" t="str">
        <x:f>IF($A422="","",IFERROR(IF(INDEX(INDIRECT("'WCM Calibration Final'!$F$1:$F$2000"),$A422)="","",INDEX(INDIRECT("'WCM Calibration Final'!$F$1:$F$2000"),$A422)),"Source error"))</x:f>
      </x:c>
      <x:c r="H422" s="76" t="str">
        <x:f>IF($A422="","",IFERROR(IF(INDEX(INDIRECT("'WCM Calibration Final'!$K$1:$K$2000"),$A422)="","",INDEX(INDIRECT("'WCM Calibration Final'!$K$1:$K$2000"),$A422)),"Source error"))</x:f>
      </x:c>
      <x:c r="I422" s="76" t="str">
        <x:f>IF($A422="","",IFERROR(IF(INDEX(INDIRECT("'WCM Calibration Final'!$L$1:$L$2000"),$A422)="","",INDEX(INDIRECT("'WCM Calibration Final'!$L$1:$L$2000"),$A422)),"Source error"))</x:f>
      </x:c>
      <x:c r="J422" s="76" t="str">
        <x:f>IF(A422="","",IF(B422="","Missing GEID; counted by name/SOEID",IF(COUNTIF($B$8:$B$507,B422)&gt;1,"Repeated GEID in counted rows","")))</x:f>
      </x:c>
      <x:c r="K422" s="82"/>
      <x:c r="L422" s="82" t="n">
        <x:f>IF(Calculations!BN427=1,COUNTIF(Calculations!$BN$13:BN427,1),0)</x:f>
        <x:v>0</x:v>
      </x:c>
    </x:row>
    <x:row r="423" ht="18" customHeight="1">
      <x:c r="A423" s="82" t="str">
        <x:f>IF(416&gt;Calculations!$AG$4,"",IFERROR(INDEX(Calculations!$EM$13:$EM$512,MATCH(416,$L$8:$L$507,0)),""))</x:f>
      </x:c>
      <x:c r="B423" s="82" t="str">
        <x:f>IF($A423="","",IFERROR(IF(INDEX(INDIRECT("'WCM Calibration Final'!$A$1:$A$2000"),$A423)="","",INDEX(INDIRECT("'WCM Calibration Final'!$A$1:$A$2000"),$A423)),"Source error"))</x:f>
      </x:c>
      <x:c r="C423" s="82" t="str">
        <x:f>IF($A423="","",IFERROR(IF(INDEX(INDIRECT("'WCM Calibration Final'!$B$1:$B$2000"),$A423)="","",INDEX(INDIRECT("'WCM Calibration Final'!$B$1:$B$2000"),$A423)),"Source error"))</x:f>
      </x:c>
      <x:c r="D423" s="82" t="str">
        <x:f>IF($A423="","",IFERROR(IF(INDEX(INDIRECT("'WCM Calibration Final'!$C$1:$C$2000"),$A423)="","",INDEX(INDIRECT("'WCM Calibration Final'!$C$1:$C$2000"),$A423)),"Source error"))</x:f>
      </x:c>
      <x:c r="E423" s="82" t="str">
        <x:f>IF($A423="","",IFERROR(IF(INDEX(INDIRECT("'WCM Calibration Final'!$D$1:$D$2000"),$A423)="","",INDEX(INDIRECT("'WCM Calibration Final'!$D$1:$D$2000"),$A423)),"Source error"))</x:f>
      </x:c>
      <x:c r="F423" s="82" t="str">
        <x:f>IF($A423="","",IFERROR(IF(INDEX(INDIRECT("'WCM Calibration Final'!$E$1:$E$2000"),$A423)="","",INDEX(INDIRECT("'WCM Calibration Final'!$E$1:$E$2000"),$A423)),"Source error"))</x:f>
      </x:c>
      <x:c r="G423" s="82" t="str">
        <x:f>IF($A423="","",IFERROR(IF(INDEX(INDIRECT("'WCM Calibration Final'!$F$1:$F$2000"),$A423)="","",INDEX(INDIRECT("'WCM Calibration Final'!$F$1:$F$2000"),$A423)),"Source error"))</x:f>
      </x:c>
      <x:c r="H423" s="82" t="str">
        <x:f>IF($A423="","",IFERROR(IF(INDEX(INDIRECT("'WCM Calibration Final'!$K$1:$K$2000"),$A423)="","",INDEX(INDIRECT("'WCM Calibration Final'!$K$1:$K$2000"),$A423)),"Source error"))</x:f>
      </x:c>
      <x:c r="I423" s="82" t="str">
        <x:f>IF($A423="","",IFERROR(IF(INDEX(INDIRECT("'WCM Calibration Final'!$L$1:$L$2000"),$A423)="","",INDEX(INDIRECT("'WCM Calibration Final'!$L$1:$L$2000"),$A423)),"Source error"))</x:f>
      </x:c>
      <x:c r="J423" s="82" t="str">
        <x:f>IF(A423="","",IF(B423="","Missing GEID; counted by name/SOEID",IF(COUNTIF($B$8:$B$507,B423)&gt;1,"Repeated GEID in counted rows","")))</x:f>
      </x:c>
      <x:c r="K423" s="82"/>
      <x:c r="L423" s="82" t="n">
        <x:f>IF(Calculations!BN428=1,COUNTIF(Calculations!$BN$13:BN428,1),0)</x:f>
        <x:v>0</x:v>
      </x:c>
    </x:row>
    <x:row r="424" ht="18" customHeight="1">
      <x:c r="A424" s="76" t="str">
        <x:f>IF(417&gt;Calculations!$AG$4,"",IFERROR(INDEX(Calculations!$EM$13:$EM$512,MATCH(417,$L$8:$L$507,0)),""))</x:f>
      </x:c>
      <x:c r="B424" s="76" t="str">
        <x:f>IF($A424="","",IFERROR(IF(INDEX(INDIRECT("'WCM Calibration Final'!$A$1:$A$2000"),$A424)="","",INDEX(INDIRECT("'WCM Calibration Final'!$A$1:$A$2000"),$A424)),"Source error"))</x:f>
      </x:c>
      <x:c r="C424" s="76" t="str">
        <x:f>IF($A424="","",IFERROR(IF(INDEX(INDIRECT("'WCM Calibration Final'!$B$1:$B$2000"),$A424)="","",INDEX(INDIRECT("'WCM Calibration Final'!$B$1:$B$2000"),$A424)),"Source error"))</x:f>
      </x:c>
      <x:c r="D424" s="76" t="str">
        <x:f>IF($A424="","",IFERROR(IF(INDEX(INDIRECT("'WCM Calibration Final'!$C$1:$C$2000"),$A424)="","",INDEX(INDIRECT("'WCM Calibration Final'!$C$1:$C$2000"),$A424)),"Source error"))</x:f>
      </x:c>
      <x:c r="E424" s="76" t="str">
        <x:f>IF($A424="","",IFERROR(IF(INDEX(INDIRECT("'WCM Calibration Final'!$D$1:$D$2000"),$A424)="","",INDEX(INDIRECT("'WCM Calibration Final'!$D$1:$D$2000"),$A424)),"Source error"))</x:f>
      </x:c>
      <x:c r="F424" s="76" t="str">
        <x:f>IF($A424="","",IFERROR(IF(INDEX(INDIRECT("'WCM Calibration Final'!$E$1:$E$2000"),$A424)="","",INDEX(INDIRECT("'WCM Calibration Final'!$E$1:$E$2000"),$A424)),"Source error"))</x:f>
      </x:c>
      <x:c r="G424" s="76" t="str">
        <x:f>IF($A424="","",IFERROR(IF(INDEX(INDIRECT("'WCM Calibration Final'!$F$1:$F$2000"),$A424)="","",INDEX(INDIRECT("'WCM Calibration Final'!$F$1:$F$2000"),$A424)),"Source error"))</x:f>
      </x:c>
      <x:c r="H424" s="76" t="str">
        <x:f>IF($A424="","",IFERROR(IF(INDEX(INDIRECT("'WCM Calibration Final'!$K$1:$K$2000"),$A424)="","",INDEX(INDIRECT("'WCM Calibration Final'!$K$1:$K$2000"),$A424)),"Source error"))</x:f>
      </x:c>
      <x:c r="I424" s="76" t="str">
        <x:f>IF($A424="","",IFERROR(IF(INDEX(INDIRECT("'WCM Calibration Final'!$L$1:$L$2000"),$A424)="","",INDEX(INDIRECT("'WCM Calibration Final'!$L$1:$L$2000"),$A424)),"Source error"))</x:f>
      </x:c>
      <x:c r="J424" s="76" t="str">
        <x:f>IF(A424="","",IF(B424="","Missing GEID; counted by name/SOEID",IF(COUNTIF($B$8:$B$507,B424)&gt;1,"Repeated GEID in counted rows","")))</x:f>
      </x:c>
      <x:c r="K424" s="82"/>
      <x:c r="L424" s="82" t="n">
        <x:f>IF(Calculations!BN429=1,COUNTIF(Calculations!$BN$13:BN429,1),0)</x:f>
        <x:v>0</x:v>
      </x:c>
    </x:row>
    <x:row r="425" ht="18" customHeight="1">
      <x:c r="A425" s="82" t="str">
        <x:f>IF(418&gt;Calculations!$AG$4,"",IFERROR(INDEX(Calculations!$EM$13:$EM$512,MATCH(418,$L$8:$L$507,0)),""))</x:f>
      </x:c>
      <x:c r="B425" s="82" t="str">
        <x:f>IF($A425="","",IFERROR(IF(INDEX(INDIRECT("'WCM Calibration Final'!$A$1:$A$2000"),$A425)="","",INDEX(INDIRECT("'WCM Calibration Final'!$A$1:$A$2000"),$A425)),"Source error"))</x:f>
      </x:c>
      <x:c r="C425" s="82" t="str">
        <x:f>IF($A425="","",IFERROR(IF(INDEX(INDIRECT("'WCM Calibration Final'!$B$1:$B$2000"),$A425)="","",INDEX(INDIRECT("'WCM Calibration Final'!$B$1:$B$2000"),$A425)),"Source error"))</x:f>
      </x:c>
      <x:c r="D425" s="82" t="str">
        <x:f>IF($A425="","",IFERROR(IF(INDEX(INDIRECT("'WCM Calibration Final'!$C$1:$C$2000"),$A425)="","",INDEX(INDIRECT("'WCM Calibration Final'!$C$1:$C$2000"),$A425)),"Source error"))</x:f>
      </x:c>
      <x:c r="E425" s="82" t="str">
        <x:f>IF($A425="","",IFERROR(IF(INDEX(INDIRECT("'WCM Calibration Final'!$D$1:$D$2000"),$A425)="","",INDEX(INDIRECT("'WCM Calibration Final'!$D$1:$D$2000"),$A425)),"Source error"))</x:f>
      </x:c>
      <x:c r="F425" s="82" t="str">
        <x:f>IF($A425="","",IFERROR(IF(INDEX(INDIRECT("'WCM Calibration Final'!$E$1:$E$2000"),$A425)="","",INDEX(INDIRECT("'WCM Calibration Final'!$E$1:$E$2000"),$A425)),"Source error"))</x:f>
      </x:c>
      <x:c r="G425" s="82" t="str">
        <x:f>IF($A425="","",IFERROR(IF(INDEX(INDIRECT("'WCM Calibration Final'!$F$1:$F$2000"),$A425)="","",INDEX(INDIRECT("'WCM Calibration Final'!$F$1:$F$2000"),$A425)),"Source error"))</x:f>
      </x:c>
      <x:c r="H425" s="82" t="str">
        <x:f>IF($A425="","",IFERROR(IF(INDEX(INDIRECT("'WCM Calibration Final'!$K$1:$K$2000"),$A425)="","",INDEX(INDIRECT("'WCM Calibration Final'!$K$1:$K$2000"),$A425)),"Source error"))</x:f>
      </x:c>
      <x:c r="I425" s="82" t="str">
        <x:f>IF($A425="","",IFERROR(IF(INDEX(INDIRECT("'WCM Calibration Final'!$L$1:$L$2000"),$A425)="","",INDEX(INDIRECT("'WCM Calibration Final'!$L$1:$L$2000"),$A425)),"Source error"))</x:f>
      </x:c>
      <x:c r="J425" s="82" t="str">
        <x:f>IF(A425="","",IF(B425="","Missing GEID; counted by name/SOEID",IF(COUNTIF($B$8:$B$507,B425)&gt;1,"Repeated GEID in counted rows","")))</x:f>
      </x:c>
      <x:c r="K425" s="82"/>
      <x:c r="L425" s="82" t="n">
        <x:f>IF(Calculations!BN430=1,COUNTIF(Calculations!$BN$13:BN430,1),0)</x:f>
        <x:v>0</x:v>
      </x:c>
    </x:row>
    <x:row r="426" ht="18" customHeight="1">
      <x:c r="A426" s="76" t="str">
        <x:f>IF(419&gt;Calculations!$AG$4,"",IFERROR(INDEX(Calculations!$EM$13:$EM$512,MATCH(419,$L$8:$L$507,0)),""))</x:f>
      </x:c>
      <x:c r="B426" s="76" t="str">
        <x:f>IF($A426="","",IFERROR(IF(INDEX(INDIRECT("'WCM Calibration Final'!$A$1:$A$2000"),$A426)="","",INDEX(INDIRECT("'WCM Calibration Final'!$A$1:$A$2000"),$A426)),"Source error"))</x:f>
      </x:c>
      <x:c r="C426" s="76" t="str">
        <x:f>IF($A426="","",IFERROR(IF(INDEX(INDIRECT("'WCM Calibration Final'!$B$1:$B$2000"),$A426)="","",INDEX(INDIRECT("'WCM Calibration Final'!$B$1:$B$2000"),$A426)),"Source error"))</x:f>
      </x:c>
      <x:c r="D426" s="76" t="str">
        <x:f>IF($A426="","",IFERROR(IF(INDEX(INDIRECT("'WCM Calibration Final'!$C$1:$C$2000"),$A426)="","",INDEX(INDIRECT("'WCM Calibration Final'!$C$1:$C$2000"),$A426)),"Source error"))</x:f>
      </x:c>
      <x:c r="E426" s="76" t="str">
        <x:f>IF($A426="","",IFERROR(IF(INDEX(INDIRECT("'WCM Calibration Final'!$D$1:$D$2000"),$A426)="","",INDEX(INDIRECT("'WCM Calibration Final'!$D$1:$D$2000"),$A426)),"Source error"))</x:f>
      </x:c>
      <x:c r="F426" s="76" t="str">
        <x:f>IF($A426="","",IFERROR(IF(INDEX(INDIRECT("'WCM Calibration Final'!$E$1:$E$2000"),$A426)="","",INDEX(INDIRECT("'WCM Calibration Final'!$E$1:$E$2000"),$A426)),"Source error"))</x:f>
      </x:c>
      <x:c r="G426" s="76" t="str">
        <x:f>IF($A426="","",IFERROR(IF(INDEX(INDIRECT("'WCM Calibration Final'!$F$1:$F$2000"),$A426)="","",INDEX(INDIRECT("'WCM Calibration Final'!$F$1:$F$2000"),$A426)),"Source error"))</x:f>
      </x:c>
      <x:c r="H426" s="76" t="str">
        <x:f>IF($A426="","",IFERROR(IF(INDEX(INDIRECT("'WCM Calibration Final'!$K$1:$K$2000"),$A426)="","",INDEX(INDIRECT("'WCM Calibration Final'!$K$1:$K$2000"),$A426)),"Source error"))</x:f>
      </x:c>
      <x:c r="I426" s="76" t="str">
        <x:f>IF($A426="","",IFERROR(IF(INDEX(INDIRECT("'WCM Calibration Final'!$L$1:$L$2000"),$A426)="","",INDEX(INDIRECT("'WCM Calibration Final'!$L$1:$L$2000"),$A426)),"Source error"))</x:f>
      </x:c>
      <x:c r="J426" s="76" t="str">
        <x:f>IF(A426="","",IF(B426="","Missing GEID; counted by name/SOEID",IF(COUNTIF($B$8:$B$507,B426)&gt;1,"Repeated GEID in counted rows","")))</x:f>
      </x:c>
      <x:c r="K426" s="82"/>
      <x:c r="L426" s="82" t="n">
        <x:f>IF(Calculations!BN431=1,COUNTIF(Calculations!$BN$13:BN431,1),0)</x:f>
        <x:v>0</x:v>
      </x:c>
    </x:row>
    <x:row r="427" ht="18" customHeight="1">
      <x:c r="A427" s="82" t="str">
        <x:f>IF(420&gt;Calculations!$AG$4,"",IFERROR(INDEX(Calculations!$EM$13:$EM$512,MATCH(420,$L$8:$L$507,0)),""))</x:f>
      </x:c>
      <x:c r="B427" s="82" t="str">
        <x:f>IF($A427="","",IFERROR(IF(INDEX(INDIRECT("'WCM Calibration Final'!$A$1:$A$2000"),$A427)="","",INDEX(INDIRECT("'WCM Calibration Final'!$A$1:$A$2000"),$A427)),"Source error"))</x:f>
      </x:c>
      <x:c r="C427" s="82" t="str">
        <x:f>IF($A427="","",IFERROR(IF(INDEX(INDIRECT("'WCM Calibration Final'!$B$1:$B$2000"),$A427)="","",INDEX(INDIRECT("'WCM Calibration Final'!$B$1:$B$2000"),$A427)),"Source error"))</x:f>
      </x:c>
      <x:c r="D427" s="82" t="str">
        <x:f>IF($A427="","",IFERROR(IF(INDEX(INDIRECT("'WCM Calibration Final'!$C$1:$C$2000"),$A427)="","",INDEX(INDIRECT("'WCM Calibration Final'!$C$1:$C$2000"),$A427)),"Source error"))</x:f>
      </x:c>
      <x:c r="E427" s="82" t="str">
        <x:f>IF($A427="","",IFERROR(IF(INDEX(INDIRECT("'WCM Calibration Final'!$D$1:$D$2000"),$A427)="","",INDEX(INDIRECT("'WCM Calibration Final'!$D$1:$D$2000"),$A427)),"Source error"))</x:f>
      </x:c>
      <x:c r="F427" s="82" t="str">
        <x:f>IF($A427="","",IFERROR(IF(INDEX(INDIRECT("'WCM Calibration Final'!$E$1:$E$2000"),$A427)="","",INDEX(INDIRECT("'WCM Calibration Final'!$E$1:$E$2000"),$A427)),"Source error"))</x:f>
      </x:c>
      <x:c r="G427" s="82" t="str">
        <x:f>IF($A427="","",IFERROR(IF(INDEX(INDIRECT("'WCM Calibration Final'!$F$1:$F$2000"),$A427)="","",INDEX(INDIRECT("'WCM Calibration Final'!$F$1:$F$2000"),$A427)),"Source error"))</x:f>
      </x:c>
      <x:c r="H427" s="82" t="str">
        <x:f>IF($A427="","",IFERROR(IF(INDEX(INDIRECT("'WCM Calibration Final'!$K$1:$K$2000"),$A427)="","",INDEX(INDIRECT("'WCM Calibration Final'!$K$1:$K$2000"),$A427)),"Source error"))</x:f>
      </x:c>
      <x:c r="I427" s="82" t="str">
        <x:f>IF($A427="","",IFERROR(IF(INDEX(INDIRECT("'WCM Calibration Final'!$L$1:$L$2000"),$A427)="","",INDEX(INDIRECT("'WCM Calibration Final'!$L$1:$L$2000"),$A427)),"Source error"))</x:f>
      </x:c>
      <x:c r="J427" s="82" t="str">
        <x:f>IF(A427="","",IF(B427="","Missing GEID; counted by name/SOEID",IF(COUNTIF($B$8:$B$507,B427)&gt;1,"Repeated GEID in counted rows","")))</x:f>
      </x:c>
      <x:c r="K427" s="82"/>
      <x:c r="L427" s="82" t="n">
        <x:f>IF(Calculations!BN432=1,COUNTIF(Calculations!$BN$13:BN432,1),0)</x:f>
        <x:v>0</x:v>
      </x:c>
    </x:row>
    <x:row r="428" ht="18" customHeight="1">
      <x:c r="A428" s="76" t="str">
        <x:f>IF(421&gt;Calculations!$AG$4,"",IFERROR(INDEX(Calculations!$EM$13:$EM$512,MATCH(421,$L$8:$L$507,0)),""))</x:f>
      </x:c>
      <x:c r="B428" s="76" t="str">
        <x:f>IF($A428="","",IFERROR(IF(INDEX(INDIRECT("'WCM Calibration Final'!$A$1:$A$2000"),$A428)="","",INDEX(INDIRECT("'WCM Calibration Final'!$A$1:$A$2000"),$A428)),"Source error"))</x:f>
      </x:c>
      <x:c r="C428" s="76" t="str">
        <x:f>IF($A428="","",IFERROR(IF(INDEX(INDIRECT("'WCM Calibration Final'!$B$1:$B$2000"),$A428)="","",INDEX(INDIRECT("'WCM Calibration Final'!$B$1:$B$2000"),$A428)),"Source error"))</x:f>
      </x:c>
      <x:c r="D428" s="76" t="str">
        <x:f>IF($A428="","",IFERROR(IF(INDEX(INDIRECT("'WCM Calibration Final'!$C$1:$C$2000"),$A428)="","",INDEX(INDIRECT("'WCM Calibration Final'!$C$1:$C$2000"),$A428)),"Source error"))</x:f>
      </x:c>
      <x:c r="E428" s="76" t="str">
        <x:f>IF($A428="","",IFERROR(IF(INDEX(INDIRECT("'WCM Calibration Final'!$D$1:$D$2000"),$A428)="","",INDEX(INDIRECT("'WCM Calibration Final'!$D$1:$D$2000"),$A428)),"Source error"))</x:f>
      </x:c>
      <x:c r="F428" s="76" t="str">
        <x:f>IF($A428="","",IFERROR(IF(INDEX(INDIRECT("'WCM Calibration Final'!$E$1:$E$2000"),$A428)="","",INDEX(INDIRECT("'WCM Calibration Final'!$E$1:$E$2000"),$A428)),"Source error"))</x:f>
      </x:c>
      <x:c r="G428" s="76" t="str">
        <x:f>IF($A428="","",IFERROR(IF(INDEX(INDIRECT("'WCM Calibration Final'!$F$1:$F$2000"),$A428)="","",INDEX(INDIRECT("'WCM Calibration Final'!$F$1:$F$2000"),$A428)),"Source error"))</x:f>
      </x:c>
      <x:c r="H428" s="76" t="str">
        <x:f>IF($A428="","",IFERROR(IF(INDEX(INDIRECT("'WCM Calibration Final'!$K$1:$K$2000"),$A428)="","",INDEX(INDIRECT("'WCM Calibration Final'!$K$1:$K$2000"),$A428)),"Source error"))</x:f>
      </x:c>
      <x:c r="I428" s="76" t="str">
        <x:f>IF($A428="","",IFERROR(IF(INDEX(INDIRECT("'WCM Calibration Final'!$L$1:$L$2000"),$A428)="","",INDEX(INDIRECT("'WCM Calibration Final'!$L$1:$L$2000"),$A428)),"Source error"))</x:f>
      </x:c>
      <x:c r="J428" s="76" t="str">
        <x:f>IF(A428="","",IF(B428="","Missing GEID; counted by name/SOEID",IF(COUNTIF($B$8:$B$507,B428)&gt;1,"Repeated GEID in counted rows","")))</x:f>
      </x:c>
      <x:c r="K428" s="82"/>
      <x:c r="L428" s="82" t="n">
        <x:f>IF(Calculations!BN433=1,COUNTIF(Calculations!$BN$13:BN433,1),0)</x:f>
        <x:v>0</x:v>
      </x:c>
    </x:row>
    <x:row r="429" ht="18" customHeight="1">
      <x:c r="A429" s="82" t="str">
        <x:f>IF(422&gt;Calculations!$AG$4,"",IFERROR(INDEX(Calculations!$EM$13:$EM$512,MATCH(422,$L$8:$L$507,0)),""))</x:f>
      </x:c>
      <x:c r="B429" s="82" t="str">
        <x:f>IF($A429="","",IFERROR(IF(INDEX(INDIRECT("'WCM Calibration Final'!$A$1:$A$2000"),$A429)="","",INDEX(INDIRECT("'WCM Calibration Final'!$A$1:$A$2000"),$A429)),"Source error"))</x:f>
      </x:c>
      <x:c r="C429" s="82" t="str">
        <x:f>IF($A429="","",IFERROR(IF(INDEX(INDIRECT("'WCM Calibration Final'!$B$1:$B$2000"),$A429)="","",INDEX(INDIRECT("'WCM Calibration Final'!$B$1:$B$2000"),$A429)),"Source error"))</x:f>
      </x:c>
      <x:c r="D429" s="82" t="str">
        <x:f>IF($A429="","",IFERROR(IF(INDEX(INDIRECT("'WCM Calibration Final'!$C$1:$C$2000"),$A429)="","",INDEX(INDIRECT("'WCM Calibration Final'!$C$1:$C$2000"),$A429)),"Source error"))</x:f>
      </x:c>
      <x:c r="E429" s="82" t="str">
        <x:f>IF($A429="","",IFERROR(IF(INDEX(INDIRECT("'WCM Calibration Final'!$D$1:$D$2000"),$A429)="","",INDEX(INDIRECT("'WCM Calibration Final'!$D$1:$D$2000"),$A429)),"Source error"))</x:f>
      </x:c>
      <x:c r="F429" s="82" t="str">
        <x:f>IF($A429="","",IFERROR(IF(INDEX(INDIRECT("'WCM Calibration Final'!$E$1:$E$2000"),$A429)="","",INDEX(INDIRECT("'WCM Calibration Final'!$E$1:$E$2000"),$A429)),"Source error"))</x:f>
      </x:c>
      <x:c r="G429" s="82" t="str">
        <x:f>IF($A429="","",IFERROR(IF(INDEX(INDIRECT("'WCM Calibration Final'!$F$1:$F$2000"),$A429)="","",INDEX(INDIRECT("'WCM Calibration Final'!$F$1:$F$2000"),$A429)),"Source error"))</x:f>
      </x:c>
      <x:c r="H429" s="82" t="str">
        <x:f>IF($A429="","",IFERROR(IF(INDEX(INDIRECT("'WCM Calibration Final'!$K$1:$K$2000"),$A429)="","",INDEX(INDIRECT("'WCM Calibration Final'!$K$1:$K$2000"),$A429)),"Source error"))</x:f>
      </x:c>
      <x:c r="I429" s="82" t="str">
        <x:f>IF($A429="","",IFERROR(IF(INDEX(INDIRECT("'WCM Calibration Final'!$L$1:$L$2000"),$A429)="","",INDEX(INDIRECT("'WCM Calibration Final'!$L$1:$L$2000"),$A429)),"Source error"))</x:f>
      </x:c>
      <x:c r="J429" s="82" t="str">
        <x:f>IF(A429="","",IF(B429="","Missing GEID; counted by name/SOEID",IF(COUNTIF($B$8:$B$507,B429)&gt;1,"Repeated GEID in counted rows","")))</x:f>
      </x:c>
      <x:c r="K429" s="82"/>
      <x:c r="L429" s="82" t="n">
        <x:f>IF(Calculations!BN434=1,COUNTIF(Calculations!$BN$13:BN434,1),0)</x:f>
        <x:v>0</x:v>
      </x:c>
    </x:row>
    <x:row r="430" ht="18" customHeight="1">
      <x:c r="A430" s="76" t="str">
        <x:f>IF(423&gt;Calculations!$AG$4,"",IFERROR(INDEX(Calculations!$EM$13:$EM$512,MATCH(423,$L$8:$L$507,0)),""))</x:f>
      </x:c>
      <x:c r="B430" s="76" t="str">
        <x:f>IF($A430="","",IFERROR(IF(INDEX(INDIRECT("'WCM Calibration Final'!$A$1:$A$2000"),$A430)="","",INDEX(INDIRECT("'WCM Calibration Final'!$A$1:$A$2000"),$A430)),"Source error"))</x:f>
      </x:c>
      <x:c r="C430" s="76" t="str">
        <x:f>IF($A430="","",IFERROR(IF(INDEX(INDIRECT("'WCM Calibration Final'!$B$1:$B$2000"),$A430)="","",INDEX(INDIRECT("'WCM Calibration Final'!$B$1:$B$2000"),$A430)),"Source error"))</x:f>
      </x:c>
      <x:c r="D430" s="76" t="str">
        <x:f>IF($A430="","",IFERROR(IF(INDEX(INDIRECT("'WCM Calibration Final'!$C$1:$C$2000"),$A430)="","",INDEX(INDIRECT("'WCM Calibration Final'!$C$1:$C$2000"),$A430)),"Source error"))</x:f>
      </x:c>
      <x:c r="E430" s="76" t="str">
        <x:f>IF($A430="","",IFERROR(IF(INDEX(INDIRECT("'WCM Calibration Final'!$D$1:$D$2000"),$A430)="","",INDEX(INDIRECT("'WCM Calibration Final'!$D$1:$D$2000"),$A430)),"Source error"))</x:f>
      </x:c>
      <x:c r="F430" s="76" t="str">
        <x:f>IF($A430="","",IFERROR(IF(INDEX(INDIRECT("'WCM Calibration Final'!$E$1:$E$2000"),$A430)="","",INDEX(INDIRECT("'WCM Calibration Final'!$E$1:$E$2000"),$A430)),"Source error"))</x:f>
      </x:c>
      <x:c r="G430" s="76" t="str">
        <x:f>IF($A430="","",IFERROR(IF(INDEX(INDIRECT("'WCM Calibration Final'!$F$1:$F$2000"),$A430)="","",INDEX(INDIRECT("'WCM Calibration Final'!$F$1:$F$2000"),$A430)),"Source error"))</x:f>
      </x:c>
      <x:c r="H430" s="76" t="str">
        <x:f>IF($A430="","",IFERROR(IF(INDEX(INDIRECT("'WCM Calibration Final'!$K$1:$K$2000"),$A430)="","",INDEX(INDIRECT("'WCM Calibration Final'!$K$1:$K$2000"),$A430)),"Source error"))</x:f>
      </x:c>
      <x:c r="I430" s="76" t="str">
        <x:f>IF($A430="","",IFERROR(IF(INDEX(INDIRECT("'WCM Calibration Final'!$L$1:$L$2000"),$A430)="","",INDEX(INDIRECT("'WCM Calibration Final'!$L$1:$L$2000"),$A430)),"Source error"))</x:f>
      </x:c>
      <x:c r="J430" s="76" t="str">
        <x:f>IF(A430="","",IF(B430="","Missing GEID; counted by name/SOEID",IF(COUNTIF($B$8:$B$507,B430)&gt;1,"Repeated GEID in counted rows","")))</x:f>
      </x:c>
      <x:c r="K430" s="82"/>
      <x:c r="L430" s="82" t="n">
        <x:f>IF(Calculations!BN435=1,COUNTIF(Calculations!$BN$13:BN435,1),0)</x:f>
        <x:v>0</x:v>
      </x:c>
    </x:row>
    <x:row r="431" ht="18" customHeight="1">
      <x:c r="A431" s="82" t="str">
        <x:f>IF(424&gt;Calculations!$AG$4,"",IFERROR(INDEX(Calculations!$EM$13:$EM$512,MATCH(424,$L$8:$L$507,0)),""))</x:f>
      </x:c>
      <x:c r="B431" s="82" t="str">
        <x:f>IF($A431="","",IFERROR(IF(INDEX(INDIRECT("'WCM Calibration Final'!$A$1:$A$2000"),$A431)="","",INDEX(INDIRECT("'WCM Calibration Final'!$A$1:$A$2000"),$A431)),"Source error"))</x:f>
      </x:c>
      <x:c r="C431" s="82" t="str">
        <x:f>IF($A431="","",IFERROR(IF(INDEX(INDIRECT("'WCM Calibration Final'!$B$1:$B$2000"),$A431)="","",INDEX(INDIRECT("'WCM Calibration Final'!$B$1:$B$2000"),$A431)),"Source error"))</x:f>
      </x:c>
      <x:c r="D431" s="82" t="str">
        <x:f>IF($A431="","",IFERROR(IF(INDEX(INDIRECT("'WCM Calibration Final'!$C$1:$C$2000"),$A431)="","",INDEX(INDIRECT("'WCM Calibration Final'!$C$1:$C$2000"),$A431)),"Source error"))</x:f>
      </x:c>
      <x:c r="E431" s="82" t="str">
        <x:f>IF($A431="","",IFERROR(IF(INDEX(INDIRECT("'WCM Calibration Final'!$D$1:$D$2000"),$A431)="","",INDEX(INDIRECT("'WCM Calibration Final'!$D$1:$D$2000"),$A431)),"Source error"))</x:f>
      </x:c>
      <x:c r="F431" s="82" t="str">
        <x:f>IF($A431="","",IFERROR(IF(INDEX(INDIRECT("'WCM Calibration Final'!$E$1:$E$2000"),$A431)="","",INDEX(INDIRECT("'WCM Calibration Final'!$E$1:$E$2000"),$A431)),"Source error"))</x:f>
      </x:c>
      <x:c r="G431" s="82" t="str">
        <x:f>IF($A431="","",IFERROR(IF(INDEX(INDIRECT("'WCM Calibration Final'!$F$1:$F$2000"),$A431)="","",INDEX(INDIRECT("'WCM Calibration Final'!$F$1:$F$2000"),$A431)),"Source error"))</x:f>
      </x:c>
      <x:c r="H431" s="82" t="str">
        <x:f>IF($A431="","",IFERROR(IF(INDEX(INDIRECT("'WCM Calibration Final'!$K$1:$K$2000"),$A431)="","",INDEX(INDIRECT("'WCM Calibration Final'!$K$1:$K$2000"),$A431)),"Source error"))</x:f>
      </x:c>
      <x:c r="I431" s="82" t="str">
        <x:f>IF($A431="","",IFERROR(IF(INDEX(INDIRECT("'WCM Calibration Final'!$L$1:$L$2000"),$A431)="","",INDEX(INDIRECT("'WCM Calibration Final'!$L$1:$L$2000"),$A431)),"Source error"))</x:f>
      </x:c>
      <x:c r="J431" s="82" t="str">
        <x:f>IF(A431="","",IF(B431="","Missing GEID; counted by name/SOEID",IF(COUNTIF($B$8:$B$507,B431)&gt;1,"Repeated GEID in counted rows","")))</x:f>
      </x:c>
      <x:c r="K431" s="82"/>
      <x:c r="L431" s="82" t="n">
        <x:f>IF(Calculations!BN436=1,COUNTIF(Calculations!$BN$13:BN436,1),0)</x:f>
        <x:v>0</x:v>
      </x:c>
    </x:row>
    <x:row r="432" ht="18" customHeight="1">
      <x:c r="A432" s="76" t="str">
        <x:f>IF(425&gt;Calculations!$AG$4,"",IFERROR(INDEX(Calculations!$EM$13:$EM$512,MATCH(425,$L$8:$L$507,0)),""))</x:f>
      </x:c>
      <x:c r="B432" s="76" t="str">
        <x:f>IF($A432="","",IFERROR(IF(INDEX(INDIRECT("'WCM Calibration Final'!$A$1:$A$2000"),$A432)="","",INDEX(INDIRECT("'WCM Calibration Final'!$A$1:$A$2000"),$A432)),"Source error"))</x:f>
      </x:c>
      <x:c r="C432" s="76" t="str">
        <x:f>IF($A432="","",IFERROR(IF(INDEX(INDIRECT("'WCM Calibration Final'!$B$1:$B$2000"),$A432)="","",INDEX(INDIRECT("'WCM Calibration Final'!$B$1:$B$2000"),$A432)),"Source error"))</x:f>
      </x:c>
      <x:c r="D432" s="76" t="str">
        <x:f>IF($A432="","",IFERROR(IF(INDEX(INDIRECT("'WCM Calibration Final'!$C$1:$C$2000"),$A432)="","",INDEX(INDIRECT("'WCM Calibration Final'!$C$1:$C$2000"),$A432)),"Source error"))</x:f>
      </x:c>
      <x:c r="E432" s="76" t="str">
        <x:f>IF($A432="","",IFERROR(IF(INDEX(INDIRECT("'WCM Calibration Final'!$D$1:$D$2000"),$A432)="","",INDEX(INDIRECT("'WCM Calibration Final'!$D$1:$D$2000"),$A432)),"Source error"))</x:f>
      </x:c>
      <x:c r="F432" s="76" t="str">
        <x:f>IF($A432="","",IFERROR(IF(INDEX(INDIRECT("'WCM Calibration Final'!$E$1:$E$2000"),$A432)="","",INDEX(INDIRECT("'WCM Calibration Final'!$E$1:$E$2000"),$A432)),"Source error"))</x:f>
      </x:c>
      <x:c r="G432" s="76" t="str">
        <x:f>IF($A432="","",IFERROR(IF(INDEX(INDIRECT("'WCM Calibration Final'!$F$1:$F$2000"),$A432)="","",INDEX(INDIRECT("'WCM Calibration Final'!$F$1:$F$2000"),$A432)),"Source error"))</x:f>
      </x:c>
      <x:c r="H432" s="76" t="str">
        <x:f>IF($A432="","",IFERROR(IF(INDEX(INDIRECT("'WCM Calibration Final'!$K$1:$K$2000"),$A432)="","",INDEX(INDIRECT("'WCM Calibration Final'!$K$1:$K$2000"),$A432)),"Source error"))</x:f>
      </x:c>
      <x:c r="I432" s="76" t="str">
        <x:f>IF($A432="","",IFERROR(IF(INDEX(INDIRECT("'WCM Calibration Final'!$L$1:$L$2000"),$A432)="","",INDEX(INDIRECT("'WCM Calibration Final'!$L$1:$L$2000"),$A432)),"Source error"))</x:f>
      </x:c>
      <x:c r="J432" s="76" t="str">
        <x:f>IF(A432="","",IF(B432="","Missing GEID; counted by name/SOEID",IF(COUNTIF($B$8:$B$507,B432)&gt;1,"Repeated GEID in counted rows","")))</x:f>
      </x:c>
      <x:c r="K432" s="82"/>
      <x:c r="L432" s="82" t="n">
        <x:f>IF(Calculations!BN437=1,COUNTIF(Calculations!$BN$13:BN437,1),0)</x:f>
        <x:v>0</x:v>
      </x:c>
    </x:row>
    <x:row r="433" ht="18" customHeight="1">
      <x:c r="A433" s="82" t="str">
        <x:f>IF(426&gt;Calculations!$AG$4,"",IFERROR(INDEX(Calculations!$EM$13:$EM$512,MATCH(426,$L$8:$L$507,0)),""))</x:f>
      </x:c>
      <x:c r="B433" s="82" t="str">
        <x:f>IF($A433="","",IFERROR(IF(INDEX(INDIRECT("'WCM Calibration Final'!$A$1:$A$2000"),$A433)="","",INDEX(INDIRECT("'WCM Calibration Final'!$A$1:$A$2000"),$A433)),"Source error"))</x:f>
      </x:c>
      <x:c r="C433" s="82" t="str">
        <x:f>IF($A433="","",IFERROR(IF(INDEX(INDIRECT("'WCM Calibration Final'!$B$1:$B$2000"),$A433)="","",INDEX(INDIRECT("'WCM Calibration Final'!$B$1:$B$2000"),$A433)),"Source error"))</x:f>
      </x:c>
      <x:c r="D433" s="82" t="str">
        <x:f>IF($A433="","",IFERROR(IF(INDEX(INDIRECT("'WCM Calibration Final'!$C$1:$C$2000"),$A433)="","",INDEX(INDIRECT("'WCM Calibration Final'!$C$1:$C$2000"),$A433)),"Source error"))</x:f>
      </x:c>
      <x:c r="E433" s="82" t="str">
        <x:f>IF($A433="","",IFERROR(IF(INDEX(INDIRECT("'WCM Calibration Final'!$D$1:$D$2000"),$A433)="","",INDEX(INDIRECT("'WCM Calibration Final'!$D$1:$D$2000"),$A433)),"Source error"))</x:f>
      </x:c>
      <x:c r="F433" s="82" t="str">
        <x:f>IF($A433="","",IFERROR(IF(INDEX(INDIRECT("'WCM Calibration Final'!$E$1:$E$2000"),$A433)="","",INDEX(INDIRECT("'WCM Calibration Final'!$E$1:$E$2000"),$A433)),"Source error"))</x:f>
      </x:c>
      <x:c r="G433" s="82" t="str">
        <x:f>IF($A433="","",IFERROR(IF(INDEX(INDIRECT("'WCM Calibration Final'!$F$1:$F$2000"),$A433)="","",INDEX(INDIRECT("'WCM Calibration Final'!$F$1:$F$2000"),$A433)),"Source error"))</x:f>
      </x:c>
      <x:c r="H433" s="82" t="str">
        <x:f>IF($A433="","",IFERROR(IF(INDEX(INDIRECT("'WCM Calibration Final'!$K$1:$K$2000"),$A433)="","",INDEX(INDIRECT("'WCM Calibration Final'!$K$1:$K$2000"),$A433)),"Source error"))</x:f>
      </x:c>
      <x:c r="I433" s="82" t="str">
        <x:f>IF($A433="","",IFERROR(IF(INDEX(INDIRECT("'WCM Calibration Final'!$L$1:$L$2000"),$A433)="","",INDEX(INDIRECT("'WCM Calibration Final'!$L$1:$L$2000"),$A433)),"Source error"))</x:f>
      </x:c>
      <x:c r="J433" s="82" t="str">
        <x:f>IF(A433="","",IF(B433="","Missing GEID; counted by name/SOEID",IF(COUNTIF($B$8:$B$507,B433)&gt;1,"Repeated GEID in counted rows","")))</x:f>
      </x:c>
      <x:c r="K433" s="82"/>
      <x:c r="L433" s="82" t="n">
        <x:f>IF(Calculations!BN438=1,COUNTIF(Calculations!$BN$13:BN438,1),0)</x:f>
        <x:v>0</x:v>
      </x:c>
    </x:row>
    <x:row r="434" ht="18" customHeight="1">
      <x:c r="A434" s="76" t="str">
        <x:f>IF(427&gt;Calculations!$AG$4,"",IFERROR(INDEX(Calculations!$EM$13:$EM$512,MATCH(427,$L$8:$L$507,0)),""))</x:f>
      </x:c>
      <x:c r="B434" s="76" t="str">
        <x:f>IF($A434="","",IFERROR(IF(INDEX(INDIRECT("'WCM Calibration Final'!$A$1:$A$2000"),$A434)="","",INDEX(INDIRECT("'WCM Calibration Final'!$A$1:$A$2000"),$A434)),"Source error"))</x:f>
      </x:c>
      <x:c r="C434" s="76" t="str">
        <x:f>IF($A434="","",IFERROR(IF(INDEX(INDIRECT("'WCM Calibration Final'!$B$1:$B$2000"),$A434)="","",INDEX(INDIRECT("'WCM Calibration Final'!$B$1:$B$2000"),$A434)),"Source error"))</x:f>
      </x:c>
      <x:c r="D434" s="76" t="str">
        <x:f>IF($A434="","",IFERROR(IF(INDEX(INDIRECT("'WCM Calibration Final'!$C$1:$C$2000"),$A434)="","",INDEX(INDIRECT("'WCM Calibration Final'!$C$1:$C$2000"),$A434)),"Source error"))</x:f>
      </x:c>
      <x:c r="E434" s="76" t="str">
        <x:f>IF($A434="","",IFERROR(IF(INDEX(INDIRECT("'WCM Calibration Final'!$D$1:$D$2000"),$A434)="","",INDEX(INDIRECT("'WCM Calibration Final'!$D$1:$D$2000"),$A434)),"Source error"))</x:f>
      </x:c>
      <x:c r="F434" s="76" t="str">
        <x:f>IF($A434="","",IFERROR(IF(INDEX(INDIRECT("'WCM Calibration Final'!$E$1:$E$2000"),$A434)="","",INDEX(INDIRECT("'WCM Calibration Final'!$E$1:$E$2000"),$A434)),"Source error"))</x:f>
      </x:c>
      <x:c r="G434" s="76" t="str">
        <x:f>IF($A434="","",IFERROR(IF(INDEX(INDIRECT("'WCM Calibration Final'!$F$1:$F$2000"),$A434)="","",INDEX(INDIRECT("'WCM Calibration Final'!$F$1:$F$2000"),$A434)),"Source error"))</x:f>
      </x:c>
      <x:c r="H434" s="76" t="str">
        <x:f>IF($A434="","",IFERROR(IF(INDEX(INDIRECT("'WCM Calibration Final'!$K$1:$K$2000"),$A434)="","",INDEX(INDIRECT("'WCM Calibration Final'!$K$1:$K$2000"),$A434)),"Source error"))</x:f>
      </x:c>
      <x:c r="I434" s="76" t="str">
        <x:f>IF($A434="","",IFERROR(IF(INDEX(INDIRECT("'WCM Calibration Final'!$L$1:$L$2000"),$A434)="","",INDEX(INDIRECT("'WCM Calibration Final'!$L$1:$L$2000"),$A434)),"Source error"))</x:f>
      </x:c>
      <x:c r="J434" s="76" t="str">
        <x:f>IF(A434="","",IF(B434="","Missing GEID; counted by name/SOEID",IF(COUNTIF($B$8:$B$507,B434)&gt;1,"Repeated GEID in counted rows","")))</x:f>
      </x:c>
      <x:c r="K434" s="82"/>
      <x:c r="L434" s="82" t="n">
        <x:f>IF(Calculations!BN439=1,COUNTIF(Calculations!$BN$13:BN439,1),0)</x:f>
        <x:v>0</x:v>
      </x:c>
    </x:row>
    <x:row r="435" ht="18" customHeight="1">
      <x:c r="A435" s="82" t="str">
        <x:f>IF(428&gt;Calculations!$AG$4,"",IFERROR(INDEX(Calculations!$EM$13:$EM$512,MATCH(428,$L$8:$L$507,0)),""))</x:f>
      </x:c>
      <x:c r="B435" s="82" t="str">
        <x:f>IF($A435="","",IFERROR(IF(INDEX(INDIRECT("'WCM Calibration Final'!$A$1:$A$2000"),$A435)="","",INDEX(INDIRECT("'WCM Calibration Final'!$A$1:$A$2000"),$A435)),"Source error"))</x:f>
      </x:c>
      <x:c r="C435" s="82" t="str">
        <x:f>IF($A435="","",IFERROR(IF(INDEX(INDIRECT("'WCM Calibration Final'!$B$1:$B$2000"),$A435)="","",INDEX(INDIRECT("'WCM Calibration Final'!$B$1:$B$2000"),$A435)),"Source error"))</x:f>
      </x:c>
      <x:c r="D435" s="82" t="str">
        <x:f>IF($A435="","",IFERROR(IF(INDEX(INDIRECT("'WCM Calibration Final'!$C$1:$C$2000"),$A435)="","",INDEX(INDIRECT("'WCM Calibration Final'!$C$1:$C$2000"),$A435)),"Source error"))</x:f>
      </x:c>
      <x:c r="E435" s="82" t="str">
        <x:f>IF($A435="","",IFERROR(IF(INDEX(INDIRECT("'WCM Calibration Final'!$D$1:$D$2000"),$A435)="","",INDEX(INDIRECT("'WCM Calibration Final'!$D$1:$D$2000"),$A435)),"Source error"))</x:f>
      </x:c>
      <x:c r="F435" s="82" t="str">
        <x:f>IF($A435="","",IFERROR(IF(INDEX(INDIRECT("'WCM Calibration Final'!$E$1:$E$2000"),$A435)="","",INDEX(INDIRECT("'WCM Calibration Final'!$E$1:$E$2000"),$A435)),"Source error"))</x:f>
      </x:c>
      <x:c r="G435" s="82" t="str">
        <x:f>IF($A435="","",IFERROR(IF(INDEX(INDIRECT("'WCM Calibration Final'!$F$1:$F$2000"),$A435)="","",INDEX(INDIRECT("'WCM Calibration Final'!$F$1:$F$2000"),$A435)),"Source error"))</x:f>
      </x:c>
      <x:c r="H435" s="82" t="str">
        <x:f>IF($A435="","",IFERROR(IF(INDEX(INDIRECT("'WCM Calibration Final'!$K$1:$K$2000"),$A435)="","",INDEX(INDIRECT("'WCM Calibration Final'!$K$1:$K$2000"),$A435)),"Source error"))</x:f>
      </x:c>
      <x:c r="I435" s="82" t="str">
        <x:f>IF($A435="","",IFERROR(IF(INDEX(INDIRECT("'WCM Calibration Final'!$L$1:$L$2000"),$A435)="","",INDEX(INDIRECT("'WCM Calibration Final'!$L$1:$L$2000"),$A435)),"Source error"))</x:f>
      </x:c>
      <x:c r="J435" s="82" t="str">
        <x:f>IF(A435="","",IF(B435="","Missing GEID; counted by name/SOEID",IF(COUNTIF($B$8:$B$507,B435)&gt;1,"Repeated GEID in counted rows","")))</x:f>
      </x:c>
      <x:c r="K435" s="82"/>
      <x:c r="L435" s="82" t="n">
        <x:f>IF(Calculations!BN440=1,COUNTIF(Calculations!$BN$13:BN440,1),0)</x:f>
        <x:v>0</x:v>
      </x:c>
    </x:row>
    <x:row r="436" ht="18" customHeight="1">
      <x:c r="A436" s="76" t="str">
        <x:f>IF(429&gt;Calculations!$AG$4,"",IFERROR(INDEX(Calculations!$EM$13:$EM$512,MATCH(429,$L$8:$L$507,0)),""))</x:f>
      </x:c>
      <x:c r="B436" s="76" t="str">
        <x:f>IF($A436="","",IFERROR(IF(INDEX(INDIRECT("'WCM Calibration Final'!$A$1:$A$2000"),$A436)="","",INDEX(INDIRECT("'WCM Calibration Final'!$A$1:$A$2000"),$A436)),"Source error"))</x:f>
      </x:c>
      <x:c r="C436" s="76" t="str">
        <x:f>IF($A436="","",IFERROR(IF(INDEX(INDIRECT("'WCM Calibration Final'!$B$1:$B$2000"),$A436)="","",INDEX(INDIRECT("'WCM Calibration Final'!$B$1:$B$2000"),$A436)),"Source error"))</x:f>
      </x:c>
      <x:c r="D436" s="76" t="str">
        <x:f>IF($A436="","",IFERROR(IF(INDEX(INDIRECT("'WCM Calibration Final'!$C$1:$C$2000"),$A436)="","",INDEX(INDIRECT("'WCM Calibration Final'!$C$1:$C$2000"),$A436)),"Source error"))</x:f>
      </x:c>
      <x:c r="E436" s="76" t="str">
        <x:f>IF($A436="","",IFERROR(IF(INDEX(INDIRECT("'WCM Calibration Final'!$D$1:$D$2000"),$A436)="","",INDEX(INDIRECT("'WCM Calibration Final'!$D$1:$D$2000"),$A436)),"Source error"))</x:f>
      </x:c>
      <x:c r="F436" s="76" t="str">
        <x:f>IF($A436="","",IFERROR(IF(INDEX(INDIRECT("'WCM Calibration Final'!$E$1:$E$2000"),$A436)="","",INDEX(INDIRECT("'WCM Calibration Final'!$E$1:$E$2000"),$A436)),"Source error"))</x:f>
      </x:c>
      <x:c r="G436" s="76" t="str">
        <x:f>IF($A436="","",IFERROR(IF(INDEX(INDIRECT("'WCM Calibration Final'!$F$1:$F$2000"),$A436)="","",INDEX(INDIRECT("'WCM Calibration Final'!$F$1:$F$2000"),$A436)),"Source error"))</x:f>
      </x:c>
      <x:c r="H436" s="76" t="str">
        <x:f>IF($A436="","",IFERROR(IF(INDEX(INDIRECT("'WCM Calibration Final'!$K$1:$K$2000"),$A436)="","",INDEX(INDIRECT("'WCM Calibration Final'!$K$1:$K$2000"),$A436)),"Source error"))</x:f>
      </x:c>
      <x:c r="I436" s="76" t="str">
        <x:f>IF($A436="","",IFERROR(IF(INDEX(INDIRECT("'WCM Calibration Final'!$L$1:$L$2000"),$A436)="","",INDEX(INDIRECT("'WCM Calibration Final'!$L$1:$L$2000"),$A436)),"Source error"))</x:f>
      </x:c>
      <x:c r="J436" s="76" t="str">
        <x:f>IF(A436="","",IF(B436="","Missing GEID; counted by name/SOEID",IF(COUNTIF($B$8:$B$507,B436)&gt;1,"Repeated GEID in counted rows","")))</x:f>
      </x:c>
      <x:c r="K436" s="82"/>
      <x:c r="L436" s="82" t="n">
        <x:f>IF(Calculations!BN441=1,COUNTIF(Calculations!$BN$13:BN441,1),0)</x:f>
        <x:v>0</x:v>
      </x:c>
    </x:row>
    <x:row r="437" ht="18" customHeight="1">
      <x:c r="A437" s="82" t="str">
        <x:f>IF(430&gt;Calculations!$AG$4,"",IFERROR(INDEX(Calculations!$EM$13:$EM$512,MATCH(430,$L$8:$L$507,0)),""))</x:f>
      </x:c>
      <x:c r="B437" s="82" t="str">
        <x:f>IF($A437="","",IFERROR(IF(INDEX(INDIRECT("'WCM Calibration Final'!$A$1:$A$2000"),$A437)="","",INDEX(INDIRECT("'WCM Calibration Final'!$A$1:$A$2000"),$A437)),"Source error"))</x:f>
      </x:c>
      <x:c r="C437" s="82" t="str">
        <x:f>IF($A437="","",IFERROR(IF(INDEX(INDIRECT("'WCM Calibration Final'!$B$1:$B$2000"),$A437)="","",INDEX(INDIRECT("'WCM Calibration Final'!$B$1:$B$2000"),$A437)),"Source error"))</x:f>
      </x:c>
      <x:c r="D437" s="82" t="str">
        <x:f>IF($A437="","",IFERROR(IF(INDEX(INDIRECT("'WCM Calibration Final'!$C$1:$C$2000"),$A437)="","",INDEX(INDIRECT("'WCM Calibration Final'!$C$1:$C$2000"),$A437)),"Source error"))</x:f>
      </x:c>
      <x:c r="E437" s="82" t="str">
        <x:f>IF($A437="","",IFERROR(IF(INDEX(INDIRECT("'WCM Calibration Final'!$D$1:$D$2000"),$A437)="","",INDEX(INDIRECT("'WCM Calibration Final'!$D$1:$D$2000"),$A437)),"Source error"))</x:f>
      </x:c>
      <x:c r="F437" s="82" t="str">
        <x:f>IF($A437="","",IFERROR(IF(INDEX(INDIRECT("'WCM Calibration Final'!$E$1:$E$2000"),$A437)="","",INDEX(INDIRECT("'WCM Calibration Final'!$E$1:$E$2000"),$A437)),"Source error"))</x:f>
      </x:c>
      <x:c r="G437" s="82" t="str">
        <x:f>IF($A437="","",IFERROR(IF(INDEX(INDIRECT("'WCM Calibration Final'!$F$1:$F$2000"),$A437)="","",INDEX(INDIRECT("'WCM Calibration Final'!$F$1:$F$2000"),$A437)),"Source error"))</x:f>
      </x:c>
      <x:c r="H437" s="82" t="str">
        <x:f>IF($A437="","",IFERROR(IF(INDEX(INDIRECT("'WCM Calibration Final'!$K$1:$K$2000"),$A437)="","",INDEX(INDIRECT("'WCM Calibration Final'!$K$1:$K$2000"),$A437)),"Source error"))</x:f>
      </x:c>
      <x:c r="I437" s="82" t="str">
        <x:f>IF($A437="","",IFERROR(IF(INDEX(INDIRECT("'WCM Calibration Final'!$L$1:$L$2000"),$A437)="","",INDEX(INDIRECT("'WCM Calibration Final'!$L$1:$L$2000"),$A437)),"Source error"))</x:f>
      </x:c>
      <x:c r="J437" s="82" t="str">
        <x:f>IF(A437="","",IF(B437="","Missing GEID; counted by name/SOEID",IF(COUNTIF($B$8:$B$507,B437)&gt;1,"Repeated GEID in counted rows","")))</x:f>
      </x:c>
      <x:c r="K437" s="82"/>
      <x:c r="L437" s="82" t="n">
        <x:f>IF(Calculations!BN442=1,COUNTIF(Calculations!$BN$13:BN442,1),0)</x:f>
        <x:v>0</x:v>
      </x:c>
    </x:row>
    <x:row r="438" ht="18" customHeight="1">
      <x:c r="A438" s="76" t="str">
        <x:f>IF(431&gt;Calculations!$AG$4,"",IFERROR(INDEX(Calculations!$EM$13:$EM$512,MATCH(431,$L$8:$L$507,0)),""))</x:f>
      </x:c>
      <x:c r="B438" s="76" t="str">
        <x:f>IF($A438="","",IFERROR(IF(INDEX(INDIRECT("'WCM Calibration Final'!$A$1:$A$2000"),$A438)="","",INDEX(INDIRECT("'WCM Calibration Final'!$A$1:$A$2000"),$A438)),"Source error"))</x:f>
      </x:c>
      <x:c r="C438" s="76" t="str">
        <x:f>IF($A438="","",IFERROR(IF(INDEX(INDIRECT("'WCM Calibration Final'!$B$1:$B$2000"),$A438)="","",INDEX(INDIRECT("'WCM Calibration Final'!$B$1:$B$2000"),$A438)),"Source error"))</x:f>
      </x:c>
      <x:c r="D438" s="76" t="str">
        <x:f>IF($A438="","",IFERROR(IF(INDEX(INDIRECT("'WCM Calibration Final'!$C$1:$C$2000"),$A438)="","",INDEX(INDIRECT("'WCM Calibration Final'!$C$1:$C$2000"),$A438)),"Source error"))</x:f>
      </x:c>
      <x:c r="E438" s="76" t="str">
        <x:f>IF($A438="","",IFERROR(IF(INDEX(INDIRECT("'WCM Calibration Final'!$D$1:$D$2000"),$A438)="","",INDEX(INDIRECT("'WCM Calibration Final'!$D$1:$D$2000"),$A438)),"Source error"))</x:f>
      </x:c>
      <x:c r="F438" s="76" t="str">
        <x:f>IF($A438="","",IFERROR(IF(INDEX(INDIRECT("'WCM Calibration Final'!$E$1:$E$2000"),$A438)="","",INDEX(INDIRECT("'WCM Calibration Final'!$E$1:$E$2000"),$A438)),"Source error"))</x:f>
      </x:c>
      <x:c r="G438" s="76" t="str">
        <x:f>IF($A438="","",IFERROR(IF(INDEX(INDIRECT("'WCM Calibration Final'!$F$1:$F$2000"),$A438)="","",INDEX(INDIRECT("'WCM Calibration Final'!$F$1:$F$2000"),$A438)),"Source error"))</x:f>
      </x:c>
      <x:c r="H438" s="76" t="str">
        <x:f>IF($A438="","",IFERROR(IF(INDEX(INDIRECT("'WCM Calibration Final'!$K$1:$K$2000"),$A438)="","",INDEX(INDIRECT("'WCM Calibration Final'!$K$1:$K$2000"),$A438)),"Source error"))</x:f>
      </x:c>
      <x:c r="I438" s="76" t="str">
        <x:f>IF($A438="","",IFERROR(IF(INDEX(INDIRECT("'WCM Calibration Final'!$L$1:$L$2000"),$A438)="","",INDEX(INDIRECT("'WCM Calibration Final'!$L$1:$L$2000"),$A438)),"Source error"))</x:f>
      </x:c>
      <x:c r="J438" s="76" t="str">
        <x:f>IF(A438="","",IF(B438="","Missing GEID; counted by name/SOEID",IF(COUNTIF($B$8:$B$507,B438)&gt;1,"Repeated GEID in counted rows","")))</x:f>
      </x:c>
      <x:c r="K438" s="82"/>
      <x:c r="L438" s="82" t="n">
        <x:f>IF(Calculations!BN443=1,COUNTIF(Calculations!$BN$13:BN443,1),0)</x:f>
        <x:v>0</x:v>
      </x:c>
    </x:row>
    <x:row r="439" ht="18" customHeight="1">
      <x:c r="A439" s="82" t="str">
        <x:f>IF(432&gt;Calculations!$AG$4,"",IFERROR(INDEX(Calculations!$EM$13:$EM$512,MATCH(432,$L$8:$L$507,0)),""))</x:f>
      </x:c>
      <x:c r="B439" s="82" t="str">
        <x:f>IF($A439="","",IFERROR(IF(INDEX(INDIRECT("'WCM Calibration Final'!$A$1:$A$2000"),$A439)="","",INDEX(INDIRECT("'WCM Calibration Final'!$A$1:$A$2000"),$A439)),"Source error"))</x:f>
      </x:c>
      <x:c r="C439" s="82" t="str">
        <x:f>IF($A439="","",IFERROR(IF(INDEX(INDIRECT("'WCM Calibration Final'!$B$1:$B$2000"),$A439)="","",INDEX(INDIRECT("'WCM Calibration Final'!$B$1:$B$2000"),$A439)),"Source error"))</x:f>
      </x:c>
      <x:c r="D439" s="82" t="str">
        <x:f>IF($A439="","",IFERROR(IF(INDEX(INDIRECT("'WCM Calibration Final'!$C$1:$C$2000"),$A439)="","",INDEX(INDIRECT("'WCM Calibration Final'!$C$1:$C$2000"),$A439)),"Source error"))</x:f>
      </x:c>
      <x:c r="E439" s="82" t="str">
        <x:f>IF($A439="","",IFERROR(IF(INDEX(INDIRECT("'WCM Calibration Final'!$D$1:$D$2000"),$A439)="","",INDEX(INDIRECT("'WCM Calibration Final'!$D$1:$D$2000"),$A439)),"Source error"))</x:f>
      </x:c>
      <x:c r="F439" s="82" t="str">
        <x:f>IF($A439="","",IFERROR(IF(INDEX(INDIRECT("'WCM Calibration Final'!$E$1:$E$2000"),$A439)="","",INDEX(INDIRECT("'WCM Calibration Final'!$E$1:$E$2000"),$A439)),"Source error"))</x:f>
      </x:c>
      <x:c r="G439" s="82" t="str">
        <x:f>IF($A439="","",IFERROR(IF(INDEX(INDIRECT("'WCM Calibration Final'!$F$1:$F$2000"),$A439)="","",INDEX(INDIRECT("'WCM Calibration Final'!$F$1:$F$2000"),$A439)),"Source error"))</x:f>
      </x:c>
      <x:c r="H439" s="82" t="str">
        <x:f>IF($A439="","",IFERROR(IF(INDEX(INDIRECT("'WCM Calibration Final'!$K$1:$K$2000"),$A439)="","",INDEX(INDIRECT("'WCM Calibration Final'!$K$1:$K$2000"),$A439)),"Source error"))</x:f>
      </x:c>
      <x:c r="I439" s="82" t="str">
        <x:f>IF($A439="","",IFERROR(IF(INDEX(INDIRECT("'WCM Calibration Final'!$L$1:$L$2000"),$A439)="","",INDEX(INDIRECT("'WCM Calibration Final'!$L$1:$L$2000"),$A439)),"Source error"))</x:f>
      </x:c>
      <x:c r="J439" s="82" t="str">
        <x:f>IF(A439="","",IF(B439="","Missing GEID; counted by name/SOEID",IF(COUNTIF($B$8:$B$507,B439)&gt;1,"Repeated GEID in counted rows","")))</x:f>
      </x:c>
      <x:c r="K439" s="82"/>
      <x:c r="L439" s="82" t="n">
        <x:f>IF(Calculations!BN444=1,COUNTIF(Calculations!$BN$13:BN444,1),0)</x:f>
        <x:v>0</x:v>
      </x:c>
    </x:row>
    <x:row r="440" ht="18" customHeight="1">
      <x:c r="A440" s="76" t="str">
        <x:f>IF(433&gt;Calculations!$AG$4,"",IFERROR(INDEX(Calculations!$EM$13:$EM$512,MATCH(433,$L$8:$L$507,0)),""))</x:f>
      </x:c>
      <x:c r="B440" s="76" t="str">
        <x:f>IF($A440="","",IFERROR(IF(INDEX(INDIRECT("'WCM Calibration Final'!$A$1:$A$2000"),$A440)="","",INDEX(INDIRECT("'WCM Calibration Final'!$A$1:$A$2000"),$A440)),"Source error"))</x:f>
      </x:c>
      <x:c r="C440" s="76" t="str">
        <x:f>IF($A440="","",IFERROR(IF(INDEX(INDIRECT("'WCM Calibration Final'!$B$1:$B$2000"),$A440)="","",INDEX(INDIRECT("'WCM Calibration Final'!$B$1:$B$2000"),$A440)),"Source error"))</x:f>
      </x:c>
      <x:c r="D440" s="76" t="str">
        <x:f>IF($A440="","",IFERROR(IF(INDEX(INDIRECT("'WCM Calibration Final'!$C$1:$C$2000"),$A440)="","",INDEX(INDIRECT("'WCM Calibration Final'!$C$1:$C$2000"),$A440)),"Source error"))</x:f>
      </x:c>
      <x:c r="E440" s="76" t="str">
        <x:f>IF($A440="","",IFERROR(IF(INDEX(INDIRECT("'WCM Calibration Final'!$D$1:$D$2000"),$A440)="","",INDEX(INDIRECT("'WCM Calibration Final'!$D$1:$D$2000"),$A440)),"Source error"))</x:f>
      </x:c>
      <x:c r="F440" s="76" t="str">
        <x:f>IF($A440="","",IFERROR(IF(INDEX(INDIRECT("'WCM Calibration Final'!$E$1:$E$2000"),$A440)="","",INDEX(INDIRECT("'WCM Calibration Final'!$E$1:$E$2000"),$A440)),"Source error"))</x:f>
      </x:c>
      <x:c r="G440" s="76" t="str">
        <x:f>IF($A440="","",IFERROR(IF(INDEX(INDIRECT("'WCM Calibration Final'!$F$1:$F$2000"),$A440)="","",INDEX(INDIRECT("'WCM Calibration Final'!$F$1:$F$2000"),$A440)),"Source error"))</x:f>
      </x:c>
      <x:c r="H440" s="76" t="str">
        <x:f>IF($A440="","",IFERROR(IF(INDEX(INDIRECT("'WCM Calibration Final'!$K$1:$K$2000"),$A440)="","",INDEX(INDIRECT("'WCM Calibration Final'!$K$1:$K$2000"),$A440)),"Source error"))</x:f>
      </x:c>
      <x:c r="I440" s="76" t="str">
        <x:f>IF($A440="","",IFERROR(IF(INDEX(INDIRECT("'WCM Calibration Final'!$L$1:$L$2000"),$A440)="","",INDEX(INDIRECT("'WCM Calibration Final'!$L$1:$L$2000"),$A440)),"Source error"))</x:f>
      </x:c>
      <x:c r="J440" s="76" t="str">
        <x:f>IF(A440="","",IF(B440="","Missing GEID; counted by name/SOEID",IF(COUNTIF($B$8:$B$507,B440)&gt;1,"Repeated GEID in counted rows","")))</x:f>
      </x:c>
      <x:c r="K440" s="82"/>
      <x:c r="L440" s="82" t="n">
        <x:f>IF(Calculations!BN445=1,COUNTIF(Calculations!$BN$13:BN445,1),0)</x:f>
        <x:v>0</x:v>
      </x:c>
    </x:row>
    <x:row r="441" ht="18" customHeight="1">
      <x:c r="A441" s="82" t="str">
        <x:f>IF(434&gt;Calculations!$AG$4,"",IFERROR(INDEX(Calculations!$EM$13:$EM$512,MATCH(434,$L$8:$L$507,0)),""))</x:f>
      </x:c>
      <x:c r="B441" s="82" t="str">
        <x:f>IF($A441="","",IFERROR(IF(INDEX(INDIRECT("'WCM Calibration Final'!$A$1:$A$2000"),$A441)="","",INDEX(INDIRECT("'WCM Calibration Final'!$A$1:$A$2000"),$A441)),"Source error"))</x:f>
      </x:c>
      <x:c r="C441" s="82" t="str">
        <x:f>IF($A441="","",IFERROR(IF(INDEX(INDIRECT("'WCM Calibration Final'!$B$1:$B$2000"),$A441)="","",INDEX(INDIRECT("'WCM Calibration Final'!$B$1:$B$2000"),$A441)),"Source error"))</x:f>
      </x:c>
      <x:c r="D441" s="82" t="str">
        <x:f>IF($A441="","",IFERROR(IF(INDEX(INDIRECT("'WCM Calibration Final'!$C$1:$C$2000"),$A441)="","",INDEX(INDIRECT("'WCM Calibration Final'!$C$1:$C$2000"),$A441)),"Source error"))</x:f>
      </x:c>
      <x:c r="E441" s="82" t="str">
        <x:f>IF($A441="","",IFERROR(IF(INDEX(INDIRECT("'WCM Calibration Final'!$D$1:$D$2000"),$A441)="","",INDEX(INDIRECT("'WCM Calibration Final'!$D$1:$D$2000"),$A441)),"Source error"))</x:f>
      </x:c>
      <x:c r="F441" s="82" t="str">
        <x:f>IF($A441="","",IFERROR(IF(INDEX(INDIRECT("'WCM Calibration Final'!$E$1:$E$2000"),$A441)="","",INDEX(INDIRECT("'WCM Calibration Final'!$E$1:$E$2000"),$A441)),"Source error"))</x:f>
      </x:c>
      <x:c r="G441" s="82" t="str">
        <x:f>IF($A441="","",IFERROR(IF(INDEX(INDIRECT("'WCM Calibration Final'!$F$1:$F$2000"),$A441)="","",INDEX(INDIRECT("'WCM Calibration Final'!$F$1:$F$2000"),$A441)),"Source error"))</x:f>
      </x:c>
      <x:c r="H441" s="82" t="str">
        <x:f>IF($A441="","",IFERROR(IF(INDEX(INDIRECT("'WCM Calibration Final'!$K$1:$K$2000"),$A441)="","",INDEX(INDIRECT("'WCM Calibration Final'!$K$1:$K$2000"),$A441)),"Source error"))</x:f>
      </x:c>
      <x:c r="I441" s="82" t="str">
        <x:f>IF($A441="","",IFERROR(IF(INDEX(INDIRECT("'WCM Calibration Final'!$L$1:$L$2000"),$A441)="","",INDEX(INDIRECT("'WCM Calibration Final'!$L$1:$L$2000"),$A441)),"Source error"))</x:f>
      </x:c>
      <x:c r="J441" s="82" t="str">
        <x:f>IF(A441="","",IF(B441="","Missing GEID; counted by name/SOEID",IF(COUNTIF($B$8:$B$507,B441)&gt;1,"Repeated GEID in counted rows","")))</x:f>
      </x:c>
      <x:c r="K441" s="82"/>
      <x:c r="L441" s="82" t="n">
        <x:f>IF(Calculations!BN446=1,COUNTIF(Calculations!$BN$13:BN446,1),0)</x:f>
        <x:v>0</x:v>
      </x:c>
    </x:row>
    <x:row r="442" ht="18" customHeight="1">
      <x:c r="A442" s="76" t="str">
        <x:f>IF(435&gt;Calculations!$AG$4,"",IFERROR(INDEX(Calculations!$EM$13:$EM$512,MATCH(435,$L$8:$L$507,0)),""))</x:f>
      </x:c>
      <x:c r="B442" s="76" t="str">
        <x:f>IF($A442="","",IFERROR(IF(INDEX(INDIRECT("'WCM Calibration Final'!$A$1:$A$2000"),$A442)="","",INDEX(INDIRECT("'WCM Calibration Final'!$A$1:$A$2000"),$A442)),"Source error"))</x:f>
      </x:c>
      <x:c r="C442" s="76" t="str">
        <x:f>IF($A442="","",IFERROR(IF(INDEX(INDIRECT("'WCM Calibration Final'!$B$1:$B$2000"),$A442)="","",INDEX(INDIRECT("'WCM Calibration Final'!$B$1:$B$2000"),$A442)),"Source error"))</x:f>
      </x:c>
      <x:c r="D442" s="76" t="str">
        <x:f>IF($A442="","",IFERROR(IF(INDEX(INDIRECT("'WCM Calibration Final'!$C$1:$C$2000"),$A442)="","",INDEX(INDIRECT("'WCM Calibration Final'!$C$1:$C$2000"),$A442)),"Source error"))</x:f>
      </x:c>
      <x:c r="E442" s="76" t="str">
        <x:f>IF($A442="","",IFERROR(IF(INDEX(INDIRECT("'WCM Calibration Final'!$D$1:$D$2000"),$A442)="","",INDEX(INDIRECT("'WCM Calibration Final'!$D$1:$D$2000"),$A442)),"Source error"))</x:f>
      </x:c>
      <x:c r="F442" s="76" t="str">
        <x:f>IF($A442="","",IFERROR(IF(INDEX(INDIRECT("'WCM Calibration Final'!$E$1:$E$2000"),$A442)="","",INDEX(INDIRECT("'WCM Calibration Final'!$E$1:$E$2000"),$A442)),"Source error"))</x:f>
      </x:c>
      <x:c r="G442" s="76" t="str">
        <x:f>IF($A442="","",IFERROR(IF(INDEX(INDIRECT("'WCM Calibration Final'!$F$1:$F$2000"),$A442)="","",INDEX(INDIRECT("'WCM Calibration Final'!$F$1:$F$2000"),$A442)),"Source error"))</x:f>
      </x:c>
      <x:c r="H442" s="76" t="str">
        <x:f>IF($A442="","",IFERROR(IF(INDEX(INDIRECT("'WCM Calibration Final'!$K$1:$K$2000"),$A442)="","",INDEX(INDIRECT("'WCM Calibration Final'!$K$1:$K$2000"),$A442)),"Source error"))</x:f>
      </x:c>
      <x:c r="I442" s="76" t="str">
        <x:f>IF($A442="","",IFERROR(IF(INDEX(INDIRECT("'WCM Calibration Final'!$L$1:$L$2000"),$A442)="","",INDEX(INDIRECT("'WCM Calibration Final'!$L$1:$L$2000"),$A442)),"Source error"))</x:f>
      </x:c>
      <x:c r="J442" s="76" t="str">
        <x:f>IF(A442="","",IF(B442="","Missing GEID; counted by name/SOEID",IF(COUNTIF($B$8:$B$507,B442)&gt;1,"Repeated GEID in counted rows","")))</x:f>
      </x:c>
      <x:c r="K442" s="82"/>
      <x:c r="L442" s="82" t="n">
        <x:f>IF(Calculations!BN447=1,COUNTIF(Calculations!$BN$13:BN447,1),0)</x:f>
        <x:v>0</x:v>
      </x:c>
    </x:row>
    <x:row r="443" ht="18" customHeight="1">
      <x:c r="A443" s="82" t="str">
        <x:f>IF(436&gt;Calculations!$AG$4,"",IFERROR(INDEX(Calculations!$EM$13:$EM$512,MATCH(436,$L$8:$L$507,0)),""))</x:f>
      </x:c>
      <x:c r="B443" s="82" t="str">
        <x:f>IF($A443="","",IFERROR(IF(INDEX(INDIRECT("'WCM Calibration Final'!$A$1:$A$2000"),$A443)="","",INDEX(INDIRECT("'WCM Calibration Final'!$A$1:$A$2000"),$A443)),"Source error"))</x:f>
      </x:c>
      <x:c r="C443" s="82" t="str">
        <x:f>IF($A443="","",IFERROR(IF(INDEX(INDIRECT("'WCM Calibration Final'!$B$1:$B$2000"),$A443)="","",INDEX(INDIRECT("'WCM Calibration Final'!$B$1:$B$2000"),$A443)),"Source error"))</x:f>
      </x:c>
      <x:c r="D443" s="82" t="str">
        <x:f>IF($A443="","",IFERROR(IF(INDEX(INDIRECT("'WCM Calibration Final'!$C$1:$C$2000"),$A443)="","",INDEX(INDIRECT("'WCM Calibration Final'!$C$1:$C$2000"),$A443)),"Source error"))</x:f>
      </x:c>
      <x:c r="E443" s="82" t="str">
        <x:f>IF($A443="","",IFERROR(IF(INDEX(INDIRECT("'WCM Calibration Final'!$D$1:$D$2000"),$A443)="","",INDEX(INDIRECT("'WCM Calibration Final'!$D$1:$D$2000"),$A443)),"Source error"))</x:f>
      </x:c>
      <x:c r="F443" s="82" t="str">
        <x:f>IF($A443="","",IFERROR(IF(INDEX(INDIRECT("'WCM Calibration Final'!$E$1:$E$2000"),$A443)="","",INDEX(INDIRECT("'WCM Calibration Final'!$E$1:$E$2000"),$A443)),"Source error"))</x:f>
      </x:c>
      <x:c r="G443" s="82" t="str">
        <x:f>IF($A443="","",IFERROR(IF(INDEX(INDIRECT("'WCM Calibration Final'!$F$1:$F$2000"),$A443)="","",INDEX(INDIRECT("'WCM Calibration Final'!$F$1:$F$2000"),$A443)),"Source error"))</x:f>
      </x:c>
      <x:c r="H443" s="82" t="str">
        <x:f>IF($A443="","",IFERROR(IF(INDEX(INDIRECT("'WCM Calibration Final'!$K$1:$K$2000"),$A443)="","",INDEX(INDIRECT("'WCM Calibration Final'!$K$1:$K$2000"),$A443)),"Source error"))</x:f>
      </x:c>
      <x:c r="I443" s="82" t="str">
        <x:f>IF($A443="","",IFERROR(IF(INDEX(INDIRECT("'WCM Calibration Final'!$L$1:$L$2000"),$A443)="","",INDEX(INDIRECT("'WCM Calibration Final'!$L$1:$L$2000"),$A443)),"Source error"))</x:f>
      </x:c>
      <x:c r="J443" s="82" t="str">
        <x:f>IF(A443="","",IF(B443="","Missing GEID; counted by name/SOEID",IF(COUNTIF($B$8:$B$507,B443)&gt;1,"Repeated GEID in counted rows","")))</x:f>
      </x:c>
      <x:c r="K443" s="82"/>
      <x:c r="L443" s="82" t="n">
        <x:f>IF(Calculations!BN448=1,COUNTIF(Calculations!$BN$13:BN448,1),0)</x:f>
        <x:v>0</x:v>
      </x:c>
    </x:row>
    <x:row r="444" ht="18" customHeight="1">
      <x:c r="A444" s="76" t="str">
        <x:f>IF(437&gt;Calculations!$AG$4,"",IFERROR(INDEX(Calculations!$EM$13:$EM$512,MATCH(437,$L$8:$L$507,0)),""))</x:f>
      </x:c>
      <x:c r="B444" s="76" t="str">
        <x:f>IF($A444="","",IFERROR(IF(INDEX(INDIRECT("'WCM Calibration Final'!$A$1:$A$2000"),$A444)="","",INDEX(INDIRECT("'WCM Calibration Final'!$A$1:$A$2000"),$A444)),"Source error"))</x:f>
      </x:c>
      <x:c r="C444" s="76" t="str">
        <x:f>IF($A444="","",IFERROR(IF(INDEX(INDIRECT("'WCM Calibration Final'!$B$1:$B$2000"),$A444)="","",INDEX(INDIRECT("'WCM Calibration Final'!$B$1:$B$2000"),$A444)),"Source error"))</x:f>
      </x:c>
      <x:c r="D444" s="76" t="str">
        <x:f>IF($A444="","",IFERROR(IF(INDEX(INDIRECT("'WCM Calibration Final'!$C$1:$C$2000"),$A444)="","",INDEX(INDIRECT("'WCM Calibration Final'!$C$1:$C$2000"),$A444)),"Source error"))</x:f>
      </x:c>
      <x:c r="E444" s="76" t="str">
        <x:f>IF($A444="","",IFERROR(IF(INDEX(INDIRECT("'WCM Calibration Final'!$D$1:$D$2000"),$A444)="","",INDEX(INDIRECT("'WCM Calibration Final'!$D$1:$D$2000"),$A444)),"Source error"))</x:f>
      </x:c>
      <x:c r="F444" s="76" t="str">
        <x:f>IF($A444="","",IFERROR(IF(INDEX(INDIRECT("'WCM Calibration Final'!$E$1:$E$2000"),$A444)="","",INDEX(INDIRECT("'WCM Calibration Final'!$E$1:$E$2000"),$A444)),"Source error"))</x:f>
      </x:c>
      <x:c r="G444" s="76" t="str">
        <x:f>IF($A444="","",IFERROR(IF(INDEX(INDIRECT("'WCM Calibration Final'!$F$1:$F$2000"),$A444)="","",INDEX(INDIRECT("'WCM Calibration Final'!$F$1:$F$2000"),$A444)),"Source error"))</x:f>
      </x:c>
      <x:c r="H444" s="76" t="str">
        <x:f>IF($A444="","",IFERROR(IF(INDEX(INDIRECT("'WCM Calibration Final'!$K$1:$K$2000"),$A444)="","",INDEX(INDIRECT("'WCM Calibration Final'!$K$1:$K$2000"),$A444)),"Source error"))</x:f>
      </x:c>
      <x:c r="I444" s="76" t="str">
        <x:f>IF($A444="","",IFERROR(IF(INDEX(INDIRECT("'WCM Calibration Final'!$L$1:$L$2000"),$A444)="","",INDEX(INDIRECT("'WCM Calibration Final'!$L$1:$L$2000"),$A444)),"Source error"))</x:f>
      </x:c>
      <x:c r="J444" s="76" t="str">
        <x:f>IF(A444="","",IF(B444="","Missing GEID; counted by name/SOEID",IF(COUNTIF($B$8:$B$507,B444)&gt;1,"Repeated GEID in counted rows","")))</x:f>
      </x:c>
      <x:c r="K444" s="82"/>
      <x:c r="L444" s="82" t="n">
        <x:f>IF(Calculations!BN449=1,COUNTIF(Calculations!$BN$13:BN449,1),0)</x:f>
        <x:v>0</x:v>
      </x:c>
    </x:row>
    <x:row r="445" ht="18" customHeight="1">
      <x:c r="A445" s="82" t="str">
        <x:f>IF(438&gt;Calculations!$AG$4,"",IFERROR(INDEX(Calculations!$EM$13:$EM$512,MATCH(438,$L$8:$L$507,0)),""))</x:f>
      </x:c>
      <x:c r="B445" s="82" t="str">
        <x:f>IF($A445="","",IFERROR(IF(INDEX(INDIRECT("'WCM Calibration Final'!$A$1:$A$2000"),$A445)="","",INDEX(INDIRECT("'WCM Calibration Final'!$A$1:$A$2000"),$A445)),"Source error"))</x:f>
      </x:c>
      <x:c r="C445" s="82" t="str">
        <x:f>IF($A445="","",IFERROR(IF(INDEX(INDIRECT("'WCM Calibration Final'!$B$1:$B$2000"),$A445)="","",INDEX(INDIRECT("'WCM Calibration Final'!$B$1:$B$2000"),$A445)),"Source error"))</x:f>
      </x:c>
      <x:c r="D445" s="82" t="str">
        <x:f>IF($A445="","",IFERROR(IF(INDEX(INDIRECT("'WCM Calibration Final'!$C$1:$C$2000"),$A445)="","",INDEX(INDIRECT("'WCM Calibration Final'!$C$1:$C$2000"),$A445)),"Source error"))</x:f>
      </x:c>
      <x:c r="E445" s="82" t="str">
        <x:f>IF($A445="","",IFERROR(IF(INDEX(INDIRECT("'WCM Calibration Final'!$D$1:$D$2000"),$A445)="","",INDEX(INDIRECT("'WCM Calibration Final'!$D$1:$D$2000"),$A445)),"Source error"))</x:f>
      </x:c>
      <x:c r="F445" s="82" t="str">
        <x:f>IF($A445="","",IFERROR(IF(INDEX(INDIRECT("'WCM Calibration Final'!$E$1:$E$2000"),$A445)="","",INDEX(INDIRECT("'WCM Calibration Final'!$E$1:$E$2000"),$A445)),"Source error"))</x:f>
      </x:c>
      <x:c r="G445" s="82" t="str">
        <x:f>IF($A445="","",IFERROR(IF(INDEX(INDIRECT("'WCM Calibration Final'!$F$1:$F$2000"),$A445)="","",INDEX(INDIRECT("'WCM Calibration Final'!$F$1:$F$2000"),$A445)),"Source error"))</x:f>
      </x:c>
      <x:c r="H445" s="82" t="str">
        <x:f>IF($A445="","",IFERROR(IF(INDEX(INDIRECT("'WCM Calibration Final'!$K$1:$K$2000"),$A445)="","",INDEX(INDIRECT("'WCM Calibration Final'!$K$1:$K$2000"),$A445)),"Source error"))</x:f>
      </x:c>
      <x:c r="I445" s="82" t="str">
        <x:f>IF($A445="","",IFERROR(IF(INDEX(INDIRECT("'WCM Calibration Final'!$L$1:$L$2000"),$A445)="","",INDEX(INDIRECT("'WCM Calibration Final'!$L$1:$L$2000"),$A445)),"Source error"))</x:f>
      </x:c>
      <x:c r="J445" s="82" t="str">
        <x:f>IF(A445="","",IF(B445="","Missing GEID; counted by name/SOEID",IF(COUNTIF($B$8:$B$507,B445)&gt;1,"Repeated GEID in counted rows","")))</x:f>
      </x:c>
      <x:c r="K445" s="82"/>
      <x:c r="L445" s="82" t="n">
        <x:f>IF(Calculations!BN450=1,COUNTIF(Calculations!$BN$13:BN450,1),0)</x:f>
        <x:v>0</x:v>
      </x:c>
    </x:row>
    <x:row r="446" ht="18" customHeight="1">
      <x:c r="A446" s="76" t="str">
        <x:f>IF(439&gt;Calculations!$AG$4,"",IFERROR(INDEX(Calculations!$EM$13:$EM$512,MATCH(439,$L$8:$L$507,0)),""))</x:f>
      </x:c>
      <x:c r="B446" s="76" t="str">
        <x:f>IF($A446="","",IFERROR(IF(INDEX(INDIRECT("'WCM Calibration Final'!$A$1:$A$2000"),$A446)="","",INDEX(INDIRECT("'WCM Calibration Final'!$A$1:$A$2000"),$A446)),"Source error"))</x:f>
      </x:c>
      <x:c r="C446" s="76" t="str">
        <x:f>IF($A446="","",IFERROR(IF(INDEX(INDIRECT("'WCM Calibration Final'!$B$1:$B$2000"),$A446)="","",INDEX(INDIRECT("'WCM Calibration Final'!$B$1:$B$2000"),$A446)),"Source error"))</x:f>
      </x:c>
      <x:c r="D446" s="76" t="str">
        <x:f>IF($A446="","",IFERROR(IF(INDEX(INDIRECT("'WCM Calibration Final'!$C$1:$C$2000"),$A446)="","",INDEX(INDIRECT("'WCM Calibration Final'!$C$1:$C$2000"),$A446)),"Source error"))</x:f>
      </x:c>
      <x:c r="E446" s="76" t="str">
        <x:f>IF($A446="","",IFERROR(IF(INDEX(INDIRECT("'WCM Calibration Final'!$D$1:$D$2000"),$A446)="","",INDEX(INDIRECT("'WCM Calibration Final'!$D$1:$D$2000"),$A446)),"Source error"))</x:f>
      </x:c>
      <x:c r="F446" s="76" t="str">
        <x:f>IF($A446="","",IFERROR(IF(INDEX(INDIRECT("'WCM Calibration Final'!$E$1:$E$2000"),$A446)="","",INDEX(INDIRECT("'WCM Calibration Final'!$E$1:$E$2000"),$A446)),"Source error"))</x:f>
      </x:c>
      <x:c r="G446" s="76" t="str">
        <x:f>IF($A446="","",IFERROR(IF(INDEX(INDIRECT("'WCM Calibration Final'!$F$1:$F$2000"),$A446)="","",INDEX(INDIRECT("'WCM Calibration Final'!$F$1:$F$2000"),$A446)),"Source error"))</x:f>
      </x:c>
      <x:c r="H446" s="76" t="str">
        <x:f>IF($A446="","",IFERROR(IF(INDEX(INDIRECT("'WCM Calibration Final'!$K$1:$K$2000"),$A446)="","",INDEX(INDIRECT("'WCM Calibration Final'!$K$1:$K$2000"),$A446)),"Source error"))</x:f>
      </x:c>
      <x:c r="I446" s="76" t="str">
        <x:f>IF($A446="","",IFERROR(IF(INDEX(INDIRECT("'WCM Calibration Final'!$L$1:$L$2000"),$A446)="","",INDEX(INDIRECT("'WCM Calibration Final'!$L$1:$L$2000"),$A446)),"Source error"))</x:f>
      </x:c>
      <x:c r="J446" s="76" t="str">
        <x:f>IF(A446="","",IF(B446="","Missing GEID; counted by name/SOEID",IF(COUNTIF($B$8:$B$507,B446)&gt;1,"Repeated GEID in counted rows","")))</x:f>
      </x:c>
      <x:c r="K446" s="82"/>
      <x:c r="L446" s="82" t="n">
        <x:f>IF(Calculations!BN451=1,COUNTIF(Calculations!$BN$13:BN451,1),0)</x:f>
        <x:v>0</x:v>
      </x:c>
    </x:row>
    <x:row r="447" ht="18" customHeight="1">
      <x:c r="A447" s="82" t="str">
        <x:f>IF(440&gt;Calculations!$AG$4,"",IFERROR(INDEX(Calculations!$EM$13:$EM$512,MATCH(440,$L$8:$L$507,0)),""))</x:f>
      </x:c>
      <x:c r="B447" s="82" t="str">
        <x:f>IF($A447="","",IFERROR(IF(INDEX(INDIRECT("'WCM Calibration Final'!$A$1:$A$2000"),$A447)="","",INDEX(INDIRECT("'WCM Calibration Final'!$A$1:$A$2000"),$A447)),"Source error"))</x:f>
      </x:c>
      <x:c r="C447" s="82" t="str">
        <x:f>IF($A447="","",IFERROR(IF(INDEX(INDIRECT("'WCM Calibration Final'!$B$1:$B$2000"),$A447)="","",INDEX(INDIRECT("'WCM Calibration Final'!$B$1:$B$2000"),$A447)),"Source error"))</x:f>
      </x:c>
      <x:c r="D447" s="82" t="str">
        <x:f>IF($A447="","",IFERROR(IF(INDEX(INDIRECT("'WCM Calibration Final'!$C$1:$C$2000"),$A447)="","",INDEX(INDIRECT("'WCM Calibration Final'!$C$1:$C$2000"),$A447)),"Source error"))</x:f>
      </x:c>
      <x:c r="E447" s="82" t="str">
        <x:f>IF($A447="","",IFERROR(IF(INDEX(INDIRECT("'WCM Calibration Final'!$D$1:$D$2000"),$A447)="","",INDEX(INDIRECT("'WCM Calibration Final'!$D$1:$D$2000"),$A447)),"Source error"))</x:f>
      </x:c>
      <x:c r="F447" s="82" t="str">
        <x:f>IF($A447="","",IFERROR(IF(INDEX(INDIRECT("'WCM Calibration Final'!$E$1:$E$2000"),$A447)="","",INDEX(INDIRECT("'WCM Calibration Final'!$E$1:$E$2000"),$A447)),"Source error"))</x:f>
      </x:c>
      <x:c r="G447" s="82" t="str">
        <x:f>IF($A447="","",IFERROR(IF(INDEX(INDIRECT("'WCM Calibration Final'!$F$1:$F$2000"),$A447)="","",INDEX(INDIRECT("'WCM Calibration Final'!$F$1:$F$2000"),$A447)),"Source error"))</x:f>
      </x:c>
      <x:c r="H447" s="82" t="str">
        <x:f>IF($A447="","",IFERROR(IF(INDEX(INDIRECT("'WCM Calibration Final'!$K$1:$K$2000"),$A447)="","",INDEX(INDIRECT("'WCM Calibration Final'!$K$1:$K$2000"),$A447)),"Source error"))</x:f>
      </x:c>
      <x:c r="I447" s="82" t="str">
        <x:f>IF($A447="","",IFERROR(IF(INDEX(INDIRECT("'WCM Calibration Final'!$L$1:$L$2000"),$A447)="","",INDEX(INDIRECT("'WCM Calibration Final'!$L$1:$L$2000"),$A447)),"Source error"))</x:f>
      </x:c>
      <x:c r="J447" s="82" t="str">
        <x:f>IF(A447="","",IF(B447="","Missing GEID; counted by name/SOEID",IF(COUNTIF($B$8:$B$507,B447)&gt;1,"Repeated GEID in counted rows","")))</x:f>
      </x:c>
      <x:c r="K447" s="82"/>
      <x:c r="L447" s="82" t="n">
        <x:f>IF(Calculations!BN452=1,COUNTIF(Calculations!$BN$13:BN452,1),0)</x:f>
        <x:v>0</x:v>
      </x:c>
    </x:row>
    <x:row r="448" ht="18" customHeight="1">
      <x:c r="A448" s="76" t="str">
        <x:f>IF(441&gt;Calculations!$AG$4,"",IFERROR(INDEX(Calculations!$EM$13:$EM$512,MATCH(441,$L$8:$L$507,0)),""))</x:f>
      </x:c>
      <x:c r="B448" s="76" t="str">
        <x:f>IF($A448="","",IFERROR(IF(INDEX(INDIRECT("'WCM Calibration Final'!$A$1:$A$2000"),$A448)="","",INDEX(INDIRECT("'WCM Calibration Final'!$A$1:$A$2000"),$A448)),"Source error"))</x:f>
      </x:c>
      <x:c r="C448" s="76" t="str">
        <x:f>IF($A448="","",IFERROR(IF(INDEX(INDIRECT("'WCM Calibration Final'!$B$1:$B$2000"),$A448)="","",INDEX(INDIRECT("'WCM Calibration Final'!$B$1:$B$2000"),$A448)),"Source error"))</x:f>
      </x:c>
      <x:c r="D448" s="76" t="str">
        <x:f>IF($A448="","",IFERROR(IF(INDEX(INDIRECT("'WCM Calibration Final'!$C$1:$C$2000"),$A448)="","",INDEX(INDIRECT("'WCM Calibration Final'!$C$1:$C$2000"),$A448)),"Source error"))</x:f>
      </x:c>
      <x:c r="E448" s="76" t="str">
        <x:f>IF($A448="","",IFERROR(IF(INDEX(INDIRECT("'WCM Calibration Final'!$D$1:$D$2000"),$A448)="","",INDEX(INDIRECT("'WCM Calibration Final'!$D$1:$D$2000"),$A448)),"Source error"))</x:f>
      </x:c>
      <x:c r="F448" s="76" t="str">
        <x:f>IF($A448="","",IFERROR(IF(INDEX(INDIRECT("'WCM Calibration Final'!$E$1:$E$2000"),$A448)="","",INDEX(INDIRECT("'WCM Calibration Final'!$E$1:$E$2000"),$A448)),"Source error"))</x:f>
      </x:c>
      <x:c r="G448" s="76" t="str">
        <x:f>IF($A448="","",IFERROR(IF(INDEX(INDIRECT("'WCM Calibration Final'!$F$1:$F$2000"),$A448)="","",INDEX(INDIRECT("'WCM Calibration Final'!$F$1:$F$2000"),$A448)),"Source error"))</x:f>
      </x:c>
      <x:c r="H448" s="76" t="str">
        <x:f>IF($A448="","",IFERROR(IF(INDEX(INDIRECT("'WCM Calibration Final'!$K$1:$K$2000"),$A448)="","",INDEX(INDIRECT("'WCM Calibration Final'!$K$1:$K$2000"),$A448)),"Source error"))</x:f>
      </x:c>
      <x:c r="I448" s="76" t="str">
        <x:f>IF($A448="","",IFERROR(IF(INDEX(INDIRECT("'WCM Calibration Final'!$L$1:$L$2000"),$A448)="","",INDEX(INDIRECT("'WCM Calibration Final'!$L$1:$L$2000"),$A448)),"Source error"))</x:f>
      </x:c>
      <x:c r="J448" s="76" t="str">
        <x:f>IF(A448="","",IF(B448="","Missing GEID; counted by name/SOEID",IF(COUNTIF($B$8:$B$507,B448)&gt;1,"Repeated GEID in counted rows","")))</x:f>
      </x:c>
      <x:c r="K448" s="82"/>
      <x:c r="L448" s="82" t="n">
        <x:f>IF(Calculations!BN453=1,COUNTIF(Calculations!$BN$13:BN453,1),0)</x:f>
        <x:v>0</x:v>
      </x:c>
    </x:row>
    <x:row r="449" ht="18" customHeight="1">
      <x:c r="A449" s="82" t="str">
        <x:f>IF(442&gt;Calculations!$AG$4,"",IFERROR(INDEX(Calculations!$EM$13:$EM$512,MATCH(442,$L$8:$L$507,0)),""))</x:f>
      </x:c>
      <x:c r="B449" s="82" t="str">
        <x:f>IF($A449="","",IFERROR(IF(INDEX(INDIRECT("'WCM Calibration Final'!$A$1:$A$2000"),$A449)="","",INDEX(INDIRECT("'WCM Calibration Final'!$A$1:$A$2000"),$A449)),"Source error"))</x:f>
      </x:c>
      <x:c r="C449" s="82" t="str">
        <x:f>IF($A449="","",IFERROR(IF(INDEX(INDIRECT("'WCM Calibration Final'!$B$1:$B$2000"),$A449)="","",INDEX(INDIRECT("'WCM Calibration Final'!$B$1:$B$2000"),$A449)),"Source error"))</x:f>
      </x:c>
      <x:c r="D449" s="82" t="str">
        <x:f>IF($A449="","",IFERROR(IF(INDEX(INDIRECT("'WCM Calibration Final'!$C$1:$C$2000"),$A449)="","",INDEX(INDIRECT("'WCM Calibration Final'!$C$1:$C$2000"),$A449)),"Source error"))</x:f>
      </x:c>
      <x:c r="E449" s="82" t="str">
        <x:f>IF($A449="","",IFERROR(IF(INDEX(INDIRECT("'WCM Calibration Final'!$D$1:$D$2000"),$A449)="","",INDEX(INDIRECT("'WCM Calibration Final'!$D$1:$D$2000"),$A449)),"Source error"))</x:f>
      </x:c>
      <x:c r="F449" s="82" t="str">
        <x:f>IF($A449="","",IFERROR(IF(INDEX(INDIRECT("'WCM Calibration Final'!$E$1:$E$2000"),$A449)="","",INDEX(INDIRECT("'WCM Calibration Final'!$E$1:$E$2000"),$A449)),"Source error"))</x:f>
      </x:c>
      <x:c r="G449" s="82" t="str">
        <x:f>IF($A449="","",IFERROR(IF(INDEX(INDIRECT("'WCM Calibration Final'!$F$1:$F$2000"),$A449)="","",INDEX(INDIRECT("'WCM Calibration Final'!$F$1:$F$2000"),$A449)),"Source error"))</x:f>
      </x:c>
      <x:c r="H449" s="82" t="str">
        <x:f>IF($A449="","",IFERROR(IF(INDEX(INDIRECT("'WCM Calibration Final'!$K$1:$K$2000"),$A449)="","",INDEX(INDIRECT("'WCM Calibration Final'!$K$1:$K$2000"),$A449)),"Source error"))</x:f>
      </x:c>
      <x:c r="I449" s="82" t="str">
        <x:f>IF($A449="","",IFERROR(IF(INDEX(INDIRECT("'WCM Calibration Final'!$L$1:$L$2000"),$A449)="","",INDEX(INDIRECT("'WCM Calibration Final'!$L$1:$L$2000"),$A449)),"Source error"))</x:f>
      </x:c>
      <x:c r="J449" s="82" t="str">
        <x:f>IF(A449="","",IF(B449="","Missing GEID; counted by name/SOEID",IF(COUNTIF($B$8:$B$507,B449)&gt;1,"Repeated GEID in counted rows","")))</x:f>
      </x:c>
      <x:c r="K449" s="82"/>
      <x:c r="L449" s="82" t="n">
        <x:f>IF(Calculations!BN454=1,COUNTIF(Calculations!$BN$13:BN454,1),0)</x:f>
        <x:v>0</x:v>
      </x:c>
    </x:row>
    <x:row r="450" ht="18" customHeight="1">
      <x:c r="A450" s="76" t="str">
        <x:f>IF(443&gt;Calculations!$AG$4,"",IFERROR(INDEX(Calculations!$EM$13:$EM$512,MATCH(443,$L$8:$L$507,0)),""))</x:f>
      </x:c>
      <x:c r="B450" s="76" t="str">
        <x:f>IF($A450="","",IFERROR(IF(INDEX(INDIRECT("'WCM Calibration Final'!$A$1:$A$2000"),$A450)="","",INDEX(INDIRECT("'WCM Calibration Final'!$A$1:$A$2000"),$A450)),"Source error"))</x:f>
      </x:c>
      <x:c r="C450" s="76" t="str">
        <x:f>IF($A450="","",IFERROR(IF(INDEX(INDIRECT("'WCM Calibration Final'!$B$1:$B$2000"),$A450)="","",INDEX(INDIRECT("'WCM Calibration Final'!$B$1:$B$2000"),$A450)),"Source error"))</x:f>
      </x:c>
      <x:c r="D450" s="76" t="str">
        <x:f>IF($A450="","",IFERROR(IF(INDEX(INDIRECT("'WCM Calibration Final'!$C$1:$C$2000"),$A450)="","",INDEX(INDIRECT("'WCM Calibration Final'!$C$1:$C$2000"),$A450)),"Source error"))</x:f>
      </x:c>
      <x:c r="E450" s="76" t="str">
        <x:f>IF($A450="","",IFERROR(IF(INDEX(INDIRECT("'WCM Calibration Final'!$D$1:$D$2000"),$A450)="","",INDEX(INDIRECT("'WCM Calibration Final'!$D$1:$D$2000"),$A450)),"Source error"))</x:f>
      </x:c>
      <x:c r="F450" s="76" t="str">
        <x:f>IF($A450="","",IFERROR(IF(INDEX(INDIRECT("'WCM Calibration Final'!$E$1:$E$2000"),$A450)="","",INDEX(INDIRECT("'WCM Calibration Final'!$E$1:$E$2000"),$A450)),"Source error"))</x:f>
      </x:c>
      <x:c r="G450" s="76" t="str">
        <x:f>IF($A450="","",IFERROR(IF(INDEX(INDIRECT("'WCM Calibration Final'!$F$1:$F$2000"),$A450)="","",INDEX(INDIRECT("'WCM Calibration Final'!$F$1:$F$2000"),$A450)),"Source error"))</x:f>
      </x:c>
      <x:c r="H450" s="76" t="str">
        <x:f>IF($A450="","",IFERROR(IF(INDEX(INDIRECT("'WCM Calibration Final'!$K$1:$K$2000"),$A450)="","",INDEX(INDIRECT("'WCM Calibration Final'!$K$1:$K$2000"),$A450)),"Source error"))</x:f>
      </x:c>
      <x:c r="I450" s="76" t="str">
        <x:f>IF($A450="","",IFERROR(IF(INDEX(INDIRECT("'WCM Calibration Final'!$L$1:$L$2000"),$A450)="","",INDEX(INDIRECT("'WCM Calibration Final'!$L$1:$L$2000"),$A450)),"Source error"))</x:f>
      </x:c>
      <x:c r="J450" s="76" t="str">
        <x:f>IF(A450="","",IF(B450="","Missing GEID; counted by name/SOEID",IF(COUNTIF($B$8:$B$507,B450)&gt;1,"Repeated GEID in counted rows","")))</x:f>
      </x:c>
      <x:c r="K450" s="82"/>
      <x:c r="L450" s="82" t="n">
        <x:f>IF(Calculations!BN455=1,COUNTIF(Calculations!$BN$13:BN455,1),0)</x:f>
        <x:v>0</x:v>
      </x:c>
    </x:row>
    <x:row r="451" ht="18" customHeight="1">
      <x:c r="A451" s="82" t="str">
        <x:f>IF(444&gt;Calculations!$AG$4,"",IFERROR(INDEX(Calculations!$EM$13:$EM$512,MATCH(444,$L$8:$L$507,0)),""))</x:f>
      </x:c>
      <x:c r="B451" s="82" t="str">
        <x:f>IF($A451="","",IFERROR(IF(INDEX(INDIRECT("'WCM Calibration Final'!$A$1:$A$2000"),$A451)="","",INDEX(INDIRECT("'WCM Calibration Final'!$A$1:$A$2000"),$A451)),"Source error"))</x:f>
      </x:c>
      <x:c r="C451" s="82" t="str">
        <x:f>IF($A451="","",IFERROR(IF(INDEX(INDIRECT("'WCM Calibration Final'!$B$1:$B$2000"),$A451)="","",INDEX(INDIRECT("'WCM Calibration Final'!$B$1:$B$2000"),$A451)),"Source error"))</x:f>
      </x:c>
      <x:c r="D451" s="82" t="str">
        <x:f>IF($A451="","",IFERROR(IF(INDEX(INDIRECT("'WCM Calibration Final'!$C$1:$C$2000"),$A451)="","",INDEX(INDIRECT("'WCM Calibration Final'!$C$1:$C$2000"),$A451)),"Source error"))</x:f>
      </x:c>
      <x:c r="E451" s="82" t="str">
        <x:f>IF($A451="","",IFERROR(IF(INDEX(INDIRECT("'WCM Calibration Final'!$D$1:$D$2000"),$A451)="","",INDEX(INDIRECT("'WCM Calibration Final'!$D$1:$D$2000"),$A451)),"Source error"))</x:f>
      </x:c>
      <x:c r="F451" s="82" t="str">
        <x:f>IF($A451="","",IFERROR(IF(INDEX(INDIRECT("'WCM Calibration Final'!$E$1:$E$2000"),$A451)="","",INDEX(INDIRECT("'WCM Calibration Final'!$E$1:$E$2000"),$A451)),"Source error"))</x:f>
      </x:c>
      <x:c r="G451" s="82" t="str">
        <x:f>IF($A451="","",IFERROR(IF(INDEX(INDIRECT("'WCM Calibration Final'!$F$1:$F$2000"),$A451)="","",INDEX(INDIRECT("'WCM Calibration Final'!$F$1:$F$2000"),$A451)),"Source error"))</x:f>
      </x:c>
      <x:c r="H451" s="82" t="str">
        <x:f>IF($A451="","",IFERROR(IF(INDEX(INDIRECT("'WCM Calibration Final'!$K$1:$K$2000"),$A451)="","",INDEX(INDIRECT("'WCM Calibration Final'!$K$1:$K$2000"),$A451)),"Source error"))</x:f>
      </x:c>
      <x:c r="I451" s="82" t="str">
        <x:f>IF($A451="","",IFERROR(IF(INDEX(INDIRECT("'WCM Calibration Final'!$L$1:$L$2000"),$A451)="","",INDEX(INDIRECT("'WCM Calibration Final'!$L$1:$L$2000"),$A451)),"Source error"))</x:f>
      </x:c>
      <x:c r="J451" s="82" t="str">
        <x:f>IF(A451="","",IF(B451="","Missing GEID; counted by name/SOEID",IF(COUNTIF($B$8:$B$507,B451)&gt;1,"Repeated GEID in counted rows","")))</x:f>
      </x:c>
      <x:c r="K451" s="82"/>
      <x:c r="L451" s="82" t="n">
        <x:f>IF(Calculations!BN456=1,COUNTIF(Calculations!$BN$13:BN456,1),0)</x:f>
        <x:v>0</x:v>
      </x:c>
    </x:row>
    <x:row r="452" ht="18" customHeight="1">
      <x:c r="A452" s="76" t="str">
        <x:f>IF(445&gt;Calculations!$AG$4,"",IFERROR(INDEX(Calculations!$EM$13:$EM$512,MATCH(445,$L$8:$L$507,0)),""))</x:f>
      </x:c>
      <x:c r="B452" s="76" t="str">
        <x:f>IF($A452="","",IFERROR(IF(INDEX(INDIRECT("'WCM Calibration Final'!$A$1:$A$2000"),$A452)="","",INDEX(INDIRECT("'WCM Calibration Final'!$A$1:$A$2000"),$A452)),"Source error"))</x:f>
      </x:c>
      <x:c r="C452" s="76" t="str">
        <x:f>IF($A452="","",IFERROR(IF(INDEX(INDIRECT("'WCM Calibration Final'!$B$1:$B$2000"),$A452)="","",INDEX(INDIRECT("'WCM Calibration Final'!$B$1:$B$2000"),$A452)),"Source error"))</x:f>
      </x:c>
      <x:c r="D452" s="76" t="str">
        <x:f>IF($A452="","",IFERROR(IF(INDEX(INDIRECT("'WCM Calibration Final'!$C$1:$C$2000"),$A452)="","",INDEX(INDIRECT("'WCM Calibration Final'!$C$1:$C$2000"),$A452)),"Source error"))</x:f>
      </x:c>
      <x:c r="E452" s="76" t="str">
        <x:f>IF($A452="","",IFERROR(IF(INDEX(INDIRECT("'WCM Calibration Final'!$D$1:$D$2000"),$A452)="","",INDEX(INDIRECT("'WCM Calibration Final'!$D$1:$D$2000"),$A452)),"Source error"))</x:f>
      </x:c>
      <x:c r="F452" s="76" t="str">
        <x:f>IF($A452="","",IFERROR(IF(INDEX(INDIRECT("'WCM Calibration Final'!$E$1:$E$2000"),$A452)="","",INDEX(INDIRECT("'WCM Calibration Final'!$E$1:$E$2000"),$A452)),"Source error"))</x:f>
      </x:c>
      <x:c r="G452" s="76" t="str">
        <x:f>IF($A452="","",IFERROR(IF(INDEX(INDIRECT("'WCM Calibration Final'!$F$1:$F$2000"),$A452)="","",INDEX(INDIRECT("'WCM Calibration Final'!$F$1:$F$2000"),$A452)),"Source error"))</x:f>
      </x:c>
      <x:c r="H452" s="76" t="str">
        <x:f>IF($A452="","",IFERROR(IF(INDEX(INDIRECT("'WCM Calibration Final'!$K$1:$K$2000"),$A452)="","",INDEX(INDIRECT("'WCM Calibration Final'!$K$1:$K$2000"),$A452)),"Source error"))</x:f>
      </x:c>
      <x:c r="I452" s="76" t="str">
        <x:f>IF($A452="","",IFERROR(IF(INDEX(INDIRECT("'WCM Calibration Final'!$L$1:$L$2000"),$A452)="","",INDEX(INDIRECT("'WCM Calibration Final'!$L$1:$L$2000"),$A452)),"Source error"))</x:f>
      </x:c>
      <x:c r="J452" s="76" t="str">
        <x:f>IF(A452="","",IF(B452="","Missing GEID; counted by name/SOEID",IF(COUNTIF($B$8:$B$507,B452)&gt;1,"Repeated GEID in counted rows","")))</x:f>
      </x:c>
      <x:c r="K452" s="82"/>
      <x:c r="L452" s="82" t="n">
        <x:f>IF(Calculations!BN457=1,COUNTIF(Calculations!$BN$13:BN457,1),0)</x:f>
        <x:v>0</x:v>
      </x:c>
    </x:row>
    <x:row r="453" ht="18" customHeight="1">
      <x:c r="A453" s="82" t="str">
        <x:f>IF(446&gt;Calculations!$AG$4,"",IFERROR(INDEX(Calculations!$EM$13:$EM$512,MATCH(446,$L$8:$L$507,0)),""))</x:f>
      </x:c>
      <x:c r="B453" s="82" t="str">
        <x:f>IF($A453="","",IFERROR(IF(INDEX(INDIRECT("'WCM Calibration Final'!$A$1:$A$2000"),$A453)="","",INDEX(INDIRECT("'WCM Calibration Final'!$A$1:$A$2000"),$A453)),"Source error"))</x:f>
      </x:c>
      <x:c r="C453" s="82" t="str">
        <x:f>IF($A453="","",IFERROR(IF(INDEX(INDIRECT("'WCM Calibration Final'!$B$1:$B$2000"),$A453)="","",INDEX(INDIRECT("'WCM Calibration Final'!$B$1:$B$2000"),$A453)),"Source error"))</x:f>
      </x:c>
      <x:c r="D453" s="82" t="str">
        <x:f>IF($A453="","",IFERROR(IF(INDEX(INDIRECT("'WCM Calibration Final'!$C$1:$C$2000"),$A453)="","",INDEX(INDIRECT("'WCM Calibration Final'!$C$1:$C$2000"),$A453)),"Source error"))</x:f>
      </x:c>
      <x:c r="E453" s="82" t="str">
        <x:f>IF($A453="","",IFERROR(IF(INDEX(INDIRECT("'WCM Calibration Final'!$D$1:$D$2000"),$A453)="","",INDEX(INDIRECT("'WCM Calibration Final'!$D$1:$D$2000"),$A453)),"Source error"))</x:f>
      </x:c>
      <x:c r="F453" s="82" t="str">
        <x:f>IF($A453="","",IFERROR(IF(INDEX(INDIRECT("'WCM Calibration Final'!$E$1:$E$2000"),$A453)="","",INDEX(INDIRECT("'WCM Calibration Final'!$E$1:$E$2000"),$A453)),"Source error"))</x:f>
      </x:c>
      <x:c r="G453" s="82" t="str">
        <x:f>IF($A453="","",IFERROR(IF(INDEX(INDIRECT("'WCM Calibration Final'!$F$1:$F$2000"),$A453)="","",INDEX(INDIRECT("'WCM Calibration Final'!$F$1:$F$2000"),$A453)),"Source error"))</x:f>
      </x:c>
      <x:c r="H453" s="82" t="str">
        <x:f>IF($A453="","",IFERROR(IF(INDEX(INDIRECT("'WCM Calibration Final'!$K$1:$K$2000"),$A453)="","",INDEX(INDIRECT("'WCM Calibration Final'!$K$1:$K$2000"),$A453)),"Source error"))</x:f>
      </x:c>
      <x:c r="I453" s="82" t="str">
        <x:f>IF($A453="","",IFERROR(IF(INDEX(INDIRECT("'WCM Calibration Final'!$L$1:$L$2000"),$A453)="","",INDEX(INDIRECT("'WCM Calibration Final'!$L$1:$L$2000"),$A453)),"Source error"))</x:f>
      </x:c>
      <x:c r="J453" s="82" t="str">
        <x:f>IF(A453="","",IF(B453="","Missing GEID; counted by name/SOEID",IF(COUNTIF($B$8:$B$507,B453)&gt;1,"Repeated GEID in counted rows","")))</x:f>
      </x:c>
      <x:c r="K453" s="82"/>
      <x:c r="L453" s="82" t="n">
        <x:f>IF(Calculations!BN458=1,COUNTIF(Calculations!$BN$13:BN458,1),0)</x:f>
        <x:v>0</x:v>
      </x:c>
    </x:row>
    <x:row r="454" ht="18" customHeight="1">
      <x:c r="A454" s="76" t="str">
        <x:f>IF(447&gt;Calculations!$AG$4,"",IFERROR(INDEX(Calculations!$EM$13:$EM$512,MATCH(447,$L$8:$L$507,0)),""))</x:f>
      </x:c>
      <x:c r="B454" s="76" t="str">
        <x:f>IF($A454="","",IFERROR(IF(INDEX(INDIRECT("'WCM Calibration Final'!$A$1:$A$2000"),$A454)="","",INDEX(INDIRECT("'WCM Calibration Final'!$A$1:$A$2000"),$A454)),"Source error"))</x:f>
      </x:c>
      <x:c r="C454" s="76" t="str">
        <x:f>IF($A454="","",IFERROR(IF(INDEX(INDIRECT("'WCM Calibration Final'!$B$1:$B$2000"),$A454)="","",INDEX(INDIRECT("'WCM Calibration Final'!$B$1:$B$2000"),$A454)),"Source error"))</x:f>
      </x:c>
      <x:c r="D454" s="76" t="str">
        <x:f>IF($A454="","",IFERROR(IF(INDEX(INDIRECT("'WCM Calibration Final'!$C$1:$C$2000"),$A454)="","",INDEX(INDIRECT("'WCM Calibration Final'!$C$1:$C$2000"),$A454)),"Source error"))</x:f>
      </x:c>
      <x:c r="E454" s="76" t="str">
        <x:f>IF($A454="","",IFERROR(IF(INDEX(INDIRECT("'WCM Calibration Final'!$D$1:$D$2000"),$A454)="","",INDEX(INDIRECT("'WCM Calibration Final'!$D$1:$D$2000"),$A454)),"Source error"))</x:f>
      </x:c>
      <x:c r="F454" s="76" t="str">
        <x:f>IF($A454="","",IFERROR(IF(INDEX(INDIRECT("'WCM Calibration Final'!$E$1:$E$2000"),$A454)="","",INDEX(INDIRECT("'WCM Calibration Final'!$E$1:$E$2000"),$A454)),"Source error"))</x:f>
      </x:c>
      <x:c r="G454" s="76" t="str">
        <x:f>IF($A454="","",IFERROR(IF(INDEX(INDIRECT("'WCM Calibration Final'!$F$1:$F$2000"),$A454)="","",INDEX(INDIRECT("'WCM Calibration Final'!$F$1:$F$2000"),$A454)),"Source error"))</x:f>
      </x:c>
      <x:c r="H454" s="76" t="str">
        <x:f>IF($A454="","",IFERROR(IF(INDEX(INDIRECT("'WCM Calibration Final'!$K$1:$K$2000"),$A454)="","",INDEX(INDIRECT("'WCM Calibration Final'!$K$1:$K$2000"),$A454)),"Source error"))</x:f>
      </x:c>
      <x:c r="I454" s="76" t="str">
        <x:f>IF($A454="","",IFERROR(IF(INDEX(INDIRECT("'WCM Calibration Final'!$L$1:$L$2000"),$A454)="","",INDEX(INDIRECT("'WCM Calibration Final'!$L$1:$L$2000"),$A454)),"Source error"))</x:f>
      </x:c>
      <x:c r="J454" s="76" t="str">
        <x:f>IF(A454="","",IF(B454="","Missing GEID; counted by name/SOEID",IF(COUNTIF($B$8:$B$507,B454)&gt;1,"Repeated GEID in counted rows","")))</x:f>
      </x:c>
      <x:c r="K454" s="82"/>
      <x:c r="L454" s="82" t="n">
        <x:f>IF(Calculations!BN459=1,COUNTIF(Calculations!$BN$13:BN459,1),0)</x:f>
        <x:v>0</x:v>
      </x:c>
    </x:row>
    <x:row r="455" ht="18" customHeight="1">
      <x:c r="A455" s="82" t="str">
        <x:f>IF(448&gt;Calculations!$AG$4,"",IFERROR(INDEX(Calculations!$EM$13:$EM$512,MATCH(448,$L$8:$L$507,0)),""))</x:f>
      </x:c>
      <x:c r="B455" s="82" t="str">
        <x:f>IF($A455="","",IFERROR(IF(INDEX(INDIRECT("'WCM Calibration Final'!$A$1:$A$2000"),$A455)="","",INDEX(INDIRECT("'WCM Calibration Final'!$A$1:$A$2000"),$A455)),"Source error"))</x:f>
      </x:c>
      <x:c r="C455" s="82" t="str">
        <x:f>IF($A455="","",IFERROR(IF(INDEX(INDIRECT("'WCM Calibration Final'!$B$1:$B$2000"),$A455)="","",INDEX(INDIRECT("'WCM Calibration Final'!$B$1:$B$2000"),$A455)),"Source error"))</x:f>
      </x:c>
      <x:c r="D455" s="82" t="str">
        <x:f>IF($A455="","",IFERROR(IF(INDEX(INDIRECT("'WCM Calibration Final'!$C$1:$C$2000"),$A455)="","",INDEX(INDIRECT("'WCM Calibration Final'!$C$1:$C$2000"),$A455)),"Source error"))</x:f>
      </x:c>
      <x:c r="E455" s="82" t="str">
        <x:f>IF($A455="","",IFERROR(IF(INDEX(INDIRECT("'WCM Calibration Final'!$D$1:$D$2000"),$A455)="","",INDEX(INDIRECT("'WCM Calibration Final'!$D$1:$D$2000"),$A455)),"Source error"))</x:f>
      </x:c>
      <x:c r="F455" s="82" t="str">
        <x:f>IF($A455="","",IFERROR(IF(INDEX(INDIRECT("'WCM Calibration Final'!$E$1:$E$2000"),$A455)="","",INDEX(INDIRECT("'WCM Calibration Final'!$E$1:$E$2000"),$A455)),"Source error"))</x:f>
      </x:c>
      <x:c r="G455" s="82" t="str">
        <x:f>IF($A455="","",IFERROR(IF(INDEX(INDIRECT("'WCM Calibration Final'!$F$1:$F$2000"),$A455)="","",INDEX(INDIRECT("'WCM Calibration Final'!$F$1:$F$2000"),$A455)),"Source error"))</x:f>
      </x:c>
      <x:c r="H455" s="82" t="str">
        <x:f>IF($A455="","",IFERROR(IF(INDEX(INDIRECT("'WCM Calibration Final'!$K$1:$K$2000"),$A455)="","",INDEX(INDIRECT("'WCM Calibration Final'!$K$1:$K$2000"),$A455)),"Source error"))</x:f>
      </x:c>
      <x:c r="I455" s="82" t="str">
        <x:f>IF($A455="","",IFERROR(IF(INDEX(INDIRECT("'WCM Calibration Final'!$L$1:$L$2000"),$A455)="","",INDEX(INDIRECT("'WCM Calibration Final'!$L$1:$L$2000"),$A455)),"Source error"))</x:f>
      </x:c>
      <x:c r="J455" s="82" t="str">
        <x:f>IF(A455="","",IF(B455="","Missing GEID; counted by name/SOEID",IF(COUNTIF($B$8:$B$507,B455)&gt;1,"Repeated GEID in counted rows","")))</x:f>
      </x:c>
      <x:c r="K455" s="82"/>
      <x:c r="L455" s="82" t="n">
        <x:f>IF(Calculations!BN460=1,COUNTIF(Calculations!$BN$13:BN460,1),0)</x:f>
        <x:v>0</x:v>
      </x:c>
    </x:row>
    <x:row r="456" ht="18" customHeight="1">
      <x:c r="A456" s="76" t="str">
        <x:f>IF(449&gt;Calculations!$AG$4,"",IFERROR(INDEX(Calculations!$EM$13:$EM$512,MATCH(449,$L$8:$L$507,0)),""))</x:f>
      </x:c>
      <x:c r="B456" s="76" t="str">
        <x:f>IF($A456="","",IFERROR(IF(INDEX(INDIRECT("'WCM Calibration Final'!$A$1:$A$2000"),$A456)="","",INDEX(INDIRECT("'WCM Calibration Final'!$A$1:$A$2000"),$A456)),"Source error"))</x:f>
      </x:c>
      <x:c r="C456" s="76" t="str">
        <x:f>IF($A456="","",IFERROR(IF(INDEX(INDIRECT("'WCM Calibration Final'!$B$1:$B$2000"),$A456)="","",INDEX(INDIRECT("'WCM Calibration Final'!$B$1:$B$2000"),$A456)),"Source error"))</x:f>
      </x:c>
      <x:c r="D456" s="76" t="str">
        <x:f>IF($A456="","",IFERROR(IF(INDEX(INDIRECT("'WCM Calibration Final'!$C$1:$C$2000"),$A456)="","",INDEX(INDIRECT("'WCM Calibration Final'!$C$1:$C$2000"),$A456)),"Source error"))</x:f>
      </x:c>
      <x:c r="E456" s="76" t="str">
        <x:f>IF($A456="","",IFERROR(IF(INDEX(INDIRECT("'WCM Calibration Final'!$D$1:$D$2000"),$A456)="","",INDEX(INDIRECT("'WCM Calibration Final'!$D$1:$D$2000"),$A456)),"Source error"))</x:f>
      </x:c>
      <x:c r="F456" s="76" t="str">
        <x:f>IF($A456="","",IFERROR(IF(INDEX(INDIRECT("'WCM Calibration Final'!$E$1:$E$2000"),$A456)="","",INDEX(INDIRECT("'WCM Calibration Final'!$E$1:$E$2000"),$A456)),"Source error"))</x:f>
      </x:c>
      <x:c r="G456" s="76" t="str">
        <x:f>IF($A456="","",IFERROR(IF(INDEX(INDIRECT("'WCM Calibration Final'!$F$1:$F$2000"),$A456)="","",INDEX(INDIRECT("'WCM Calibration Final'!$F$1:$F$2000"),$A456)),"Source error"))</x:f>
      </x:c>
      <x:c r="H456" s="76" t="str">
        <x:f>IF($A456="","",IFERROR(IF(INDEX(INDIRECT("'WCM Calibration Final'!$K$1:$K$2000"),$A456)="","",INDEX(INDIRECT("'WCM Calibration Final'!$K$1:$K$2000"),$A456)),"Source error"))</x:f>
      </x:c>
      <x:c r="I456" s="76" t="str">
        <x:f>IF($A456="","",IFERROR(IF(INDEX(INDIRECT("'WCM Calibration Final'!$L$1:$L$2000"),$A456)="","",INDEX(INDIRECT("'WCM Calibration Final'!$L$1:$L$2000"),$A456)),"Source error"))</x:f>
      </x:c>
      <x:c r="J456" s="76" t="str">
        <x:f>IF(A456="","",IF(B456="","Missing GEID; counted by name/SOEID",IF(COUNTIF($B$8:$B$507,B456)&gt;1,"Repeated GEID in counted rows","")))</x:f>
      </x:c>
      <x:c r="K456" s="82"/>
      <x:c r="L456" s="82" t="n">
        <x:f>IF(Calculations!BN461=1,COUNTIF(Calculations!$BN$13:BN461,1),0)</x:f>
        <x:v>0</x:v>
      </x:c>
    </x:row>
    <x:row r="457" ht="18" customHeight="1">
      <x:c r="A457" s="82" t="str">
        <x:f>IF(450&gt;Calculations!$AG$4,"",IFERROR(INDEX(Calculations!$EM$13:$EM$512,MATCH(450,$L$8:$L$507,0)),""))</x:f>
      </x:c>
      <x:c r="B457" s="82" t="str">
        <x:f>IF($A457="","",IFERROR(IF(INDEX(INDIRECT("'WCM Calibration Final'!$A$1:$A$2000"),$A457)="","",INDEX(INDIRECT("'WCM Calibration Final'!$A$1:$A$2000"),$A457)),"Source error"))</x:f>
      </x:c>
      <x:c r="C457" s="82" t="str">
        <x:f>IF($A457="","",IFERROR(IF(INDEX(INDIRECT("'WCM Calibration Final'!$B$1:$B$2000"),$A457)="","",INDEX(INDIRECT("'WCM Calibration Final'!$B$1:$B$2000"),$A457)),"Source error"))</x:f>
      </x:c>
      <x:c r="D457" s="82" t="str">
        <x:f>IF($A457="","",IFERROR(IF(INDEX(INDIRECT("'WCM Calibration Final'!$C$1:$C$2000"),$A457)="","",INDEX(INDIRECT("'WCM Calibration Final'!$C$1:$C$2000"),$A457)),"Source error"))</x:f>
      </x:c>
      <x:c r="E457" s="82" t="str">
        <x:f>IF($A457="","",IFERROR(IF(INDEX(INDIRECT("'WCM Calibration Final'!$D$1:$D$2000"),$A457)="","",INDEX(INDIRECT("'WCM Calibration Final'!$D$1:$D$2000"),$A457)),"Source error"))</x:f>
      </x:c>
      <x:c r="F457" s="82" t="str">
        <x:f>IF($A457="","",IFERROR(IF(INDEX(INDIRECT("'WCM Calibration Final'!$E$1:$E$2000"),$A457)="","",INDEX(INDIRECT("'WCM Calibration Final'!$E$1:$E$2000"),$A457)),"Source error"))</x:f>
      </x:c>
      <x:c r="G457" s="82" t="str">
        <x:f>IF($A457="","",IFERROR(IF(INDEX(INDIRECT("'WCM Calibration Final'!$F$1:$F$2000"),$A457)="","",INDEX(INDIRECT("'WCM Calibration Final'!$F$1:$F$2000"),$A457)),"Source error"))</x:f>
      </x:c>
      <x:c r="H457" s="82" t="str">
        <x:f>IF($A457="","",IFERROR(IF(INDEX(INDIRECT("'WCM Calibration Final'!$K$1:$K$2000"),$A457)="","",INDEX(INDIRECT("'WCM Calibration Final'!$K$1:$K$2000"),$A457)),"Source error"))</x:f>
      </x:c>
      <x:c r="I457" s="82" t="str">
        <x:f>IF($A457="","",IFERROR(IF(INDEX(INDIRECT("'WCM Calibration Final'!$L$1:$L$2000"),$A457)="","",INDEX(INDIRECT("'WCM Calibration Final'!$L$1:$L$2000"),$A457)),"Source error"))</x:f>
      </x:c>
      <x:c r="J457" s="82" t="str">
        <x:f>IF(A457="","",IF(B457="","Missing GEID; counted by name/SOEID",IF(COUNTIF($B$8:$B$507,B457)&gt;1,"Repeated GEID in counted rows","")))</x:f>
      </x:c>
      <x:c r="K457" s="82"/>
      <x:c r="L457" s="82" t="n">
        <x:f>IF(Calculations!BN462=1,COUNTIF(Calculations!$BN$13:BN462,1),0)</x:f>
        <x:v>0</x:v>
      </x:c>
    </x:row>
    <x:row r="458" ht="18" customHeight="1">
      <x:c r="A458" s="76" t="str">
        <x:f>IF(451&gt;Calculations!$AG$4,"",IFERROR(INDEX(Calculations!$EM$13:$EM$512,MATCH(451,$L$8:$L$507,0)),""))</x:f>
      </x:c>
      <x:c r="B458" s="76" t="str">
        <x:f>IF($A458="","",IFERROR(IF(INDEX(INDIRECT("'WCM Calibration Final'!$A$1:$A$2000"),$A458)="","",INDEX(INDIRECT("'WCM Calibration Final'!$A$1:$A$2000"),$A458)),"Source error"))</x:f>
      </x:c>
      <x:c r="C458" s="76" t="str">
        <x:f>IF($A458="","",IFERROR(IF(INDEX(INDIRECT("'WCM Calibration Final'!$B$1:$B$2000"),$A458)="","",INDEX(INDIRECT("'WCM Calibration Final'!$B$1:$B$2000"),$A458)),"Source error"))</x:f>
      </x:c>
      <x:c r="D458" s="76" t="str">
        <x:f>IF($A458="","",IFERROR(IF(INDEX(INDIRECT("'WCM Calibration Final'!$C$1:$C$2000"),$A458)="","",INDEX(INDIRECT("'WCM Calibration Final'!$C$1:$C$2000"),$A458)),"Source error"))</x:f>
      </x:c>
      <x:c r="E458" s="76" t="str">
        <x:f>IF($A458="","",IFERROR(IF(INDEX(INDIRECT("'WCM Calibration Final'!$D$1:$D$2000"),$A458)="","",INDEX(INDIRECT("'WCM Calibration Final'!$D$1:$D$2000"),$A458)),"Source error"))</x:f>
      </x:c>
      <x:c r="F458" s="76" t="str">
        <x:f>IF($A458="","",IFERROR(IF(INDEX(INDIRECT("'WCM Calibration Final'!$E$1:$E$2000"),$A458)="","",INDEX(INDIRECT("'WCM Calibration Final'!$E$1:$E$2000"),$A458)),"Source error"))</x:f>
      </x:c>
      <x:c r="G458" s="76" t="str">
        <x:f>IF($A458="","",IFERROR(IF(INDEX(INDIRECT("'WCM Calibration Final'!$F$1:$F$2000"),$A458)="","",INDEX(INDIRECT("'WCM Calibration Final'!$F$1:$F$2000"),$A458)),"Source error"))</x:f>
      </x:c>
      <x:c r="H458" s="76" t="str">
        <x:f>IF($A458="","",IFERROR(IF(INDEX(INDIRECT("'WCM Calibration Final'!$K$1:$K$2000"),$A458)="","",INDEX(INDIRECT("'WCM Calibration Final'!$K$1:$K$2000"),$A458)),"Source error"))</x:f>
      </x:c>
      <x:c r="I458" s="76" t="str">
        <x:f>IF($A458="","",IFERROR(IF(INDEX(INDIRECT("'WCM Calibration Final'!$L$1:$L$2000"),$A458)="","",INDEX(INDIRECT("'WCM Calibration Final'!$L$1:$L$2000"),$A458)),"Source error"))</x:f>
      </x:c>
      <x:c r="J458" s="76" t="str">
        <x:f>IF(A458="","",IF(B458="","Missing GEID; counted by name/SOEID",IF(COUNTIF($B$8:$B$507,B458)&gt;1,"Repeated GEID in counted rows","")))</x:f>
      </x:c>
      <x:c r="K458" s="82"/>
      <x:c r="L458" s="82" t="n">
        <x:f>IF(Calculations!BN463=1,COUNTIF(Calculations!$BN$13:BN463,1),0)</x:f>
        <x:v>0</x:v>
      </x:c>
    </x:row>
    <x:row r="459" ht="18" customHeight="1">
      <x:c r="A459" s="82" t="str">
        <x:f>IF(452&gt;Calculations!$AG$4,"",IFERROR(INDEX(Calculations!$EM$13:$EM$512,MATCH(452,$L$8:$L$507,0)),""))</x:f>
      </x:c>
      <x:c r="B459" s="82" t="str">
        <x:f>IF($A459="","",IFERROR(IF(INDEX(INDIRECT("'WCM Calibration Final'!$A$1:$A$2000"),$A459)="","",INDEX(INDIRECT("'WCM Calibration Final'!$A$1:$A$2000"),$A459)),"Source error"))</x:f>
      </x:c>
      <x:c r="C459" s="82" t="str">
        <x:f>IF($A459="","",IFERROR(IF(INDEX(INDIRECT("'WCM Calibration Final'!$B$1:$B$2000"),$A459)="","",INDEX(INDIRECT("'WCM Calibration Final'!$B$1:$B$2000"),$A459)),"Source error"))</x:f>
      </x:c>
      <x:c r="D459" s="82" t="str">
        <x:f>IF($A459="","",IFERROR(IF(INDEX(INDIRECT("'WCM Calibration Final'!$C$1:$C$2000"),$A459)="","",INDEX(INDIRECT("'WCM Calibration Final'!$C$1:$C$2000"),$A459)),"Source error"))</x:f>
      </x:c>
      <x:c r="E459" s="82" t="str">
        <x:f>IF($A459="","",IFERROR(IF(INDEX(INDIRECT("'WCM Calibration Final'!$D$1:$D$2000"),$A459)="","",INDEX(INDIRECT("'WCM Calibration Final'!$D$1:$D$2000"),$A459)),"Source error"))</x:f>
      </x:c>
      <x:c r="F459" s="82" t="str">
        <x:f>IF($A459="","",IFERROR(IF(INDEX(INDIRECT("'WCM Calibration Final'!$E$1:$E$2000"),$A459)="","",INDEX(INDIRECT("'WCM Calibration Final'!$E$1:$E$2000"),$A459)),"Source error"))</x:f>
      </x:c>
      <x:c r="G459" s="82" t="str">
        <x:f>IF($A459="","",IFERROR(IF(INDEX(INDIRECT("'WCM Calibration Final'!$F$1:$F$2000"),$A459)="","",INDEX(INDIRECT("'WCM Calibration Final'!$F$1:$F$2000"),$A459)),"Source error"))</x:f>
      </x:c>
      <x:c r="H459" s="82" t="str">
        <x:f>IF($A459="","",IFERROR(IF(INDEX(INDIRECT("'WCM Calibration Final'!$K$1:$K$2000"),$A459)="","",INDEX(INDIRECT("'WCM Calibration Final'!$K$1:$K$2000"),$A459)),"Source error"))</x:f>
      </x:c>
      <x:c r="I459" s="82" t="str">
        <x:f>IF($A459="","",IFERROR(IF(INDEX(INDIRECT("'WCM Calibration Final'!$L$1:$L$2000"),$A459)="","",INDEX(INDIRECT("'WCM Calibration Final'!$L$1:$L$2000"),$A459)),"Source error"))</x:f>
      </x:c>
      <x:c r="J459" s="82" t="str">
        <x:f>IF(A459="","",IF(B459="","Missing GEID; counted by name/SOEID",IF(COUNTIF($B$8:$B$507,B459)&gt;1,"Repeated GEID in counted rows","")))</x:f>
      </x:c>
      <x:c r="K459" s="82"/>
      <x:c r="L459" s="82" t="n">
        <x:f>IF(Calculations!BN464=1,COUNTIF(Calculations!$BN$13:BN464,1),0)</x:f>
        <x:v>0</x:v>
      </x:c>
    </x:row>
    <x:row r="460" ht="18" customHeight="1">
      <x:c r="A460" s="76" t="str">
        <x:f>IF(453&gt;Calculations!$AG$4,"",IFERROR(INDEX(Calculations!$EM$13:$EM$512,MATCH(453,$L$8:$L$507,0)),""))</x:f>
      </x:c>
      <x:c r="B460" s="76" t="str">
        <x:f>IF($A460="","",IFERROR(IF(INDEX(INDIRECT("'WCM Calibration Final'!$A$1:$A$2000"),$A460)="","",INDEX(INDIRECT("'WCM Calibration Final'!$A$1:$A$2000"),$A460)),"Source error"))</x:f>
      </x:c>
      <x:c r="C460" s="76" t="str">
        <x:f>IF($A460="","",IFERROR(IF(INDEX(INDIRECT("'WCM Calibration Final'!$B$1:$B$2000"),$A460)="","",INDEX(INDIRECT("'WCM Calibration Final'!$B$1:$B$2000"),$A460)),"Source error"))</x:f>
      </x:c>
      <x:c r="D460" s="76" t="str">
        <x:f>IF($A460="","",IFERROR(IF(INDEX(INDIRECT("'WCM Calibration Final'!$C$1:$C$2000"),$A460)="","",INDEX(INDIRECT("'WCM Calibration Final'!$C$1:$C$2000"),$A460)),"Source error"))</x:f>
      </x:c>
      <x:c r="E460" s="76" t="str">
        <x:f>IF($A460="","",IFERROR(IF(INDEX(INDIRECT("'WCM Calibration Final'!$D$1:$D$2000"),$A460)="","",INDEX(INDIRECT("'WCM Calibration Final'!$D$1:$D$2000"),$A460)),"Source error"))</x:f>
      </x:c>
      <x:c r="F460" s="76" t="str">
        <x:f>IF($A460="","",IFERROR(IF(INDEX(INDIRECT("'WCM Calibration Final'!$E$1:$E$2000"),$A460)="","",INDEX(INDIRECT("'WCM Calibration Final'!$E$1:$E$2000"),$A460)),"Source error"))</x:f>
      </x:c>
      <x:c r="G460" s="76" t="str">
        <x:f>IF($A460="","",IFERROR(IF(INDEX(INDIRECT("'WCM Calibration Final'!$F$1:$F$2000"),$A460)="","",INDEX(INDIRECT("'WCM Calibration Final'!$F$1:$F$2000"),$A460)),"Source error"))</x:f>
      </x:c>
      <x:c r="H460" s="76" t="str">
        <x:f>IF($A460="","",IFERROR(IF(INDEX(INDIRECT("'WCM Calibration Final'!$K$1:$K$2000"),$A460)="","",INDEX(INDIRECT("'WCM Calibration Final'!$K$1:$K$2000"),$A460)),"Source error"))</x:f>
      </x:c>
      <x:c r="I460" s="76" t="str">
        <x:f>IF($A460="","",IFERROR(IF(INDEX(INDIRECT("'WCM Calibration Final'!$L$1:$L$2000"),$A460)="","",INDEX(INDIRECT("'WCM Calibration Final'!$L$1:$L$2000"),$A460)),"Source error"))</x:f>
      </x:c>
      <x:c r="J460" s="76" t="str">
        <x:f>IF(A460="","",IF(B460="","Missing GEID; counted by name/SOEID",IF(COUNTIF($B$8:$B$507,B460)&gt;1,"Repeated GEID in counted rows","")))</x:f>
      </x:c>
      <x:c r="K460" s="82"/>
      <x:c r="L460" s="82" t="n">
        <x:f>IF(Calculations!BN465=1,COUNTIF(Calculations!$BN$13:BN465,1),0)</x:f>
        <x:v>0</x:v>
      </x:c>
    </x:row>
    <x:row r="461" ht="18" customHeight="1">
      <x:c r="A461" s="82" t="str">
        <x:f>IF(454&gt;Calculations!$AG$4,"",IFERROR(INDEX(Calculations!$EM$13:$EM$512,MATCH(454,$L$8:$L$507,0)),""))</x:f>
      </x:c>
      <x:c r="B461" s="82" t="str">
        <x:f>IF($A461="","",IFERROR(IF(INDEX(INDIRECT("'WCM Calibration Final'!$A$1:$A$2000"),$A461)="","",INDEX(INDIRECT("'WCM Calibration Final'!$A$1:$A$2000"),$A461)),"Source error"))</x:f>
      </x:c>
      <x:c r="C461" s="82" t="str">
        <x:f>IF($A461="","",IFERROR(IF(INDEX(INDIRECT("'WCM Calibration Final'!$B$1:$B$2000"),$A461)="","",INDEX(INDIRECT("'WCM Calibration Final'!$B$1:$B$2000"),$A461)),"Source error"))</x:f>
      </x:c>
      <x:c r="D461" s="82" t="str">
        <x:f>IF($A461="","",IFERROR(IF(INDEX(INDIRECT("'WCM Calibration Final'!$C$1:$C$2000"),$A461)="","",INDEX(INDIRECT("'WCM Calibration Final'!$C$1:$C$2000"),$A461)),"Source error"))</x:f>
      </x:c>
      <x:c r="E461" s="82" t="str">
        <x:f>IF($A461="","",IFERROR(IF(INDEX(INDIRECT("'WCM Calibration Final'!$D$1:$D$2000"),$A461)="","",INDEX(INDIRECT("'WCM Calibration Final'!$D$1:$D$2000"),$A461)),"Source error"))</x:f>
      </x:c>
      <x:c r="F461" s="82" t="str">
        <x:f>IF($A461="","",IFERROR(IF(INDEX(INDIRECT("'WCM Calibration Final'!$E$1:$E$2000"),$A461)="","",INDEX(INDIRECT("'WCM Calibration Final'!$E$1:$E$2000"),$A461)),"Source error"))</x:f>
      </x:c>
      <x:c r="G461" s="82" t="str">
        <x:f>IF($A461="","",IFERROR(IF(INDEX(INDIRECT("'WCM Calibration Final'!$F$1:$F$2000"),$A461)="","",INDEX(INDIRECT("'WCM Calibration Final'!$F$1:$F$2000"),$A461)),"Source error"))</x:f>
      </x:c>
      <x:c r="H461" s="82" t="str">
        <x:f>IF($A461="","",IFERROR(IF(INDEX(INDIRECT("'WCM Calibration Final'!$K$1:$K$2000"),$A461)="","",INDEX(INDIRECT("'WCM Calibration Final'!$K$1:$K$2000"),$A461)),"Source error"))</x:f>
      </x:c>
      <x:c r="I461" s="82" t="str">
        <x:f>IF($A461="","",IFERROR(IF(INDEX(INDIRECT("'WCM Calibration Final'!$L$1:$L$2000"),$A461)="","",INDEX(INDIRECT("'WCM Calibration Final'!$L$1:$L$2000"),$A461)),"Source error"))</x:f>
      </x:c>
      <x:c r="J461" s="82" t="str">
        <x:f>IF(A461="","",IF(B461="","Missing GEID; counted by name/SOEID",IF(COUNTIF($B$8:$B$507,B461)&gt;1,"Repeated GEID in counted rows","")))</x:f>
      </x:c>
      <x:c r="K461" s="82"/>
      <x:c r="L461" s="82" t="n">
        <x:f>IF(Calculations!BN466=1,COUNTIF(Calculations!$BN$13:BN466,1),0)</x:f>
        <x:v>0</x:v>
      </x:c>
    </x:row>
    <x:row r="462" ht="18" customHeight="1">
      <x:c r="A462" s="76" t="str">
        <x:f>IF(455&gt;Calculations!$AG$4,"",IFERROR(INDEX(Calculations!$EM$13:$EM$512,MATCH(455,$L$8:$L$507,0)),""))</x:f>
      </x:c>
      <x:c r="B462" s="76" t="str">
        <x:f>IF($A462="","",IFERROR(IF(INDEX(INDIRECT("'WCM Calibration Final'!$A$1:$A$2000"),$A462)="","",INDEX(INDIRECT("'WCM Calibration Final'!$A$1:$A$2000"),$A462)),"Source error"))</x:f>
      </x:c>
      <x:c r="C462" s="76" t="str">
        <x:f>IF($A462="","",IFERROR(IF(INDEX(INDIRECT("'WCM Calibration Final'!$B$1:$B$2000"),$A462)="","",INDEX(INDIRECT("'WCM Calibration Final'!$B$1:$B$2000"),$A462)),"Source error"))</x:f>
      </x:c>
      <x:c r="D462" s="76" t="str">
        <x:f>IF($A462="","",IFERROR(IF(INDEX(INDIRECT("'WCM Calibration Final'!$C$1:$C$2000"),$A462)="","",INDEX(INDIRECT("'WCM Calibration Final'!$C$1:$C$2000"),$A462)),"Source error"))</x:f>
      </x:c>
      <x:c r="E462" s="76" t="str">
        <x:f>IF($A462="","",IFERROR(IF(INDEX(INDIRECT("'WCM Calibration Final'!$D$1:$D$2000"),$A462)="","",INDEX(INDIRECT("'WCM Calibration Final'!$D$1:$D$2000"),$A462)),"Source error"))</x:f>
      </x:c>
      <x:c r="F462" s="76" t="str">
        <x:f>IF($A462="","",IFERROR(IF(INDEX(INDIRECT("'WCM Calibration Final'!$E$1:$E$2000"),$A462)="","",INDEX(INDIRECT("'WCM Calibration Final'!$E$1:$E$2000"),$A462)),"Source error"))</x:f>
      </x:c>
      <x:c r="G462" s="76" t="str">
        <x:f>IF($A462="","",IFERROR(IF(INDEX(INDIRECT("'WCM Calibration Final'!$F$1:$F$2000"),$A462)="","",INDEX(INDIRECT("'WCM Calibration Final'!$F$1:$F$2000"),$A462)),"Source error"))</x:f>
      </x:c>
      <x:c r="H462" s="76" t="str">
        <x:f>IF($A462="","",IFERROR(IF(INDEX(INDIRECT("'WCM Calibration Final'!$K$1:$K$2000"),$A462)="","",INDEX(INDIRECT("'WCM Calibration Final'!$K$1:$K$2000"),$A462)),"Source error"))</x:f>
      </x:c>
      <x:c r="I462" s="76" t="str">
        <x:f>IF($A462="","",IFERROR(IF(INDEX(INDIRECT("'WCM Calibration Final'!$L$1:$L$2000"),$A462)="","",INDEX(INDIRECT("'WCM Calibration Final'!$L$1:$L$2000"),$A462)),"Source error"))</x:f>
      </x:c>
      <x:c r="J462" s="76" t="str">
        <x:f>IF(A462="","",IF(B462="","Missing GEID; counted by name/SOEID",IF(COUNTIF($B$8:$B$507,B462)&gt;1,"Repeated GEID in counted rows","")))</x:f>
      </x:c>
      <x:c r="K462" s="82"/>
      <x:c r="L462" s="82" t="n">
        <x:f>IF(Calculations!BN467=1,COUNTIF(Calculations!$BN$13:BN467,1),0)</x:f>
        <x:v>0</x:v>
      </x:c>
    </x:row>
    <x:row r="463" ht="18" customHeight="1">
      <x:c r="A463" s="82" t="str">
        <x:f>IF(456&gt;Calculations!$AG$4,"",IFERROR(INDEX(Calculations!$EM$13:$EM$512,MATCH(456,$L$8:$L$507,0)),""))</x:f>
      </x:c>
      <x:c r="B463" s="82" t="str">
        <x:f>IF($A463="","",IFERROR(IF(INDEX(INDIRECT("'WCM Calibration Final'!$A$1:$A$2000"),$A463)="","",INDEX(INDIRECT("'WCM Calibration Final'!$A$1:$A$2000"),$A463)),"Source error"))</x:f>
      </x:c>
      <x:c r="C463" s="82" t="str">
        <x:f>IF($A463="","",IFERROR(IF(INDEX(INDIRECT("'WCM Calibration Final'!$B$1:$B$2000"),$A463)="","",INDEX(INDIRECT("'WCM Calibration Final'!$B$1:$B$2000"),$A463)),"Source error"))</x:f>
      </x:c>
      <x:c r="D463" s="82" t="str">
        <x:f>IF($A463="","",IFERROR(IF(INDEX(INDIRECT("'WCM Calibration Final'!$C$1:$C$2000"),$A463)="","",INDEX(INDIRECT("'WCM Calibration Final'!$C$1:$C$2000"),$A463)),"Source error"))</x:f>
      </x:c>
      <x:c r="E463" s="82" t="str">
        <x:f>IF($A463="","",IFERROR(IF(INDEX(INDIRECT("'WCM Calibration Final'!$D$1:$D$2000"),$A463)="","",INDEX(INDIRECT("'WCM Calibration Final'!$D$1:$D$2000"),$A463)),"Source error"))</x:f>
      </x:c>
      <x:c r="F463" s="82" t="str">
        <x:f>IF($A463="","",IFERROR(IF(INDEX(INDIRECT("'WCM Calibration Final'!$E$1:$E$2000"),$A463)="","",INDEX(INDIRECT("'WCM Calibration Final'!$E$1:$E$2000"),$A463)),"Source error"))</x:f>
      </x:c>
      <x:c r="G463" s="82" t="str">
        <x:f>IF($A463="","",IFERROR(IF(INDEX(INDIRECT("'WCM Calibration Final'!$F$1:$F$2000"),$A463)="","",INDEX(INDIRECT("'WCM Calibration Final'!$F$1:$F$2000"),$A463)),"Source error"))</x:f>
      </x:c>
      <x:c r="H463" s="82" t="str">
        <x:f>IF($A463="","",IFERROR(IF(INDEX(INDIRECT("'WCM Calibration Final'!$K$1:$K$2000"),$A463)="","",INDEX(INDIRECT("'WCM Calibration Final'!$K$1:$K$2000"),$A463)),"Source error"))</x:f>
      </x:c>
      <x:c r="I463" s="82" t="str">
        <x:f>IF($A463="","",IFERROR(IF(INDEX(INDIRECT("'WCM Calibration Final'!$L$1:$L$2000"),$A463)="","",INDEX(INDIRECT("'WCM Calibration Final'!$L$1:$L$2000"),$A463)),"Source error"))</x:f>
      </x:c>
      <x:c r="J463" s="82" t="str">
        <x:f>IF(A463="","",IF(B463="","Missing GEID; counted by name/SOEID",IF(COUNTIF($B$8:$B$507,B463)&gt;1,"Repeated GEID in counted rows","")))</x:f>
      </x:c>
      <x:c r="K463" s="82"/>
      <x:c r="L463" s="82" t="n">
        <x:f>IF(Calculations!BN468=1,COUNTIF(Calculations!$BN$13:BN468,1),0)</x:f>
        <x:v>0</x:v>
      </x:c>
    </x:row>
    <x:row r="464" ht="18" customHeight="1">
      <x:c r="A464" s="76" t="str">
        <x:f>IF(457&gt;Calculations!$AG$4,"",IFERROR(INDEX(Calculations!$EM$13:$EM$512,MATCH(457,$L$8:$L$507,0)),""))</x:f>
      </x:c>
      <x:c r="B464" s="76" t="str">
        <x:f>IF($A464="","",IFERROR(IF(INDEX(INDIRECT("'WCM Calibration Final'!$A$1:$A$2000"),$A464)="","",INDEX(INDIRECT("'WCM Calibration Final'!$A$1:$A$2000"),$A464)),"Source error"))</x:f>
      </x:c>
      <x:c r="C464" s="76" t="str">
        <x:f>IF($A464="","",IFERROR(IF(INDEX(INDIRECT("'WCM Calibration Final'!$B$1:$B$2000"),$A464)="","",INDEX(INDIRECT("'WCM Calibration Final'!$B$1:$B$2000"),$A464)),"Source error"))</x:f>
      </x:c>
      <x:c r="D464" s="76" t="str">
        <x:f>IF($A464="","",IFERROR(IF(INDEX(INDIRECT("'WCM Calibration Final'!$C$1:$C$2000"),$A464)="","",INDEX(INDIRECT("'WCM Calibration Final'!$C$1:$C$2000"),$A464)),"Source error"))</x:f>
      </x:c>
      <x:c r="E464" s="76" t="str">
        <x:f>IF($A464="","",IFERROR(IF(INDEX(INDIRECT("'WCM Calibration Final'!$D$1:$D$2000"),$A464)="","",INDEX(INDIRECT("'WCM Calibration Final'!$D$1:$D$2000"),$A464)),"Source error"))</x:f>
      </x:c>
      <x:c r="F464" s="76" t="str">
        <x:f>IF($A464="","",IFERROR(IF(INDEX(INDIRECT("'WCM Calibration Final'!$E$1:$E$2000"),$A464)="","",INDEX(INDIRECT("'WCM Calibration Final'!$E$1:$E$2000"),$A464)),"Source error"))</x:f>
      </x:c>
      <x:c r="G464" s="76" t="str">
        <x:f>IF($A464="","",IFERROR(IF(INDEX(INDIRECT("'WCM Calibration Final'!$F$1:$F$2000"),$A464)="","",INDEX(INDIRECT("'WCM Calibration Final'!$F$1:$F$2000"),$A464)),"Source error"))</x:f>
      </x:c>
      <x:c r="H464" s="76" t="str">
        <x:f>IF($A464="","",IFERROR(IF(INDEX(INDIRECT("'WCM Calibration Final'!$K$1:$K$2000"),$A464)="","",INDEX(INDIRECT("'WCM Calibration Final'!$K$1:$K$2000"),$A464)),"Source error"))</x:f>
      </x:c>
      <x:c r="I464" s="76" t="str">
        <x:f>IF($A464="","",IFERROR(IF(INDEX(INDIRECT("'WCM Calibration Final'!$L$1:$L$2000"),$A464)="","",INDEX(INDIRECT("'WCM Calibration Final'!$L$1:$L$2000"),$A464)),"Source error"))</x:f>
      </x:c>
      <x:c r="J464" s="76" t="str">
        <x:f>IF(A464="","",IF(B464="","Missing GEID; counted by name/SOEID",IF(COUNTIF($B$8:$B$507,B464)&gt;1,"Repeated GEID in counted rows","")))</x:f>
      </x:c>
      <x:c r="K464" s="82"/>
      <x:c r="L464" s="82" t="n">
        <x:f>IF(Calculations!BN469=1,COUNTIF(Calculations!$BN$13:BN469,1),0)</x:f>
        <x:v>0</x:v>
      </x:c>
    </x:row>
    <x:row r="465" ht="18" customHeight="1">
      <x:c r="A465" s="82" t="str">
        <x:f>IF(458&gt;Calculations!$AG$4,"",IFERROR(INDEX(Calculations!$EM$13:$EM$512,MATCH(458,$L$8:$L$507,0)),""))</x:f>
      </x:c>
      <x:c r="B465" s="82" t="str">
        <x:f>IF($A465="","",IFERROR(IF(INDEX(INDIRECT("'WCM Calibration Final'!$A$1:$A$2000"),$A465)="","",INDEX(INDIRECT("'WCM Calibration Final'!$A$1:$A$2000"),$A465)),"Source error"))</x:f>
      </x:c>
      <x:c r="C465" s="82" t="str">
        <x:f>IF($A465="","",IFERROR(IF(INDEX(INDIRECT("'WCM Calibration Final'!$B$1:$B$2000"),$A465)="","",INDEX(INDIRECT("'WCM Calibration Final'!$B$1:$B$2000"),$A465)),"Source error"))</x:f>
      </x:c>
      <x:c r="D465" s="82" t="str">
        <x:f>IF($A465="","",IFERROR(IF(INDEX(INDIRECT("'WCM Calibration Final'!$C$1:$C$2000"),$A465)="","",INDEX(INDIRECT("'WCM Calibration Final'!$C$1:$C$2000"),$A465)),"Source error"))</x:f>
      </x:c>
      <x:c r="E465" s="82" t="str">
        <x:f>IF($A465="","",IFERROR(IF(INDEX(INDIRECT("'WCM Calibration Final'!$D$1:$D$2000"),$A465)="","",INDEX(INDIRECT("'WCM Calibration Final'!$D$1:$D$2000"),$A465)),"Source error"))</x:f>
      </x:c>
      <x:c r="F465" s="82" t="str">
        <x:f>IF($A465="","",IFERROR(IF(INDEX(INDIRECT("'WCM Calibration Final'!$E$1:$E$2000"),$A465)="","",INDEX(INDIRECT("'WCM Calibration Final'!$E$1:$E$2000"),$A465)),"Source error"))</x:f>
      </x:c>
      <x:c r="G465" s="82" t="str">
        <x:f>IF($A465="","",IFERROR(IF(INDEX(INDIRECT("'WCM Calibration Final'!$F$1:$F$2000"),$A465)="","",INDEX(INDIRECT("'WCM Calibration Final'!$F$1:$F$2000"),$A465)),"Source error"))</x:f>
      </x:c>
      <x:c r="H465" s="82" t="str">
        <x:f>IF($A465="","",IFERROR(IF(INDEX(INDIRECT("'WCM Calibration Final'!$K$1:$K$2000"),$A465)="","",INDEX(INDIRECT("'WCM Calibration Final'!$K$1:$K$2000"),$A465)),"Source error"))</x:f>
      </x:c>
      <x:c r="I465" s="82" t="str">
        <x:f>IF($A465="","",IFERROR(IF(INDEX(INDIRECT("'WCM Calibration Final'!$L$1:$L$2000"),$A465)="","",INDEX(INDIRECT("'WCM Calibration Final'!$L$1:$L$2000"),$A465)),"Source error"))</x:f>
      </x:c>
      <x:c r="J465" s="82" t="str">
        <x:f>IF(A465="","",IF(B465="","Missing GEID; counted by name/SOEID",IF(COUNTIF($B$8:$B$507,B465)&gt;1,"Repeated GEID in counted rows","")))</x:f>
      </x:c>
      <x:c r="K465" s="82"/>
      <x:c r="L465" s="82" t="n">
        <x:f>IF(Calculations!BN470=1,COUNTIF(Calculations!$BN$13:BN470,1),0)</x:f>
        <x:v>0</x:v>
      </x:c>
    </x:row>
    <x:row r="466" ht="18" customHeight="1">
      <x:c r="A466" s="76" t="str">
        <x:f>IF(459&gt;Calculations!$AG$4,"",IFERROR(INDEX(Calculations!$EM$13:$EM$512,MATCH(459,$L$8:$L$507,0)),""))</x:f>
      </x:c>
      <x:c r="B466" s="76" t="str">
        <x:f>IF($A466="","",IFERROR(IF(INDEX(INDIRECT("'WCM Calibration Final'!$A$1:$A$2000"),$A466)="","",INDEX(INDIRECT("'WCM Calibration Final'!$A$1:$A$2000"),$A466)),"Source error"))</x:f>
      </x:c>
      <x:c r="C466" s="76" t="str">
        <x:f>IF($A466="","",IFERROR(IF(INDEX(INDIRECT("'WCM Calibration Final'!$B$1:$B$2000"),$A466)="","",INDEX(INDIRECT("'WCM Calibration Final'!$B$1:$B$2000"),$A466)),"Source error"))</x:f>
      </x:c>
      <x:c r="D466" s="76" t="str">
        <x:f>IF($A466="","",IFERROR(IF(INDEX(INDIRECT("'WCM Calibration Final'!$C$1:$C$2000"),$A466)="","",INDEX(INDIRECT("'WCM Calibration Final'!$C$1:$C$2000"),$A466)),"Source error"))</x:f>
      </x:c>
      <x:c r="E466" s="76" t="str">
        <x:f>IF($A466="","",IFERROR(IF(INDEX(INDIRECT("'WCM Calibration Final'!$D$1:$D$2000"),$A466)="","",INDEX(INDIRECT("'WCM Calibration Final'!$D$1:$D$2000"),$A466)),"Source error"))</x:f>
      </x:c>
      <x:c r="F466" s="76" t="str">
        <x:f>IF($A466="","",IFERROR(IF(INDEX(INDIRECT("'WCM Calibration Final'!$E$1:$E$2000"),$A466)="","",INDEX(INDIRECT("'WCM Calibration Final'!$E$1:$E$2000"),$A466)),"Source error"))</x:f>
      </x:c>
      <x:c r="G466" s="76" t="str">
        <x:f>IF($A466="","",IFERROR(IF(INDEX(INDIRECT("'WCM Calibration Final'!$F$1:$F$2000"),$A466)="","",INDEX(INDIRECT("'WCM Calibration Final'!$F$1:$F$2000"),$A466)),"Source error"))</x:f>
      </x:c>
      <x:c r="H466" s="76" t="str">
        <x:f>IF($A466="","",IFERROR(IF(INDEX(INDIRECT("'WCM Calibration Final'!$K$1:$K$2000"),$A466)="","",INDEX(INDIRECT("'WCM Calibration Final'!$K$1:$K$2000"),$A466)),"Source error"))</x:f>
      </x:c>
      <x:c r="I466" s="76" t="str">
        <x:f>IF($A466="","",IFERROR(IF(INDEX(INDIRECT("'WCM Calibration Final'!$L$1:$L$2000"),$A466)="","",INDEX(INDIRECT("'WCM Calibration Final'!$L$1:$L$2000"),$A466)),"Source error"))</x:f>
      </x:c>
      <x:c r="J466" s="76" t="str">
        <x:f>IF(A466="","",IF(B466="","Missing GEID; counted by name/SOEID",IF(COUNTIF($B$8:$B$507,B466)&gt;1,"Repeated GEID in counted rows","")))</x:f>
      </x:c>
      <x:c r="K466" s="82"/>
      <x:c r="L466" s="82" t="n">
        <x:f>IF(Calculations!BN471=1,COUNTIF(Calculations!$BN$13:BN471,1),0)</x:f>
        <x:v>0</x:v>
      </x:c>
    </x:row>
    <x:row r="467" ht="18" customHeight="1">
      <x:c r="A467" s="82" t="str">
        <x:f>IF(460&gt;Calculations!$AG$4,"",IFERROR(INDEX(Calculations!$EM$13:$EM$512,MATCH(460,$L$8:$L$507,0)),""))</x:f>
      </x:c>
      <x:c r="B467" s="82" t="str">
        <x:f>IF($A467="","",IFERROR(IF(INDEX(INDIRECT("'WCM Calibration Final'!$A$1:$A$2000"),$A467)="","",INDEX(INDIRECT("'WCM Calibration Final'!$A$1:$A$2000"),$A467)),"Source error"))</x:f>
      </x:c>
      <x:c r="C467" s="82" t="str">
        <x:f>IF($A467="","",IFERROR(IF(INDEX(INDIRECT("'WCM Calibration Final'!$B$1:$B$2000"),$A467)="","",INDEX(INDIRECT("'WCM Calibration Final'!$B$1:$B$2000"),$A467)),"Source error"))</x:f>
      </x:c>
      <x:c r="D467" s="82" t="str">
        <x:f>IF($A467="","",IFERROR(IF(INDEX(INDIRECT("'WCM Calibration Final'!$C$1:$C$2000"),$A467)="","",INDEX(INDIRECT("'WCM Calibration Final'!$C$1:$C$2000"),$A467)),"Source error"))</x:f>
      </x:c>
      <x:c r="E467" s="82" t="str">
        <x:f>IF($A467="","",IFERROR(IF(INDEX(INDIRECT("'WCM Calibration Final'!$D$1:$D$2000"),$A467)="","",INDEX(INDIRECT("'WCM Calibration Final'!$D$1:$D$2000"),$A467)),"Source error"))</x:f>
      </x:c>
      <x:c r="F467" s="82" t="str">
        <x:f>IF($A467="","",IFERROR(IF(INDEX(INDIRECT("'WCM Calibration Final'!$E$1:$E$2000"),$A467)="","",INDEX(INDIRECT("'WCM Calibration Final'!$E$1:$E$2000"),$A467)),"Source error"))</x:f>
      </x:c>
      <x:c r="G467" s="82" t="str">
        <x:f>IF($A467="","",IFERROR(IF(INDEX(INDIRECT("'WCM Calibration Final'!$F$1:$F$2000"),$A467)="","",INDEX(INDIRECT("'WCM Calibration Final'!$F$1:$F$2000"),$A467)),"Source error"))</x:f>
      </x:c>
      <x:c r="H467" s="82" t="str">
        <x:f>IF($A467="","",IFERROR(IF(INDEX(INDIRECT("'WCM Calibration Final'!$K$1:$K$2000"),$A467)="","",INDEX(INDIRECT("'WCM Calibration Final'!$K$1:$K$2000"),$A467)),"Source error"))</x:f>
      </x:c>
      <x:c r="I467" s="82" t="str">
        <x:f>IF($A467="","",IFERROR(IF(INDEX(INDIRECT("'WCM Calibration Final'!$L$1:$L$2000"),$A467)="","",INDEX(INDIRECT("'WCM Calibration Final'!$L$1:$L$2000"),$A467)),"Source error"))</x:f>
      </x:c>
      <x:c r="J467" s="82" t="str">
        <x:f>IF(A467="","",IF(B467="","Missing GEID; counted by name/SOEID",IF(COUNTIF($B$8:$B$507,B467)&gt;1,"Repeated GEID in counted rows","")))</x:f>
      </x:c>
      <x:c r="K467" s="82"/>
      <x:c r="L467" s="82" t="n">
        <x:f>IF(Calculations!BN472=1,COUNTIF(Calculations!$BN$13:BN472,1),0)</x:f>
        <x:v>0</x:v>
      </x:c>
    </x:row>
    <x:row r="468" ht="18" customHeight="1">
      <x:c r="A468" s="76" t="str">
        <x:f>IF(461&gt;Calculations!$AG$4,"",IFERROR(INDEX(Calculations!$EM$13:$EM$512,MATCH(461,$L$8:$L$507,0)),""))</x:f>
      </x:c>
      <x:c r="B468" s="76" t="str">
        <x:f>IF($A468="","",IFERROR(IF(INDEX(INDIRECT("'WCM Calibration Final'!$A$1:$A$2000"),$A468)="","",INDEX(INDIRECT("'WCM Calibration Final'!$A$1:$A$2000"),$A468)),"Source error"))</x:f>
      </x:c>
      <x:c r="C468" s="76" t="str">
        <x:f>IF($A468="","",IFERROR(IF(INDEX(INDIRECT("'WCM Calibration Final'!$B$1:$B$2000"),$A468)="","",INDEX(INDIRECT("'WCM Calibration Final'!$B$1:$B$2000"),$A468)),"Source error"))</x:f>
      </x:c>
      <x:c r="D468" s="76" t="str">
        <x:f>IF($A468="","",IFERROR(IF(INDEX(INDIRECT("'WCM Calibration Final'!$C$1:$C$2000"),$A468)="","",INDEX(INDIRECT("'WCM Calibration Final'!$C$1:$C$2000"),$A468)),"Source error"))</x:f>
      </x:c>
      <x:c r="E468" s="76" t="str">
        <x:f>IF($A468="","",IFERROR(IF(INDEX(INDIRECT("'WCM Calibration Final'!$D$1:$D$2000"),$A468)="","",INDEX(INDIRECT("'WCM Calibration Final'!$D$1:$D$2000"),$A468)),"Source error"))</x:f>
      </x:c>
      <x:c r="F468" s="76" t="str">
        <x:f>IF($A468="","",IFERROR(IF(INDEX(INDIRECT("'WCM Calibration Final'!$E$1:$E$2000"),$A468)="","",INDEX(INDIRECT("'WCM Calibration Final'!$E$1:$E$2000"),$A468)),"Source error"))</x:f>
      </x:c>
      <x:c r="G468" s="76" t="str">
        <x:f>IF($A468="","",IFERROR(IF(INDEX(INDIRECT("'WCM Calibration Final'!$F$1:$F$2000"),$A468)="","",INDEX(INDIRECT("'WCM Calibration Final'!$F$1:$F$2000"),$A468)),"Source error"))</x:f>
      </x:c>
      <x:c r="H468" s="76" t="str">
        <x:f>IF($A468="","",IFERROR(IF(INDEX(INDIRECT("'WCM Calibration Final'!$K$1:$K$2000"),$A468)="","",INDEX(INDIRECT("'WCM Calibration Final'!$K$1:$K$2000"),$A468)),"Source error"))</x:f>
      </x:c>
      <x:c r="I468" s="76" t="str">
        <x:f>IF($A468="","",IFERROR(IF(INDEX(INDIRECT("'WCM Calibration Final'!$L$1:$L$2000"),$A468)="","",INDEX(INDIRECT("'WCM Calibration Final'!$L$1:$L$2000"),$A468)),"Source error"))</x:f>
      </x:c>
      <x:c r="J468" s="76" t="str">
        <x:f>IF(A468="","",IF(B468="","Missing GEID; counted by name/SOEID",IF(COUNTIF($B$8:$B$507,B468)&gt;1,"Repeated GEID in counted rows","")))</x:f>
      </x:c>
      <x:c r="K468" s="82"/>
      <x:c r="L468" s="82" t="n">
        <x:f>IF(Calculations!BN473=1,COUNTIF(Calculations!$BN$13:BN473,1),0)</x:f>
        <x:v>0</x:v>
      </x:c>
    </x:row>
    <x:row r="469" ht="18" customHeight="1">
      <x:c r="A469" s="82" t="str">
        <x:f>IF(462&gt;Calculations!$AG$4,"",IFERROR(INDEX(Calculations!$EM$13:$EM$512,MATCH(462,$L$8:$L$507,0)),""))</x:f>
      </x:c>
      <x:c r="B469" s="82" t="str">
        <x:f>IF($A469="","",IFERROR(IF(INDEX(INDIRECT("'WCM Calibration Final'!$A$1:$A$2000"),$A469)="","",INDEX(INDIRECT("'WCM Calibration Final'!$A$1:$A$2000"),$A469)),"Source error"))</x:f>
      </x:c>
      <x:c r="C469" s="82" t="str">
        <x:f>IF($A469="","",IFERROR(IF(INDEX(INDIRECT("'WCM Calibration Final'!$B$1:$B$2000"),$A469)="","",INDEX(INDIRECT("'WCM Calibration Final'!$B$1:$B$2000"),$A469)),"Source error"))</x:f>
      </x:c>
      <x:c r="D469" s="82" t="str">
        <x:f>IF($A469="","",IFERROR(IF(INDEX(INDIRECT("'WCM Calibration Final'!$C$1:$C$2000"),$A469)="","",INDEX(INDIRECT("'WCM Calibration Final'!$C$1:$C$2000"),$A469)),"Source error"))</x:f>
      </x:c>
      <x:c r="E469" s="82" t="str">
        <x:f>IF($A469="","",IFERROR(IF(INDEX(INDIRECT("'WCM Calibration Final'!$D$1:$D$2000"),$A469)="","",INDEX(INDIRECT("'WCM Calibration Final'!$D$1:$D$2000"),$A469)),"Source error"))</x:f>
      </x:c>
      <x:c r="F469" s="82" t="str">
        <x:f>IF($A469="","",IFERROR(IF(INDEX(INDIRECT("'WCM Calibration Final'!$E$1:$E$2000"),$A469)="","",INDEX(INDIRECT("'WCM Calibration Final'!$E$1:$E$2000"),$A469)),"Source error"))</x:f>
      </x:c>
      <x:c r="G469" s="82" t="str">
        <x:f>IF($A469="","",IFERROR(IF(INDEX(INDIRECT("'WCM Calibration Final'!$F$1:$F$2000"),$A469)="","",INDEX(INDIRECT("'WCM Calibration Final'!$F$1:$F$2000"),$A469)),"Source error"))</x:f>
      </x:c>
      <x:c r="H469" s="82" t="str">
        <x:f>IF($A469="","",IFERROR(IF(INDEX(INDIRECT("'WCM Calibration Final'!$K$1:$K$2000"),$A469)="","",INDEX(INDIRECT("'WCM Calibration Final'!$K$1:$K$2000"),$A469)),"Source error"))</x:f>
      </x:c>
      <x:c r="I469" s="82" t="str">
        <x:f>IF($A469="","",IFERROR(IF(INDEX(INDIRECT("'WCM Calibration Final'!$L$1:$L$2000"),$A469)="","",INDEX(INDIRECT("'WCM Calibration Final'!$L$1:$L$2000"),$A469)),"Source error"))</x:f>
      </x:c>
      <x:c r="J469" s="82" t="str">
        <x:f>IF(A469="","",IF(B469="","Missing GEID; counted by name/SOEID",IF(COUNTIF($B$8:$B$507,B469)&gt;1,"Repeated GEID in counted rows","")))</x:f>
      </x:c>
      <x:c r="K469" s="82"/>
      <x:c r="L469" s="82" t="n">
        <x:f>IF(Calculations!BN474=1,COUNTIF(Calculations!$BN$13:BN474,1),0)</x:f>
        <x:v>0</x:v>
      </x:c>
    </x:row>
    <x:row r="470" ht="18" customHeight="1">
      <x:c r="A470" s="76" t="str">
        <x:f>IF(463&gt;Calculations!$AG$4,"",IFERROR(INDEX(Calculations!$EM$13:$EM$512,MATCH(463,$L$8:$L$507,0)),""))</x:f>
      </x:c>
      <x:c r="B470" s="76" t="str">
        <x:f>IF($A470="","",IFERROR(IF(INDEX(INDIRECT("'WCM Calibration Final'!$A$1:$A$2000"),$A470)="","",INDEX(INDIRECT("'WCM Calibration Final'!$A$1:$A$2000"),$A470)),"Source error"))</x:f>
      </x:c>
      <x:c r="C470" s="76" t="str">
        <x:f>IF($A470="","",IFERROR(IF(INDEX(INDIRECT("'WCM Calibration Final'!$B$1:$B$2000"),$A470)="","",INDEX(INDIRECT("'WCM Calibration Final'!$B$1:$B$2000"),$A470)),"Source error"))</x:f>
      </x:c>
      <x:c r="D470" s="76" t="str">
        <x:f>IF($A470="","",IFERROR(IF(INDEX(INDIRECT("'WCM Calibration Final'!$C$1:$C$2000"),$A470)="","",INDEX(INDIRECT("'WCM Calibration Final'!$C$1:$C$2000"),$A470)),"Source error"))</x:f>
      </x:c>
      <x:c r="E470" s="76" t="str">
        <x:f>IF($A470="","",IFERROR(IF(INDEX(INDIRECT("'WCM Calibration Final'!$D$1:$D$2000"),$A470)="","",INDEX(INDIRECT("'WCM Calibration Final'!$D$1:$D$2000"),$A470)),"Source error"))</x:f>
      </x:c>
      <x:c r="F470" s="76" t="str">
        <x:f>IF($A470="","",IFERROR(IF(INDEX(INDIRECT("'WCM Calibration Final'!$E$1:$E$2000"),$A470)="","",INDEX(INDIRECT("'WCM Calibration Final'!$E$1:$E$2000"),$A470)),"Source error"))</x:f>
      </x:c>
      <x:c r="G470" s="76" t="str">
        <x:f>IF($A470="","",IFERROR(IF(INDEX(INDIRECT("'WCM Calibration Final'!$F$1:$F$2000"),$A470)="","",INDEX(INDIRECT("'WCM Calibration Final'!$F$1:$F$2000"),$A470)),"Source error"))</x:f>
      </x:c>
      <x:c r="H470" s="76" t="str">
        <x:f>IF($A470="","",IFERROR(IF(INDEX(INDIRECT("'WCM Calibration Final'!$K$1:$K$2000"),$A470)="","",INDEX(INDIRECT("'WCM Calibration Final'!$K$1:$K$2000"),$A470)),"Source error"))</x:f>
      </x:c>
      <x:c r="I470" s="76" t="str">
        <x:f>IF($A470="","",IFERROR(IF(INDEX(INDIRECT("'WCM Calibration Final'!$L$1:$L$2000"),$A470)="","",INDEX(INDIRECT("'WCM Calibration Final'!$L$1:$L$2000"),$A470)),"Source error"))</x:f>
      </x:c>
      <x:c r="J470" s="76" t="str">
        <x:f>IF(A470="","",IF(B470="","Missing GEID; counted by name/SOEID",IF(COUNTIF($B$8:$B$507,B470)&gt;1,"Repeated GEID in counted rows","")))</x:f>
      </x:c>
      <x:c r="K470" s="82"/>
      <x:c r="L470" s="82" t="n">
        <x:f>IF(Calculations!BN475=1,COUNTIF(Calculations!$BN$13:BN475,1),0)</x:f>
        <x:v>0</x:v>
      </x:c>
    </x:row>
    <x:row r="471" ht="18" customHeight="1">
      <x:c r="A471" s="82" t="str">
        <x:f>IF(464&gt;Calculations!$AG$4,"",IFERROR(INDEX(Calculations!$EM$13:$EM$512,MATCH(464,$L$8:$L$507,0)),""))</x:f>
      </x:c>
      <x:c r="B471" s="82" t="str">
        <x:f>IF($A471="","",IFERROR(IF(INDEX(INDIRECT("'WCM Calibration Final'!$A$1:$A$2000"),$A471)="","",INDEX(INDIRECT("'WCM Calibration Final'!$A$1:$A$2000"),$A471)),"Source error"))</x:f>
      </x:c>
      <x:c r="C471" s="82" t="str">
        <x:f>IF($A471="","",IFERROR(IF(INDEX(INDIRECT("'WCM Calibration Final'!$B$1:$B$2000"),$A471)="","",INDEX(INDIRECT("'WCM Calibration Final'!$B$1:$B$2000"),$A471)),"Source error"))</x:f>
      </x:c>
      <x:c r="D471" s="82" t="str">
        <x:f>IF($A471="","",IFERROR(IF(INDEX(INDIRECT("'WCM Calibration Final'!$C$1:$C$2000"),$A471)="","",INDEX(INDIRECT("'WCM Calibration Final'!$C$1:$C$2000"),$A471)),"Source error"))</x:f>
      </x:c>
      <x:c r="E471" s="82" t="str">
        <x:f>IF($A471="","",IFERROR(IF(INDEX(INDIRECT("'WCM Calibration Final'!$D$1:$D$2000"),$A471)="","",INDEX(INDIRECT("'WCM Calibration Final'!$D$1:$D$2000"),$A471)),"Source error"))</x:f>
      </x:c>
      <x:c r="F471" s="82" t="str">
        <x:f>IF($A471="","",IFERROR(IF(INDEX(INDIRECT("'WCM Calibration Final'!$E$1:$E$2000"),$A471)="","",INDEX(INDIRECT("'WCM Calibration Final'!$E$1:$E$2000"),$A471)),"Source error"))</x:f>
      </x:c>
      <x:c r="G471" s="82" t="str">
        <x:f>IF($A471="","",IFERROR(IF(INDEX(INDIRECT("'WCM Calibration Final'!$F$1:$F$2000"),$A471)="","",INDEX(INDIRECT("'WCM Calibration Final'!$F$1:$F$2000"),$A471)),"Source error"))</x:f>
      </x:c>
      <x:c r="H471" s="82" t="str">
        <x:f>IF($A471="","",IFERROR(IF(INDEX(INDIRECT("'WCM Calibration Final'!$K$1:$K$2000"),$A471)="","",INDEX(INDIRECT("'WCM Calibration Final'!$K$1:$K$2000"),$A471)),"Source error"))</x:f>
      </x:c>
      <x:c r="I471" s="82" t="str">
        <x:f>IF($A471="","",IFERROR(IF(INDEX(INDIRECT("'WCM Calibration Final'!$L$1:$L$2000"),$A471)="","",INDEX(INDIRECT("'WCM Calibration Final'!$L$1:$L$2000"),$A471)),"Source error"))</x:f>
      </x:c>
      <x:c r="J471" s="82" t="str">
        <x:f>IF(A471="","",IF(B471="","Missing GEID; counted by name/SOEID",IF(COUNTIF($B$8:$B$507,B471)&gt;1,"Repeated GEID in counted rows","")))</x:f>
      </x:c>
      <x:c r="K471" s="82"/>
      <x:c r="L471" s="82" t="n">
        <x:f>IF(Calculations!BN476=1,COUNTIF(Calculations!$BN$13:BN476,1),0)</x:f>
        <x:v>0</x:v>
      </x:c>
    </x:row>
    <x:row r="472" ht="18" customHeight="1">
      <x:c r="A472" s="76" t="str">
        <x:f>IF(465&gt;Calculations!$AG$4,"",IFERROR(INDEX(Calculations!$EM$13:$EM$512,MATCH(465,$L$8:$L$507,0)),""))</x:f>
      </x:c>
      <x:c r="B472" s="76" t="str">
        <x:f>IF($A472="","",IFERROR(IF(INDEX(INDIRECT("'WCM Calibration Final'!$A$1:$A$2000"),$A472)="","",INDEX(INDIRECT("'WCM Calibration Final'!$A$1:$A$2000"),$A472)),"Source error"))</x:f>
      </x:c>
      <x:c r="C472" s="76" t="str">
        <x:f>IF($A472="","",IFERROR(IF(INDEX(INDIRECT("'WCM Calibration Final'!$B$1:$B$2000"),$A472)="","",INDEX(INDIRECT("'WCM Calibration Final'!$B$1:$B$2000"),$A472)),"Source error"))</x:f>
      </x:c>
      <x:c r="D472" s="76" t="str">
        <x:f>IF($A472="","",IFERROR(IF(INDEX(INDIRECT("'WCM Calibration Final'!$C$1:$C$2000"),$A472)="","",INDEX(INDIRECT("'WCM Calibration Final'!$C$1:$C$2000"),$A472)),"Source error"))</x:f>
      </x:c>
      <x:c r="E472" s="76" t="str">
        <x:f>IF($A472="","",IFERROR(IF(INDEX(INDIRECT("'WCM Calibration Final'!$D$1:$D$2000"),$A472)="","",INDEX(INDIRECT("'WCM Calibration Final'!$D$1:$D$2000"),$A472)),"Source error"))</x:f>
      </x:c>
      <x:c r="F472" s="76" t="str">
        <x:f>IF($A472="","",IFERROR(IF(INDEX(INDIRECT("'WCM Calibration Final'!$E$1:$E$2000"),$A472)="","",INDEX(INDIRECT("'WCM Calibration Final'!$E$1:$E$2000"),$A472)),"Source error"))</x:f>
      </x:c>
      <x:c r="G472" s="76" t="str">
        <x:f>IF($A472="","",IFERROR(IF(INDEX(INDIRECT("'WCM Calibration Final'!$F$1:$F$2000"),$A472)="","",INDEX(INDIRECT("'WCM Calibration Final'!$F$1:$F$2000"),$A472)),"Source error"))</x:f>
      </x:c>
      <x:c r="H472" s="76" t="str">
        <x:f>IF($A472="","",IFERROR(IF(INDEX(INDIRECT("'WCM Calibration Final'!$K$1:$K$2000"),$A472)="","",INDEX(INDIRECT("'WCM Calibration Final'!$K$1:$K$2000"),$A472)),"Source error"))</x:f>
      </x:c>
      <x:c r="I472" s="76" t="str">
        <x:f>IF($A472="","",IFERROR(IF(INDEX(INDIRECT("'WCM Calibration Final'!$L$1:$L$2000"),$A472)="","",INDEX(INDIRECT("'WCM Calibration Final'!$L$1:$L$2000"),$A472)),"Source error"))</x:f>
      </x:c>
      <x:c r="J472" s="76" t="str">
        <x:f>IF(A472="","",IF(B472="","Missing GEID; counted by name/SOEID",IF(COUNTIF($B$8:$B$507,B472)&gt;1,"Repeated GEID in counted rows","")))</x:f>
      </x:c>
      <x:c r="K472" s="82"/>
      <x:c r="L472" s="82" t="n">
        <x:f>IF(Calculations!BN477=1,COUNTIF(Calculations!$BN$13:BN477,1),0)</x:f>
        <x:v>0</x:v>
      </x:c>
    </x:row>
    <x:row r="473" ht="18" customHeight="1">
      <x:c r="A473" s="82" t="str">
        <x:f>IF(466&gt;Calculations!$AG$4,"",IFERROR(INDEX(Calculations!$EM$13:$EM$512,MATCH(466,$L$8:$L$507,0)),""))</x:f>
      </x:c>
      <x:c r="B473" s="82" t="str">
        <x:f>IF($A473="","",IFERROR(IF(INDEX(INDIRECT("'WCM Calibration Final'!$A$1:$A$2000"),$A473)="","",INDEX(INDIRECT("'WCM Calibration Final'!$A$1:$A$2000"),$A473)),"Source error"))</x:f>
      </x:c>
      <x:c r="C473" s="82" t="str">
        <x:f>IF($A473="","",IFERROR(IF(INDEX(INDIRECT("'WCM Calibration Final'!$B$1:$B$2000"),$A473)="","",INDEX(INDIRECT("'WCM Calibration Final'!$B$1:$B$2000"),$A473)),"Source error"))</x:f>
      </x:c>
      <x:c r="D473" s="82" t="str">
        <x:f>IF($A473="","",IFERROR(IF(INDEX(INDIRECT("'WCM Calibration Final'!$C$1:$C$2000"),$A473)="","",INDEX(INDIRECT("'WCM Calibration Final'!$C$1:$C$2000"),$A473)),"Source error"))</x:f>
      </x:c>
      <x:c r="E473" s="82" t="str">
        <x:f>IF($A473="","",IFERROR(IF(INDEX(INDIRECT("'WCM Calibration Final'!$D$1:$D$2000"),$A473)="","",INDEX(INDIRECT("'WCM Calibration Final'!$D$1:$D$2000"),$A473)),"Source error"))</x:f>
      </x:c>
      <x:c r="F473" s="82" t="str">
        <x:f>IF($A473="","",IFERROR(IF(INDEX(INDIRECT("'WCM Calibration Final'!$E$1:$E$2000"),$A473)="","",INDEX(INDIRECT("'WCM Calibration Final'!$E$1:$E$2000"),$A473)),"Source error"))</x:f>
      </x:c>
      <x:c r="G473" s="82" t="str">
        <x:f>IF($A473="","",IFERROR(IF(INDEX(INDIRECT("'WCM Calibration Final'!$F$1:$F$2000"),$A473)="","",INDEX(INDIRECT("'WCM Calibration Final'!$F$1:$F$2000"),$A473)),"Source error"))</x:f>
      </x:c>
      <x:c r="H473" s="82" t="str">
        <x:f>IF($A473="","",IFERROR(IF(INDEX(INDIRECT("'WCM Calibration Final'!$K$1:$K$2000"),$A473)="","",INDEX(INDIRECT("'WCM Calibration Final'!$K$1:$K$2000"),$A473)),"Source error"))</x:f>
      </x:c>
      <x:c r="I473" s="82" t="str">
        <x:f>IF($A473="","",IFERROR(IF(INDEX(INDIRECT("'WCM Calibration Final'!$L$1:$L$2000"),$A473)="","",INDEX(INDIRECT("'WCM Calibration Final'!$L$1:$L$2000"),$A473)),"Source error"))</x:f>
      </x:c>
      <x:c r="J473" s="82" t="str">
        <x:f>IF(A473="","",IF(B473="","Missing GEID; counted by name/SOEID",IF(COUNTIF($B$8:$B$507,B473)&gt;1,"Repeated GEID in counted rows","")))</x:f>
      </x:c>
      <x:c r="K473" s="82"/>
      <x:c r="L473" s="82" t="n">
        <x:f>IF(Calculations!BN478=1,COUNTIF(Calculations!$BN$13:BN478,1),0)</x:f>
        <x:v>0</x:v>
      </x:c>
    </x:row>
    <x:row r="474" ht="18" customHeight="1">
      <x:c r="A474" s="76" t="str">
        <x:f>IF(467&gt;Calculations!$AG$4,"",IFERROR(INDEX(Calculations!$EM$13:$EM$512,MATCH(467,$L$8:$L$507,0)),""))</x:f>
      </x:c>
      <x:c r="B474" s="76" t="str">
        <x:f>IF($A474="","",IFERROR(IF(INDEX(INDIRECT("'WCM Calibration Final'!$A$1:$A$2000"),$A474)="","",INDEX(INDIRECT("'WCM Calibration Final'!$A$1:$A$2000"),$A474)),"Source error"))</x:f>
      </x:c>
      <x:c r="C474" s="76" t="str">
        <x:f>IF($A474="","",IFERROR(IF(INDEX(INDIRECT("'WCM Calibration Final'!$B$1:$B$2000"),$A474)="","",INDEX(INDIRECT("'WCM Calibration Final'!$B$1:$B$2000"),$A474)),"Source error"))</x:f>
      </x:c>
      <x:c r="D474" s="76" t="str">
        <x:f>IF($A474="","",IFERROR(IF(INDEX(INDIRECT("'WCM Calibration Final'!$C$1:$C$2000"),$A474)="","",INDEX(INDIRECT("'WCM Calibration Final'!$C$1:$C$2000"),$A474)),"Source error"))</x:f>
      </x:c>
      <x:c r="E474" s="76" t="str">
        <x:f>IF($A474="","",IFERROR(IF(INDEX(INDIRECT("'WCM Calibration Final'!$D$1:$D$2000"),$A474)="","",INDEX(INDIRECT("'WCM Calibration Final'!$D$1:$D$2000"),$A474)),"Source error"))</x:f>
      </x:c>
      <x:c r="F474" s="76" t="str">
        <x:f>IF($A474="","",IFERROR(IF(INDEX(INDIRECT("'WCM Calibration Final'!$E$1:$E$2000"),$A474)="","",INDEX(INDIRECT("'WCM Calibration Final'!$E$1:$E$2000"),$A474)),"Source error"))</x:f>
      </x:c>
      <x:c r="G474" s="76" t="str">
        <x:f>IF($A474="","",IFERROR(IF(INDEX(INDIRECT("'WCM Calibration Final'!$F$1:$F$2000"),$A474)="","",INDEX(INDIRECT("'WCM Calibration Final'!$F$1:$F$2000"),$A474)),"Source error"))</x:f>
      </x:c>
      <x:c r="H474" s="76" t="str">
        <x:f>IF($A474="","",IFERROR(IF(INDEX(INDIRECT("'WCM Calibration Final'!$K$1:$K$2000"),$A474)="","",INDEX(INDIRECT("'WCM Calibration Final'!$K$1:$K$2000"),$A474)),"Source error"))</x:f>
      </x:c>
      <x:c r="I474" s="76" t="str">
        <x:f>IF($A474="","",IFERROR(IF(INDEX(INDIRECT("'WCM Calibration Final'!$L$1:$L$2000"),$A474)="","",INDEX(INDIRECT("'WCM Calibration Final'!$L$1:$L$2000"),$A474)),"Source error"))</x:f>
      </x:c>
      <x:c r="J474" s="76" t="str">
        <x:f>IF(A474="","",IF(B474="","Missing GEID; counted by name/SOEID",IF(COUNTIF($B$8:$B$507,B474)&gt;1,"Repeated GEID in counted rows","")))</x:f>
      </x:c>
      <x:c r="K474" s="82"/>
      <x:c r="L474" s="82" t="n">
        <x:f>IF(Calculations!BN479=1,COUNTIF(Calculations!$BN$13:BN479,1),0)</x:f>
        <x:v>0</x:v>
      </x:c>
    </x:row>
    <x:row r="475" ht="18" customHeight="1">
      <x:c r="A475" s="82" t="str">
        <x:f>IF(468&gt;Calculations!$AG$4,"",IFERROR(INDEX(Calculations!$EM$13:$EM$512,MATCH(468,$L$8:$L$507,0)),""))</x:f>
      </x:c>
      <x:c r="B475" s="82" t="str">
        <x:f>IF($A475="","",IFERROR(IF(INDEX(INDIRECT("'WCM Calibration Final'!$A$1:$A$2000"),$A475)="","",INDEX(INDIRECT("'WCM Calibration Final'!$A$1:$A$2000"),$A475)),"Source error"))</x:f>
      </x:c>
      <x:c r="C475" s="82" t="str">
        <x:f>IF($A475="","",IFERROR(IF(INDEX(INDIRECT("'WCM Calibration Final'!$B$1:$B$2000"),$A475)="","",INDEX(INDIRECT("'WCM Calibration Final'!$B$1:$B$2000"),$A475)),"Source error"))</x:f>
      </x:c>
      <x:c r="D475" s="82" t="str">
        <x:f>IF($A475="","",IFERROR(IF(INDEX(INDIRECT("'WCM Calibration Final'!$C$1:$C$2000"),$A475)="","",INDEX(INDIRECT("'WCM Calibration Final'!$C$1:$C$2000"),$A475)),"Source error"))</x:f>
      </x:c>
      <x:c r="E475" s="82" t="str">
        <x:f>IF($A475="","",IFERROR(IF(INDEX(INDIRECT("'WCM Calibration Final'!$D$1:$D$2000"),$A475)="","",INDEX(INDIRECT("'WCM Calibration Final'!$D$1:$D$2000"),$A475)),"Source error"))</x:f>
      </x:c>
      <x:c r="F475" s="82" t="str">
        <x:f>IF($A475="","",IFERROR(IF(INDEX(INDIRECT("'WCM Calibration Final'!$E$1:$E$2000"),$A475)="","",INDEX(INDIRECT("'WCM Calibration Final'!$E$1:$E$2000"),$A475)),"Source error"))</x:f>
      </x:c>
      <x:c r="G475" s="82" t="str">
        <x:f>IF($A475="","",IFERROR(IF(INDEX(INDIRECT("'WCM Calibration Final'!$F$1:$F$2000"),$A475)="","",INDEX(INDIRECT("'WCM Calibration Final'!$F$1:$F$2000"),$A475)),"Source error"))</x:f>
      </x:c>
      <x:c r="H475" s="82" t="str">
        <x:f>IF($A475="","",IFERROR(IF(INDEX(INDIRECT("'WCM Calibration Final'!$K$1:$K$2000"),$A475)="","",INDEX(INDIRECT("'WCM Calibration Final'!$K$1:$K$2000"),$A475)),"Source error"))</x:f>
      </x:c>
      <x:c r="I475" s="82" t="str">
        <x:f>IF($A475="","",IFERROR(IF(INDEX(INDIRECT("'WCM Calibration Final'!$L$1:$L$2000"),$A475)="","",INDEX(INDIRECT("'WCM Calibration Final'!$L$1:$L$2000"),$A475)),"Source error"))</x:f>
      </x:c>
      <x:c r="J475" s="82" t="str">
        <x:f>IF(A475="","",IF(B475="","Missing GEID; counted by name/SOEID",IF(COUNTIF($B$8:$B$507,B475)&gt;1,"Repeated GEID in counted rows","")))</x:f>
      </x:c>
      <x:c r="K475" s="82"/>
      <x:c r="L475" s="82" t="n">
        <x:f>IF(Calculations!BN480=1,COUNTIF(Calculations!$BN$13:BN480,1),0)</x:f>
        <x:v>0</x:v>
      </x:c>
    </x:row>
    <x:row r="476" ht="18" customHeight="1">
      <x:c r="A476" s="76" t="str">
        <x:f>IF(469&gt;Calculations!$AG$4,"",IFERROR(INDEX(Calculations!$EM$13:$EM$512,MATCH(469,$L$8:$L$507,0)),""))</x:f>
      </x:c>
      <x:c r="B476" s="76" t="str">
        <x:f>IF($A476="","",IFERROR(IF(INDEX(INDIRECT("'WCM Calibration Final'!$A$1:$A$2000"),$A476)="","",INDEX(INDIRECT("'WCM Calibration Final'!$A$1:$A$2000"),$A476)),"Source error"))</x:f>
      </x:c>
      <x:c r="C476" s="76" t="str">
        <x:f>IF($A476="","",IFERROR(IF(INDEX(INDIRECT("'WCM Calibration Final'!$B$1:$B$2000"),$A476)="","",INDEX(INDIRECT("'WCM Calibration Final'!$B$1:$B$2000"),$A476)),"Source error"))</x:f>
      </x:c>
      <x:c r="D476" s="76" t="str">
        <x:f>IF($A476="","",IFERROR(IF(INDEX(INDIRECT("'WCM Calibration Final'!$C$1:$C$2000"),$A476)="","",INDEX(INDIRECT("'WCM Calibration Final'!$C$1:$C$2000"),$A476)),"Source error"))</x:f>
      </x:c>
      <x:c r="E476" s="76" t="str">
        <x:f>IF($A476="","",IFERROR(IF(INDEX(INDIRECT("'WCM Calibration Final'!$D$1:$D$2000"),$A476)="","",INDEX(INDIRECT("'WCM Calibration Final'!$D$1:$D$2000"),$A476)),"Source error"))</x:f>
      </x:c>
      <x:c r="F476" s="76" t="str">
        <x:f>IF($A476="","",IFERROR(IF(INDEX(INDIRECT("'WCM Calibration Final'!$E$1:$E$2000"),$A476)="","",INDEX(INDIRECT("'WCM Calibration Final'!$E$1:$E$2000"),$A476)),"Source error"))</x:f>
      </x:c>
      <x:c r="G476" s="76" t="str">
        <x:f>IF($A476="","",IFERROR(IF(INDEX(INDIRECT("'WCM Calibration Final'!$F$1:$F$2000"),$A476)="","",INDEX(INDIRECT("'WCM Calibration Final'!$F$1:$F$2000"),$A476)),"Source error"))</x:f>
      </x:c>
      <x:c r="H476" s="76" t="str">
        <x:f>IF($A476="","",IFERROR(IF(INDEX(INDIRECT("'WCM Calibration Final'!$K$1:$K$2000"),$A476)="","",INDEX(INDIRECT("'WCM Calibration Final'!$K$1:$K$2000"),$A476)),"Source error"))</x:f>
      </x:c>
      <x:c r="I476" s="76" t="str">
        <x:f>IF($A476="","",IFERROR(IF(INDEX(INDIRECT("'WCM Calibration Final'!$L$1:$L$2000"),$A476)="","",INDEX(INDIRECT("'WCM Calibration Final'!$L$1:$L$2000"),$A476)),"Source error"))</x:f>
      </x:c>
      <x:c r="J476" s="76" t="str">
        <x:f>IF(A476="","",IF(B476="","Missing GEID; counted by name/SOEID",IF(COUNTIF($B$8:$B$507,B476)&gt;1,"Repeated GEID in counted rows","")))</x:f>
      </x:c>
      <x:c r="K476" s="82"/>
      <x:c r="L476" s="82" t="n">
        <x:f>IF(Calculations!BN481=1,COUNTIF(Calculations!$BN$13:BN481,1),0)</x:f>
        <x:v>0</x:v>
      </x:c>
    </x:row>
    <x:row r="477" ht="18" customHeight="1">
      <x:c r="A477" s="82" t="str">
        <x:f>IF(470&gt;Calculations!$AG$4,"",IFERROR(INDEX(Calculations!$EM$13:$EM$512,MATCH(470,$L$8:$L$507,0)),""))</x:f>
      </x:c>
      <x:c r="B477" s="82" t="str">
        <x:f>IF($A477="","",IFERROR(IF(INDEX(INDIRECT("'WCM Calibration Final'!$A$1:$A$2000"),$A477)="","",INDEX(INDIRECT("'WCM Calibration Final'!$A$1:$A$2000"),$A477)),"Source error"))</x:f>
      </x:c>
      <x:c r="C477" s="82" t="str">
        <x:f>IF($A477="","",IFERROR(IF(INDEX(INDIRECT("'WCM Calibration Final'!$B$1:$B$2000"),$A477)="","",INDEX(INDIRECT("'WCM Calibration Final'!$B$1:$B$2000"),$A477)),"Source error"))</x:f>
      </x:c>
      <x:c r="D477" s="82" t="str">
        <x:f>IF($A477="","",IFERROR(IF(INDEX(INDIRECT("'WCM Calibration Final'!$C$1:$C$2000"),$A477)="","",INDEX(INDIRECT("'WCM Calibration Final'!$C$1:$C$2000"),$A477)),"Source error"))</x:f>
      </x:c>
      <x:c r="E477" s="82" t="str">
        <x:f>IF($A477="","",IFERROR(IF(INDEX(INDIRECT("'WCM Calibration Final'!$D$1:$D$2000"),$A477)="","",INDEX(INDIRECT("'WCM Calibration Final'!$D$1:$D$2000"),$A477)),"Source error"))</x:f>
      </x:c>
      <x:c r="F477" s="82" t="str">
        <x:f>IF($A477="","",IFERROR(IF(INDEX(INDIRECT("'WCM Calibration Final'!$E$1:$E$2000"),$A477)="","",INDEX(INDIRECT("'WCM Calibration Final'!$E$1:$E$2000"),$A477)),"Source error"))</x:f>
      </x:c>
      <x:c r="G477" s="82" t="str">
        <x:f>IF($A477="","",IFERROR(IF(INDEX(INDIRECT("'WCM Calibration Final'!$F$1:$F$2000"),$A477)="","",INDEX(INDIRECT("'WCM Calibration Final'!$F$1:$F$2000"),$A477)),"Source error"))</x:f>
      </x:c>
      <x:c r="H477" s="82" t="str">
        <x:f>IF($A477="","",IFERROR(IF(INDEX(INDIRECT("'WCM Calibration Final'!$K$1:$K$2000"),$A477)="","",INDEX(INDIRECT("'WCM Calibration Final'!$K$1:$K$2000"),$A477)),"Source error"))</x:f>
      </x:c>
      <x:c r="I477" s="82" t="str">
        <x:f>IF($A477="","",IFERROR(IF(INDEX(INDIRECT("'WCM Calibration Final'!$L$1:$L$2000"),$A477)="","",INDEX(INDIRECT("'WCM Calibration Final'!$L$1:$L$2000"),$A477)),"Source error"))</x:f>
      </x:c>
      <x:c r="J477" s="82" t="str">
        <x:f>IF(A477="","",IF(B477="","Missing GEID; counted by name/SOEID",IF(COUNTIF($B$8:$B$507,B477)&gt;1,"Repeated GEID in counted rows","")))</x:f>
      </x:c>
      <x:c r="K477" s="82"/>
      <x:c r="L477" s="82" t="n">
        <x:f>IF(Calculations!BN482=1,COUNTIF(Calculations!$BN$13:BN482,1),0)</x:f>
        <x:v>0</x:v>
      </x:c>
    </x:row>
    <x:row r="478" ht="18" customHeight="1">
      <x:c r="A478" s="76" t="str">
        <x:f>IF(471&gt;Calculations!$AG$4,"",IFERROR(INDEX(Calculations!$EM$13:$EM$512,MATCH(471,$L$8:$L$507,0)),""))</x:f>
      </x:c>
      <x:c r="B478" s="76" t="str">
        <x:f>IF($A478="","",IFERROR(IF(INDEX(INDIRECT("'WCM Calibration Final'!$A$1:$A$2000"),$A478)="","",INDEX(INDIRECT("'WCM Calibration Final'!$A$1:$A$2000"),$A478)),"Source error"))</x:f>
      </x:c>
      <x:c r="C478" s="76" t="str">
        <x:f>IF($A478="","",IFERROR(IF(INDEX(INDIRECT("'WCM Calibration Final'!$B$1:$B$2000"),$A478)="","",INDEX(INDIRECT("'WCM Calibration Final'!$B$1:$B$2000"),$A478)),"Source error"))</x:f>
      </x:c>
      <x:c r="D478" s="76" t="str">
        <x:f>IF($A478="","",IFERROR(IF(INDEX(INDIRECT("'WCM Calibration Final'!$C$1:$C$2000"),$A478)="","",INDEX(INDIRECT("'WCM Calibration Final'!$C$1:$C$2000"),$A478)),"Source error"))</x:f>
      </x:c>
      <x:c r="E478" s="76" t="str">
        <x:f>IF($A478="","",IFERROR(IF(INDEX(INDIRECT("'WCM Calibration Final'!$D$1:$D$2000"),$A478)="","",INDEX(INDIRECT("'WCM Calibration Final'!$D$1:$D$2000"),$A478)),"Source error"))</x:f>
      </x:c>
      <x:c r="F478" s="76" t="str">
        <x:f>IF($A478="","",IFERROR(IF(INDEX(INDIRECT("'WCM Calibration Final'!$E$1:$E$2000"),$A478)="","",INDEX(INDIRECT("'WCM Calibration Final'!$E$1:$E$2000"),$A478)),"Source error"))</x:f>
      </x:c>
      <x:c r="G478" s="76" t="str">
        <x:f>IF($A478="","",IFERROR(IF(INDEX(INDIRECT("'WCM Calibration Final'!$F$1:$F$2000"),$A478)="","",INDEX(INDIRECT("'WCM Calibration Final'!$F$1:$F$2000"),$A478)),"Source error"))</x:f>
      </x:c>
      <x:c r="H478" s="76" t="str">
        <x:f>IF($A478="","",IFERROR(IF(INDEX(INDIRECT("'WCM Calibration Final'!$K$1:$K$2000"),$A478)="","",INDEX(INDIRECT("'WCM Calibration Final'!$K$1:$K$2000"),$A478)),"Source error"))</x:f>
      </x:c>
      <x:c r="I478" s="76" t="str">
        <x:f>IF($A478="","",IFERROR(IF(INDEX(INDIRECT("'WCM Calibration Final'!$L$1:$L$2000"),$A478)="","",INDEX(INDIRECT("'WCM Calibration Final'!$L$1:$L$2000"),$A478)),"Source error"))</x:f>
      </x:c>
      <x:c r="J478" s="76" t="str">
        <x:f>IF(A478="","",IF(B478="","Missing GEID; counted by name/SOEID",IF(COUNTIF($B$8:$B$507,B478)&gt;1,"Repeated GEID in counted rows","")))</x:f>
      </x:c>
      <x:c r="K478" s="82"/>
      <x:c r="L478" s="82" t="n">
        <x:f>IF(Calculations!BN483=1,COUNTIF(Calculations!$BN$13:BN483,1),0)</x:f>
        <x:v>0</x:v>
      </x:c>
    </x:row>
    <x:row r="479" ht="18" customHeight="1">
      <x:c r="A479" s="82" t="str">
        <x:f>IF(472&gt;Calculations!$AG$4,"",IFERROR(INDEX(Calculations!$EM$13:$EM$512,MATCH(472,$L$8:$L$507,0)),""))</x:f>
      </x:c>
      <x:c r="B479" s="82" t="str">
        <x:f>IF($A479="","",IFERROR(IF(INDEX(INDIRECT("'WCM Calibration Final'!$A$1:$A$2000"),$A479)="","",INDEX(INDIRECT("'WCM Calibration Final'!$A$1:$A$2000"),$A479)),"Source error"))</x:f>
      </x:c>
      <x:c r="C479" s="82" t="str">
        <x:f>IF($A479="","",IFERROR(IF(INDEX(INDIRECT("'WCM Calibration Final'!$B$1:$B$2000"),$A479)="","",INDEX(INDIRECT("'WCM Calibration Final'!$B$1:$B$2000"),$A479)),"Source error"))</x:f>
      </x:c>
      <x:c r="D479" s="82" t="str">
        <x:f>IF($A479="","",IFERROR(IF(INDEX(INDIRECT("'WCM Calibration Final'!$C$1:$C$2000"),$A479)="","",INDEX(INDIRECT("'WCM Calibration Final'!$C$1:$C$2000"),$A479)),"Source error"))</x:f>
      </x:c>
      <x:c r="E479" s="82" t="str">
        <x:f>IF($A479="","",IFERROR(IF(INDEX(INDIRECT("'WCM Calibration Final'!$D$1:$D$2000"),$A479)="","",INDEX(INDIRECT("'WCM Calibration Final'!$D$1:$D$2000"),$A479)),"Source error"))</x:f>
      </x:c>
      <x:c r="F479" s="82" t="str">
        <x:f>IF($A479="","",IFERROR(IF(INDEX(INDIRECT("'WCM Calibration Final'!$E$1:$E$2000"),$A479)="","",INDEX(INDIRECT("'WCM Calibration Final'!$E$1:$E$2000"),$A479)),"Source error"))</x:f>
      </x:c>
      <x:c r="G479" s="82" t="str">
        <x:f>IF($A479="","",IFERROR(IF(INDEX(INDIRECT("'WCM Calibration Final'!$F$1:$F$2000"),$A479)="","",INDEX(INDIRECT("'WCM Calibration Final'!$F$1:$F$2000"),$A479)),"Source error"))</x:f>
      </x:c>
      <x:c r="H479" s="82" t="str">
        <x:f>IF($A479="","",IFERROR(IF(INDEX(INDIRECT("'WCM Calibration Final'!$K$1:$K$2000"),$A479)="","",INDEX(INDIRECT("'WCM Calibration Final'!$K$1:$K$2000"),$A479)),"Source error"))</x:f>
      </x:c>
      <x:c r="I479" s="82" t="str">
        <x:f>IF($A479="","",IFERROR(IF(INDEX(INDIRECT("'WCM Calibration Final'!$L$1:$L$2000"),$A479)="","",INDEX(INDIRECT("'WCM Calibration Final'!$L$1:$L$2000"),$A479)),"Source error"))</x:f>
      </x:c>
      <x:c r="J479" s="82" t="str">
        <x:f>IF(A479="","",IF(B479="","Missing GEID; counted by name/SOEID",IF(COUNTIF($B$8:$B$507,B479)&gt;1,"Repeated GEID in counted rows","")))</x:f>
      </x:c>
      <x:c r="K479" s="82"/>
      <x:c r="L479" s="82" t="n">
        <x:f>IF(Calculations!BN484=1,COUNTIF(Calculations!$BN$13:BN484,1),0)</x:f>
        <x:v>0</x:v>
      </x:c>
    </x:row>
    <x:row r="480" ht="18" customHeight="1">
      <x:c r="A480" s="76" t="str">
        <x:f>IF(473&gt;Calculations!$AG$4,"",IFERROR(INDEX(Calculations!$EM$13:$EM$512,MATCH(473,$L$8:$L$507,0)),""))</x:f>
      </x:c>
      <x:c r="B480" s="76" t="str">
        <x:f>IF($A480="","",IFERROR(IF(INDEX(INDIRECT("'WCM Calibration Final'!$A$1:$A$2000"),$A480)="","",INDEX(INDIRECT("'WCM Calibration Final'!$A$1:$A$2000"),$A480)),"Source error"))</x:f>
      </x:c>
      <x:c r="C480" s="76" t="str">
        <x:f>IF($A480="","",IFERROR(IF(INDEX(INDIRECT("'WCM Calibration Final'!$B$1:$B$2000"),$A480)="","",INDEX(INDIRECT("'WCM Calibration Final'!$B$1:$B$2000"),$A480)),"Source error"))</x:f>
      </x:c>
      <x:c r="D480" s="76" t="str">
        <x:f>IF($A480="","",IFERROR(IF(INDEX(INDIRECT("'WCM Calibration Final'!$C$1:$C$2000"),$A480)="","",INDEX(INDIRECT("'WCM Calibration Final'!$C$1:$C$2000"),$A480)),"Source error"))</x:f>
      </x:c>
      <x:c r="E480" s="76" t="str">
        <x:f>IF($A480="","",IFERROR(IF(INDEX(INDIRECT("'WCM Calibration Final'!$D$1:$D$2000"),$A480)="","",INDEX(INDIRECT("'WCM Calibration Final'!$D$1:$D$2000"),$A480)),"Source error"))</x:f>
      </x:c>
      <x:c r="F480" s="76" t="str">
        <x:f>IF($A480="","",IFERROR(IF(INDEX(INDIRECT("'WCM Calibration Final'!$E$1:$E$2000"),$A480)="","",INDEX(INDIRECT("'WCM Calibration Final'!$E$1:$E$2000"),$A480)),"Source error"))</x:f>
      </x:c>
      <x:c r="G480" s="76" t="str">
        <x:f>IF($A480="","",IFERROR(IF(INDEX(INDIRECT("'WCM Calibration Final'!$F$1:$F$2000"),$A480)="","",INDEX(INDIRECT("'WCM Calibration Final'!$F$1:$F$2000"),$A480)),"Source error"))</x:f>
      </x:c>
      <x:c r="H480" s="76" t="str">
        <x:f>IF($A480="","",IFERROR(IF(INDEX(INDIRECT("'WCM Calibration Final'!$K$1:$K$2000"),$A480)="","",INDEX(INDIRECT("'WCM Calibration Final'!$K$1:$K$2000"),$A480)),"Source error"))</x:f>
      </x:c>
      <x:c r="I480" s="76" t="str">
        <x:f>IF($A480="","",IFERROR(IF(INDEX(INDIRECT("'WCM Calibration Final'!$L$1:$L$2000"),$A480)="","",INDEX(INDIRECT("'WCM Calibration Final'!$L$1:$L$2000"),$A480)),"Source error"))</x:f>
      </x:c>
      <x:c r="J480" s="76" t="str">
        <x:f>IF(A480="","",IF(B480="","Missing GEID; counted by name/SOEID",IF(COUNTIF($B$8:$B$507,B480)&gt;1,"Repeated GEID in counted rows","")))</x:f>
      </x:c>
      <x:c r="K480" s="82"/>
      <x:c r="L480" s="82" t="n">
        <x:f>IF(Calculations!BN485=1,COUNTIF(Calculations!$BN$13:BN485,1),0)</x:f>
        <x:v>0</x:v>
      </x:c>
    </x:row>
    <x:row r="481" ht="18" customHeight="1">
      <x:c r="A481" s="82" t="str">
        <x:f>IF(474&gt;Calculations!$AG$4,"",IFERROR(INDEX(Calculations!$EM$13:$EM$512,MATCH(474,$L$8:$L$507,0)),""))</x:f>
      </x:c>
      <x:c r="B481" s="82" t="str">
        <x:f>IF($A481="","",IFERROR(IF(INDEX(INDIRECT("'WCM Calibration Final'!$A$1:$A$2000"),$A481)="","",INDEX(INDIRECT("'WCM Calibration Final'!$A$1:$A$2000"),$A481)),"Source error"))</x:f>
      </x:c>
      <x:c r="C481" s="82" t="str">
        <x:f>IF($A481="","",IFERROR(IF(INDEX(INDIRECT("'WCM Calibration Final'!$B$1:$B$2000"),$A481)="","",INDEX(INDIRECT("'WCM Calibration Final'!$B$1:$B$2000"),$A481)),"Source error"))</x:f>
      </x:c>
      <x:c r="D481" s="82" t="str">
        <x:f>IF($A481="","",IFERROR(IF(INDEX(INDIRECT("'WCM Calibration Final'!$C$1:$C$2000"),$A481)="","",INDEX(INDIRECT("'WCM Calibration Final'!$C$1:$C$2000"),$A481)),"Source error"))</x:f>
      </x:c>
      <x:c r="E481" s="82" t="str">
        <x:f>IF($A481="","",IFERROR(IF(INDEX(INDIRECT("'WCM Calibration Final'!$D$1:$D$2000"),$A481)="","",INDEX(INDIRECT("'WCM Calibration Final'!$D$1:$D$2000"),$A481)),"Source error"))</x:f>
      </x:c>
      <x:c r="F481" s="82" t="str">
        <x:f>IF($A481="","",IFERROR(IF(INDEX(INDIRECT("'WCM Calibration Final'!$E$1:$E$2000"),$A481)="","",INDEX(INDIRECT("'WCM Calibration Final'!$E$1:$E$2000"),$A481)),"Source error"))</x:f>
      </x:c>
      <x:c r="G481" s="82" t="str">
        <x:f>IF($A481="","",IFERROR(IF(INDEX(INDIRECT("'WCM Calibration Final'!$F$1:$F$2000"),$A481)="","",INDEX(INDIRECT("'WCM Calibration Final'!$F$1:$F$2000"),$A481)),"Source error"))</x:f>
      </x:c>
      <x:c r="H481" s="82" t="str">
        <x:f>IF($A481="","",IFERROR(IF(INDEX(INDIRECT("'WCM Calibration Final'!$K$1:$K$2000"),$A481)="","",INDEX(INDIRECT("'WCM Calibration Final'!$K$1:$K$2000"),$A481)),"Source error"))</x:f>
      </x:c>
      <x:c r="I481" s="82" t="str">
        <x:f>IF($A481="","",IFERROR(IF(INDEX(INDIRECT("'WCM Calibration Final'!$L$1:$L$2000"),$A481)="","",INDEX(INDIRECT("'WCM Calibration Final'!$L$1:$L$2000"),$A481)),"Source error"))</x:f>
      </x:c>
      <x:c r="J481" s="82" t="str">
        <x:f>IF(A481="","",IF(B481="","Missing GEID; counted by name/SOEID",IF(COUNTIF($B$8:$B$507,B481)&gt;1,"Repeated GEID in counted rows","")))</x:f>
      </x:c>
      <x:c r="K481" s="82"/>
      <x:c r="L481" s="82" t="n">
        <x:f>IF(Calculations!BN486=1,COUNTIF(Calculations!$BN$13:BN486,1),0)</x:f>
        <x:v>0</x:v>
      </x:c>
    </x:row>
    <x:row r="482" ht="18" customHeight="1">
      <x:c r="A482" s="76" t="str">
        <x:f>IF(475&gt;Calculations!$AG$4,"",IFERROR(INDEX(Calculations!$EM$13:$EM$512,MATCH(475,$L$8:$L$507,0)),""))</x:f>
      </x:c>
      <x:c r="B482" s="76" t="str">
        <x:f>IF($A482="","",IFERROR(IF(INDEX(INDIRECT("'WCM Calibration Final'!$A$1:$A$2000"),$A482)="","",INDEX(INDIRECT("'WCM Calibration Final'!$A$1:$A$2000"),$A482)),"Source error"))</x:f>
      </x:c>
      <x:c r="C482" s="76" t="str">
        <x:f>IF($A482="","",IFERROR(IF(INDEX(INDIRECT("'WCM Calibration Final'!$B$1:$B$2000"),$A482)="","",INDEX(INDIRECT("'WCM Calibration Final'!$B$1:$B$2000"),$A482)),"Source error"))</x:f>
      </x:c>
      <x:c r="D482" s="76" t="str">
        <x:f>IF($A482="","",IFERROR(IF(INDEX(INDIRECT("'WCM Calibration Final'!$C$1:$C$2000"),$A482)="","",INDEX(INDIRECT("'WCM Calibration Final'!$C$1:$C$2000"),$A482)),"Source error"))</x:f>
      </x:c>
      <x:c r="E482" s="76" t="str">
        <x:f>IF($A482="","",IFERROR(IF(INDEX(INDIRECT("'WCM Calibration Final'!$D$1:$D$2000"),$A482)="","",INDEX(INDIRECT("'WCM Calibration Final'!$D$1:$D$2000"),$A482)),"Source error"))</x:f>
      </x:c>
      <x:c r="F482" s="76" t="str">
        <x:f>IF($A482="","",IFERROR(IF(INDEX(INDIRECT("'WCM Calibration Final'!$E$1:$E$2000"),$A482)="","",INDEX(INDIRECT("'WCM Calibration Final'!$E$1:$E$2000"),$A482)),"Source error"))</x:f>
      </x:c>
      <x:c r="G482" s="76" t="str">
        <x:f>IF($A482="","",IFERROR(IF(INDEX(INDIRECT("'WCM Calibration Final'!$F$1:$F$2000"),$A482)="","",INDEX(INDIRECT("'WCM Calibration Final'!$F$1:$F$2000"),$A482)),"Source error"))</x:f>
      </x:c>
      <x:c r="H482" s="76" t="str">
        <x:f>IF($A482="","",IFERROR(IF(INDEX(INDIRECT("'WCM Calibration Final'!$K$1:$K$2000"),$A482)="","",INDEX(INDIRECT("'WCM Calibration Final'!$K$1:$K$2000"),$A482)),"Source error"))</x:f>
      </x:c>
      <x:c r="I482" s="76" t="str">
        <x:f>IF($A482="","",IFERROR(IF(INDEX(INDIRECT("'WCM Calibration Final'!$L$1:$L$2000"),$A482)="","",INDEX(INDIRECT("'WCM Calibration Final'!$L$1:$L$2000"),$A482)),"Source error"))</x:f>
      </x:c>
      <x:c r="J482" s="76" t="str">
        <x:f>IF(A482="","",IF(B482="","Missing GEID; counted by name/SOEID",IF(COUNTIF($B$8:$B$507,B482)&gt;1,"Repeated GEID in counted rows","")))</x:f>
      </x:c>
      <x:c r="K482" s="82"/>
      <x:c r="L482" s="82" t="n">
        <x:f>IF(Calculations!BN487=1,COUNTIF(Calculations!$BN$13:BN487,1),0)</x:f>
        <x:v>0</x:v>
      </x:c>
    </x:row>
    <x:row r="483" ht="18" customHeight="1">
      <x:c r="A483" s="82" t="str">
        <x:f>IF(476&gt;Calculations!$AG$4,"",IFERROR(INDEX(Calculations!$EM$13:$EM$512,MATCH(476,$L$8:$L$507,0)),""))</x:f>
      </x:c>
      <x:c r="B483" s="82" t="str">
        <x:f>IF($A483="","",IFERROR(IF(INDEX(INDIRECT("'WCM Calibration Final'!$A$1:$A$2000"),$A483)="","",INDEX(INDIRECT("'WCM Calibration Final'!$A$1:$A$2000"),$A483)),"Source error"))</x:f>
      </x:c>
      <x:c r="C483" s="82" t="str">
        <x:f>IF($A483="","",IFERROR(IF(INDEX(INDIRECT("'WCM Calibration Final'!$B$1:$B$2000"),$A483)="","",INDEX(INDIRECT("'WCM Calibration Final'!$B$1:$B$2000"),$A483)),"Source error"))</x:f>
      </x:c>
      <x:c r="D483" s="82" t="str">
        <x:f>IF($A483="","",IFERROR(IF(INDEX(INDIRECT("'WCM Calibration Final'!$C$1:$C$2000"),$A483)="","",INDEX(INDIRECT("'WCM Calibration Final'!$C$1:$C$2000"),$A483)),"Source error"))</x:f>
      </x:c>
      <x:c r="E483" s="82" t="str">
        <x:f>IF($A483="","",IFERROR(IF(INDEX(INDIRECT("'WCM Calibration Final'!$D$1:$D$2000"),$A483)="","",INDEX(INDIRECT("'WCM Calibration Final'!$D$1:$D$2000"),$A483)),"Source error"))</x:f>
      </x:c>
      <x:c r="F483" s="82" t="str">
        <x:f>IF($A483="","",IFERROR(IF(INDEX(INDIRECT("'WCM Calibration Final'!$E$1:$E$2000"),$A483)="","",INDEX(INDIRECT("'WCM Calibration Final'!$E$1:$E$2000"),$A483)),"Source error"))</x:f>
      </x:c>
      <x:c r="G483" s="82" t="str">
        <x:f>IF($A483="","",IFERROR(IF(INDEX(INDIRECT("'WCM Calibration Final'!$F$1:$F$2000"),$A483)="","",INDEX(INDIRECT("'WCM Calibration Final'!$F$1:$F$2000"),$A483)),"Source error"))</x:f>
      </x:c>
      <x:c r="H483" s="82" t="str">
        <x:f>IF($A483="","",IFERROR(IF(INDEX(INDIRECT("'WCM Calibration Final'!$K$1:$K$2000"),$A483)="","",INDEX(INDIRECT("'WCM Calibration Final'!$K$1:$K$2000"),$A483)),"Source error"))</x:f>
      </x:c>
      <x:c r="I483" s="82" t="str">
        <x:f>IF($A483="","",IFERROR(IF(INDEX(INDIRECT("'WCM Calibration Final'!$L$1:$L$2000"),$A483)="","",INDEX(INDIRECT("'WCM Calibration Final'!$L$1:$L$2000"),$A483)),"Source error"))</x:f>
      </x:c>
      <x:c r="J483" s="82" t="str">
        <x:f>IF(A483="","",IF(B483="","Missing GEID; counted by name/SOEID",IF(COUNTIF($B$8:$B$507,B483)&gt;1,"Repeated GEID in counted rows","")))</x:f>
      </x:c>
      <x:c r="K483" s="82"/>
      <x:c r="L483" s="82" t="n">
        <x:f>IF(Calculations!BN488=1,COUNTIF(Calculations!$BN$13:BN488,1),0)</x:f>
        <x:v>0</x:v>
      </x:c>
    </x:row>
    <x:row r="484" ht="18" customHeight="1">
      <x:c r="A484" s="76" t="str">
        <x:f>IF(477&gt;Calculations!$AG$4,"",IFERROR(INDEX(Calculations!$EM$13:$EM$512,MATCH(477,$L$8:$L$507,0)),""))</x:f>
      </x:c>
      <x:c r="B484" s="76" t="str">
        <x:f>IF($A484="","",IFERROR(IF(INDEX(INDIRECT("'WCM Calibration Final'!$A$1:$A$2000"),$A484)="","",INDEX(INDIRECT("'WCM Calibration Final'!$A$1:$A$2000"),$A484)),"Source error"))</x:f>
      </x:c>
      <x:c r="C484" s="76" t="str">
        <x:f>IF($A484="","",IFERROR(IF(INDEX(INDIRECT("'WCM Calibration Final'!$B$1:$B$2000"),$A484)="","",INDEX(INDIRECT("'WCM Calibration Final'!$B$1:$B$2000"),$A484)),"Source error"))</x:f>
      </x:c>
      <x:c r="D484" s="76" t="str">
        <x:f>IF($A484="","",IFERROR(IF(INDEX(INDIRECT("'WCM Calibration Final'!$C$1:$C$2000"),$A484)="","",INDEX(INDIRECT("'WCM Calibration Final'!$C$1:$C$2000"),$A484)),"Source error"))</x:f>
      </x:c>
      <x:c r="E484" s="76" t="str">
        <x:f>IF($A484="","",IFERROR(IF(INDEX(INDIRECT("'WCM Calibration Final'!$D$1:$D$2000"),$A484)="","",INDEX(INDIRECT("'WCM Calibration Final'!$D$1:$D$2000"),$A484)),"Source error"))</x:f>
      </x:c>
      <x:c r="F484" s="76" t="str">
        <x:f>IF($A484="","",IFERROR(IF(INDEX(INDIRECT("'WCM Calibration Final'!$E$1:$E$2000"),$A484)="","",INDEX(INDIRECT("'WCM Calibration Final'!$E$1:$E$2000"),$A484)),"Source error"))</x:f>
      </x:c>
      <x:c r="G484" s="76" t="str">
        <x:f>IF($A484="","",IFERROR(IF(INDEX(INDIRECT("'WCM Calibration Final'!$F$1:$F$2000"),$A484)="","",INDEX(INDIRECT("'WCM Calibration Final'!$F$1:$F$2000"),$A484)),"Source error"))</x:f>
      </x:c>
      <x:c r="H484" s="76" t="str">
        <x:f>IF($A484="","",IFERROR(IF(INDEX(INDIRECT("'WCM Calibration Final'!$K$1:$K$2000"),$A484)="","",INDEX(INDIRECT("'WCM Calibration Final'!$K$1:$K$2000"),$A484)),"Source error"))</x:f>
      </x:c>
      <x:c r="I484" s="76" t="str">
        <x:f>IF($A484="","",IFERROR(IF(INDEX(INDIRECT("'WCM Calibration Final'!$L$1:$L$2000"),$A484)="","",INDEX(INDIRECT("'WCM Calibration Final'!$L$1:$L$2000"),$A484)),"Source error"))</x:f>
      </x:c>
      <x:c r="J484" s="76" t="str">
        <x:f>IF(A484="","",IF(B484="","Missing GEID; counted by name/SOEID",IF(COUNTIF($B$8:$B$507,B484)&gt;1,"Repeated GEID in counted rows","")))</x:f>
      </x:c>
      <x:c r="K484" s="82"/>
      <x:c r="L484" s="82" t="n">
        <x:f>IF(Calculations!BN489=1,COUNTIF(Calculations!$BN$13:BN489,1),0)</x:f>
        <x:v>0</x:v>
      </x:c>
    </x:row>
    <x:row r="485" ht="18" customHeight="1">
      <x:c r="A485" s="82" t="str">
        <x:f>IF(478&gt;Calculations!$AG$4,"",IFERROR(INDEX(Calculations!$EM$13:$EM$512,MATCH(478,$L$8:$L$507,0)),""))</x:f>
      </x:c>
      <x:c r="B485" s="82" t="str">
        <x:f>IF($A485="","",IFERROR(IF(INDEX(INDIRECT("'WCM Calibration Final'!$A$1:$A$2000"),$A485)="","",INDEX(INDIRECT("'WCM Calibration Final'!$A$1:$A$2000"),$A485)),"Source error"))</x:f>
      </x:c>
      <x:c r="C485" s="82" t="str">
        <x:f>IF($A485="","",IFERROR(IF(INDEX(INDIRECT("'WCM Calibration Final'!$B$1:$B$2000"),$A485)="","",INDEX(INDIRECT("'WCM Calibration Final'!$B$1:$B$2000"),$A485)),"Source error"))</x:f>
      </x:c>
      <x:c r="D485" s="82" t="str">
        <x:f>IF($A485="","",IFERROR(IF(INDEX(INDIRECT("'WCM Calibration Final'!$C$1:$C$2000"),$A485)="","",INDEX(INDIRECT("'WCM Calibration Final'!$C$1:$C$2000"),$A485)),"Source error"))</x:f>
      </x:c>
      <x:c r="E485" s="82" t="str">
        <x:f>IF($A485="","",IFERROR(IF(INDEX(INDIRECT("'WCM Calibration Final'!$D$1:$D$2000"),$A485)="","",INDEX(INDIRECT("'WCM Calibration Final'!$D$1:$D$2000"),$A485)),"Source error"))</x:f>
      </x:c>
      <x:c r="F485" s="82" t="str">
        <x:f>IF($A485="","",IFERROR(IF(INDEX(INDIRECT("'WCM Calibration Final'!$E$1:$E$2000"),$A485)="","",INDEX(INDIRECT("'WCM Calibration Final'!$E$1:$E$2000"),$A485)),"Source error"))</x:f>
      </x:c>
      <x:c r="G485" s="82" t="str">
        <x:f>IF($A485="","",IFERROR(IF(INDEX(INDIRECT("'WCM Calibration Final'!$F$1:$F$2000"),$A485)="","",INDEX(INDIRECT("'WCM Calibration Final'!$F$1:$F$2000"),$A485)),"Source error"))</x:f>
      </x:c>
      <x:c r="H485" s="82" t="str">
        <x:f>IF($A485="","",IFERROR(IF(INDEX(INDIRECT("'WCM Calibration Final'!$K$1:$K$2000"),$A485)="","",INDEX(INDIRECT("'WCM Calibration Final'!$K$1:$K$2000"),$A485)),"Source error"))</x:f>
      </x:c>
      <x:c r="I485" s="82" t="str">
        <x:f>IF($A485="","",IFERROR(IF(INDEX(INDIRECT("'WCM Calibration Final'!$L$1:$L$2000"),$A485)="","",INDEX(INDIRECT("'WCM Calibration Final'!$L$1:$L$2000"),$A485)),"Source error"))</x:f>
      </x:c>
      <x:c r="J485" s="82" t="str">
        <x:f>IF(A485="","",IF(B485="","Missing GEID; counted by name/SOEID",IF(COUNTIF($B$8:$B$507,B485)&gt;1,"Repeated GEID in counted rows","")))</x:f>
      </x:c>
      <x:c r="K485" s="82"/>
      <x:c r="L485" s="82" t="n">
        <x:f>IF(Calculations!BN490=1,COUNTIF(Calculations!$BN$13:BN490,1),0)</x:f>
        <x:v>0</x:v>
      </x:c>
    </x:row>
    <x:row r="486" ht="18" customHeight="1">
      <x:c r="A486" s="76" t="str">
        <x:f>IF(479&gt;Calculations!$AG$4,"",IFERROR(INDEX(Calculations!$EM$13:$EM$512,MATCH(479,$L$8:$L$507,0)),""))</x:f>
      </x:c>
      <x:c r="B486" s="76" t="str">
        <x:f>IF($A486="","",IFERROR(IF(INDEX(INDIRECT("'WCM Calibration Final'!$A$1:$A$2000"),$A486)="","",INDEX(INDIRECT("'WCM Calibration Final'!$A$1:$A$2000"),$A486)),"Source error"))</x:f>
      </x:c>
      <x:c r="C486" s="76" t="str">
        <x:f>IF($A486="","",IFERROR(IF(INDEX(INDIRECT("'WCM Calibration Final'!$B$1:$B$2000"),$A486)="","",INDEX(INDIRECT("'WCM Calibration Final'!$B$1:$B$2000"),$A486)),"Source error"))</x:f>
      </x:c>
      <x:c r="D486" s="76" t="str">
        <x:f>IF($A486="","",IFERROR(IF(INDEX(INDIRECT("'WCM Calibration Final'!$C$1:$C$2000"),$A486)="","",INDEX(INDIRECT("'WCM Calibration Final'!$C$1:$C$2000"),$A486)),"Source error"))</x:f>
      </x:c>
      <x:c r="E486" s="76" t="str">
        <x:f>IF($A486="","",IFERROR(IF(INDEX(INDIRECT("'WCM Calibration Final'!$D$1:$D$2000"),$A486)="","",INDEX(INDIRECT("'WCM Calibration Final'!$D$1:$D$2000"),$A486)),"Source error"))</x:f>
      </x:c>
      <x:c r="F486" s="76" t="str">
        <x:f>IF($A486="","",IFERROR(IF(INDEX(INDIRECT("'WCM Calibration Final'!$E$1:$E$2000"),$A486)="","",INDEX(INDIRECT("'WCM Calibration Final'!$E$1:$E$2000"),$A486)),"Source error"))</x:f>
      </x:c>
      <x:c r="G486" s="76" t="str">
        <x:f>IF($A486="","",IFERROR(IF(INDEX(INDIRECT("'WCM Calibration Final'!$F$1:$F$2000"),$A486)="","",INDEX(INDIRECT("'WCM Calibration Final'!$F$1:$F$2000"),$A486)),"Source error"))</x:f>
      </x:c>
      <x:c r="H486" s="76" t="str">
        <x:f>IF($A486="","",IFERROR(IF(INDEX(INDIRECT("'WCM Calibration Final'!$K$1:$K$2000"),$A486)="","",INDEX(INDIRECT("'WCM Calibration Final'!$K$1:$K$2000"),$A486)),"Source error"))</x:f>
      </x:c>
      <x:c r="I486" s="76" t="str">
        <x:f>IF($A486="","",IFERROR(IF(INDEX(INDIRECT("'WCM Calibration Final'!$L$1:$L$2000"),$A486)="","",INDEX(INDIRECT("'WCM Calibration Final'!$L$1:$L$2000"),$A486)),"Source error"))</x:f>
      </x:c>
      <x:c r="J486" s="76" t="str">
        <x:f>IF(A486="","",IF(B486="","Missing GEID; counted by name/SOEID",IF(COUNTIF($B$8:$B$507,B486)&gt;1,"Repeated GEID in counted rows","")))</x:f>
      </x:c>
      <x:c r="K486" s="82"/>
      <x:c r="L486" s="82" t="n">
        <x:f>IF(Calculations!BN491=1,COUNTIF(Calculations!$BN$13:BN491,1),0)</x:f>
        <x:v>0</x:v>
      </x:c>
    </x:row>
    <x:row r="487" ht="18" customHeight="1">
      <x:c r="A487" s="82" t="str">
        <x:f>IF(480&gt;Calculations!$AG$4,"",IFERROR(INDEX(Calculations!$EM$13:$EM$512,MATCH(480,$L$8:$L$507,0)),""))</x:f>
      </x:c>
      <x:c r="B487" s="82" t="str">
        <x:f>IF($A487="","",IFERROR(IF(INDEX(INDIRECT("'WCM Calibration Final'!$A$1:$A$2000"),$A487)="","",INDEX(INDIRECT("'WCM Calibration Final'!$A$1:$A$2000"),$A487)),"Source error"))</x:f>
      </x:c>
      <x:c r="C487" s="82" t="str">
        <x:f>IF($A487="","",IFERROR(IF(INDEX(INDIRECT("'WCM Calibration Final'!$B$1:$B$2000"),$A487)="","",INDEX(INDIRECT("'WCM Calibration Final'!$B$1:$B$2000"),$A487)),"Source error"))</x:f>
      </x:c>
      <x:c r="D487" s="82" t="str">
        <x:f>IF($A487="","",IFERROR(IF(INDEX(INDIRECT("'WCM Calibration Final'!$C$1:$C$2000"),$A487)="","",INDEX(INDIRECT("'WCM Calibration Final'!$C$1:$C$2000"),$A487)),"Source error"))</x:f>
      </x:c>
      <x:c r="E487" s="82" t="str">
        <x:f>IF($A487="","",IFERROR(IF(INDEX(INDIRECT("'WCM Calibration Final'!$D$1:$D$2000"),$A487)="","",INDEX(INDIRECT("'WCM Calibration Final'!$D$1:$D$2000"),$A487)),"Source error"))</x:f>
      </x:c>
      <x:c r="F487" s="82" t="str">
        <x:f>IF($A487="","",IFERROR(IF(INDEX(INDIRECT("'WCM Calibration Final'!$E$1:$E$2000"),$A487)="","",INDEX(INDIRECT("'WCM Calibration Final'!$E$1:$E$2000"),$A487)),"Source error"))</x:f>
      </x:c>
      <x:c r="G487" s="82" t="str">
        <x:f>IF($A487="","",IFERROR(IF(INDEX(INDIRECT("'WCM Calibration Final'!$F$1:$F$2000"),$A487)="","",INDEX(INDIRECT("'WCM Calibration Final'!$F$1:$F$2000"),$A487)),"Source error"))</x:f>
      </x:c>
      <x:c r="H487" s="82" t="str">
        <x:f>IF($A487="","",IFERROR(IF(INDEX(INDIRECT("'WCM Calibration Final'!$K$1:$K$2000"),$A487)="","",INDEX(INDIRECT("'WCM Calibration Final'!$K$1:$K$2000"),$A487)),"Source error"))</x:f>
      </x:c>
      <x:c r="I487" s="82" t="str">
        <x:f>IF($A487="","",IFERROR(IF(INDEX(INDIRECT("'WCM Calibration Final'!$L$1:$L$2000"),$A487)="","",INDEX(INDIRECT("'WCM Calibration Final'!$L$1:$L$2000"),$A487)),"Source error"))</x:f>
      </x:c>
      <x:c r="J487" s="82" t="str">
        <x:f>IF(A487="","",IF(B487="","Missing GEID; counted by name/SOEID",IF(COUNTIF($B$8:$B$507,B487)&gt;1,"Repeated GEID in counted rows","")))</x:f>
      </x:c>
      <x:c r="K487" s="82"/>
      <x:c r="L487" s="82" t="n">
        <x:f>IF(Calculations!BN492=1,COUNTIF(Calculations!$BN$13:BN492,1),0)</x:f>
        <x:v>0</x:v>
      </x:c>
    </x:row>
    <x:row r="488" ht="18" customHeight="1">
      <x:c r="A488" s="76" t="str">
        <x:f>IF(481&gt;Calculations!$AG$4,"",IFERROR(INDEX(Calculations!$EM$13:$EM$512,MATCH(481,$L$8:$L$507,0)),""))</x:f>
      </x:c>
      <x:c r="B488" s="76" t="str">
        <x:f>IF($A488="","",IFERROR(IF(INDEX(INDIRECT("'WCM Calibration Final'!$A$1:$A$2000"),$A488)="","",INDEX(INDIRECT("'WCM Calibration Final'!$A$1:$A$2000"),$A488)),"Source error"))</x:f>
      </x:c>
      <x:c r="C488" s="76" t="str">
        <x:f>IF($A488="","",IFERROR(IF(INDEX(INDIRECT("'WCM Calibration Final'!$B$1:$B$2000"),$A488)="","",INDEX(INDIRECT("'WCM Calibration Final'!$B$1:$B$2000"),$A488)),"Source error"))</x:f>
      </x:c>
      <x:c r="D488" s="76" t="str">
        <x:f>IF($A488="","",IFERROR(IF(INDEX(INDIRECT("'WCM Calibration Final'!$C$1:$C$2000"),$A488)="","",INDEX(INDIRECT("'WCM Calibration Final'!$C$1:$C$2000"),$A488)),"Source error"))</x:f>
      </x:c>
      <x:c r="E488" s="76" t="str">
        <x:f>IF($A488="","",IFERROR(IF(INDEX(INDIRECT("'WCM Calibration Final'!$D$1:$D$2000"),$A488)="","",INDEX(INDIRECT("'WCM Calibration Final'!$D$1:$D$2000"),$A488)),"Source error"))</x:f>
      </x:c>
      <x:c r="F488" s="76" t="str">
        <x:f>IF($A488="","",IFERROR(IF(INDEX(INDIRECT("'WCM Calibration Final'!$E$1:$E$2000"),$A488)="","",INDEX(INDIRECT("'WCM Calibration Final'!$E$1:$E$2000"),$A488)),"Source error"))</x:f>
      </x:c>
      <x:c r="G488" s="76" t="str">
        <x:f>IF($A488="","",IFERROR(IF(INDEX(INDIRECT("'WCM Calibration Final'!$F$1:$F$2000"),$A488)="","",INDEX(INDIRECT("'WCM Calibration Final'!$F$1:$F$2000"),$A488)),"Source error"))</x:f>
      </x:c>
      <x:c r="H488" s="76" t="str">
        <x:f>IF($A488="","",IFERROR(IF(INDEX(INDIRECT("'WCM Calibration Final'!$K$1:$K$2000"),$A488)="","",INDEX(INDIRECT("'WCM Calibration Final'!$K$1:$K$2000"),$A488)),"Source error"))</x:f>
      </x:c>
      <x:c r="I488" s="76" t="str">
        <x:f>IF($A488="","",IFERROR(IF(INDEX(INDIRECT("'WCM Calibration Final'!$L$1:$L$2000"),$A488)="","",INDEX(INDIRECT("'WCM Calibration Final'!$L$1:$L$2000"),$A488)),"Source error"))</x:f>
      </x:c>
      <x:c r="J488" s="76" t="str">
        <x:f>IF(A488="","",IF(B488="","Missing GEID; counted by name/SOEID",IF(COUNTIF($B$8:$B$507,B488)&gt;1,"Repeated GEID in counted rows","")))</x:f>
      </x:c>
      <x:c r="K488" s="82"/>
      <x:c r="L488" s="82" t="n">
        <x:f>IF(Calculations!BN493=1,COUNTIF(Calculations!$BN$13:BN493,1),0)</x:f>
        <x:v>0</x:v>
      </x:c>
    </x:row>
    <x:row r="489" ht="18" customHeight="1">
      <x:c r="A489" s="82" t="str">
        <x:f>IF(482&gt;Calculations!$AG$4,"",IFERROR(INDEX(Calculations!$EM$13:$EM$512,MATCH(482,$L$8:$L$507,0)),""))</x:f>
      </x:c>
      <x:c r="B489" s="82" t="str">
        <x:f>IF($A489="","",IFERROR(IF(INDEX(INDIRECT("'WCM Calibration Final'!$A$1:$A$2000"),$A489)="","",INDEX(INDIRECT("'WCM Calibration Final'!$A$1:$A$2000"),$A489)),"Source error"))</x:f>
      </x:c>
      <x:c r="C489" s="82" t="str">
        <x:f>IF($A489="","",IFERROR(IF(INDEX(INDIRECT("'WCM Calibration Final'!$B$1:$B$2000"),$A489)="","",INDEX(INDIRECT("'WCM Calibration Final'!$B$1:$B$2000"),$A489)),"Source error"))</x:f>
      </x:c>
      <x:c r="D489" s="82" t="str">
        <x:f>IF($A489="","",IFERROR(IF(INDEX(INDIRECT("'WCM Calibration Final'!$C$1:$C$2000"),$A489)="","",INDEX(INDIRECT("'WCM Calibration Final'!$C$1:$C$2000"),$A489)),"Source error"))</x:f>
      </x:c>
      <x:c r="E489" s="82" t="str">
        <x:f>IF($A489="","",IFERROR(IF(INDEX(INDIRECT("'WCM Calibration Final'!$D$1:$D$2000"),$A489)="","",INDEX(INDIRECT("'WCM Calibration Final'!$D$1:$D$2000"),$A489)),"Source error"))</x:f>
      </x:c>
      <x:c r="F489" s="82" t="str">
        <x:f>IF($A489="","",IFERROR(IF(INDEX(INDIRECT("'WCM Calibration Final'!$E$1:$E$2000"),$A489)="","",INDEX(INDIRECT("'WCM Calibration Final'!$E$1:$E$2000"),$A489)),"Source error"))</x:f>
      </x:c>
      <x:c r="G489" s="82" t="str">
        <x:f>IF($A489="","",IFERROR(IF(INDEX(INDIRECT("'WCM Calibration Final'!$F$1:$F$2000"),$A489)="","",INDEX(INDIRECT("'WCM Calibration Final'!$F$1:$F$2000"),$A489)),"Source error"))</x:f>
      </x:c>
      <x:c r="H489" s="82" t="str">
        <x:f>IF($A489="","",IFERROR(IF(INDEX(INDIRECT("'WCM Calibration Final'!$K$1:$K$2000"),$A489)="","",INDEX(INDIRECT("'WCM Calibration Final'!$K$1:$K$2000"),$A489)),"Source error"))</x:f>
      </x:c>
      <x:c r="I489" s="82" t="str">
        <x:f>IF($A489="","",IFERROR(IF(INDEX(INDIRECT("'WCM Calibration Final'!$L$1:$L$2000"),$A489)="","",INDEX(INDIRECT("'WCM Calibration Final'!$L$1:$L$2000"),$A489)),"Source error"))</x:f>
      </x:c>
      <x:c r="J489" s="82" t="str">
        <x:f>IF(A489="","",IF(B489="","Missing GEID; counted by name/SOEID",IF(COUNTIF($B$8:$B$507,B489)&gt;1,"Repeated GEID in counted rows","")))</x:f>
      </x:c>
      <x:c r="K489" s="82"/>
      <x:c r="L489" s="82" t="n">
        <x:f>IF(Calculations!BN494=1,COUNTIF(Calculations!$BN$13:BN494,1),0)</x:f>
        <x:v>0</x:v>
      </x:c>
    </x:row>
    <x:row r="490" ht="18" customHeight="1">
      <x:c r="A490" s="76" t="str">
        <x:f>IF(483&gt;Calculations!$AG$4,"",IFERROR(INDEX(Calculations!$EM$13:$EM$512,MATCH(483,$L$8:$L$507,0)),""))</x:f>
      </x:c>
      <x:c r="B490" s="76" t="str">
        <x:f>IF($A490="","",IFERROR(IF(INDEX(INDIRECT("'WCM Calibration Final'!$A$1:$A$2000"),$A490)="","",INDEX(INDIRECT("'WCM Calibration Final'!$A$1:$A$2000"),$A490)),"Source error"))</x:f>
      </x:c>
      <x:c r="C490" s="76" t="str">
        <x:f>IF($A490="","",IFERROR(IF(INDEX(INDIRECT("'WCM Calibration Final'!$B$1:$B$2000"),$A490)="","",INDEX(INDIRECT("'WCM Calibration Final'!$B$1:$B$2000"),$A490)),"Source error"))</x:f>
      </x:c>
      <x:c r="D490" s="76" t="str">
        <x:f>IF($A490="","",IFERROR(IF(INDEX(INDIRECT("'WCM Calibration Final'!$C$1:$C$2000"),$A490)="","",INDEX(INDIRECT("'WCM Calibration Final'!$C$1:$C$2000"),$A490)),"Source error"))</x:f>
      </x:c>
      <x:c r="E490" s="76" t="str">
        <x:f>IF($A490="","",IFERROR(IF(INDEX(INDIRECT("'WCM Calibration Final'!$D$1:$D$2000"),$A490)="","",INDEX(INDIRECT("'WCM Calibration Final'!$D$1:$D$2000"),$A490)),"Source error"))</x:f>
      </x:c>
      <x:c r="F490" s="76" t="str">
        <x:f>IF($A490="","",IFERROR(IF(INDEX(INDIRECT("'WCM Calibration Final'!$E$1:$E$2000"),$A490)="","",INDEX(INDIRECT("'WCM Calibration Final'!$E$1:$E$2000"),$A490)),"Source error"))</x:f>
      </x:c>
      <x:c r="G490" s="76" t="str">
        <x:f>IF($A490="","",IFERROR(IF(INDEX(INDIRECT("'WCM Calibration Final'!$F$1:$F$2000"),$A490)="","",INDEX(INDIRECT("'WCM Calibration Final'!$F$1:$F$2000"),$A490)),"Source error"))</x:f>
      </x:c>
      <x:c r="H490" s="76" t="str">
        <x:f>IF($A490="","",IFERROR(IF(INDEX(INDIRECT("'WCM Calibration Final'!$K$1:$K$2000"),$A490)="","",INDEX(INDIRECT("'WCM Calibration Final'!$K$1:$K$2000"),$A490)),"Source error"))</x:f>
      </x:c>
      <x:c r="I490" s="76" t="str">
        <x:f>IF($A490="","",IFERROR(IF(INDEX(INDIRECT("'WCM Calibration Final'!$L$1:$L$2000"),$A490)="","",INDEX(INDIRECT("'WCM Calibration Final'!$L$1:$L$2000"),$A490)),"Source error"))</x:f>
      </x:c>
      <x:c r="J490" s="76" t="str">
        <x:f>IF(A490="","",IF(B490="","Missing GEID; counted by name/SOEID",IF(COUNTIF($B$8:$B$507,B490)&gt;1,"Repeated GEID in counted rows","")))</x:f>
      </x:c>
      <x:c r="K490" s="82"/>
      <x:c r="L490" s="82" t="n">
        <x:f>IF(Calculations!BN495=1,COUNTIF(Calculations!$BN$13:BN495,1),0)</x:f>
        <x:v>0</x:v>
      </x:c>
    </x:row>
    <x:row r="491" ht="18" customHeight="1">
      <x:c r="A491" s="82" t="str">
        <x:f>IF(484&gt;Calculations!$AG$4,"",IFERROR(INDEX(Calculations!$EM$13:$EM$512,MATCH(484,$L$8:$L$507,0)),""))</x:f>
      </x:c>
      <x:c r="B491" s="82" t="str">
        <x:f>IF($A491="","",IFERROR(IF(INDEX(INDIRECT("'WCM Calibration Final'!$A$1:$A$2000"),$A491)="","",INDEX(INDIRECT("'WCM Calibration Final'!$A$1:$A$2000"),$A491)),"Source error"))</x:f>
      </x:c>
      <x:c r="C491" s="82" t="str">
        <x:f>IF($A491="","",IFERROR(IF(INDEX(INDIRECT("'WCM Calibration Final'!$B$1:$B$2000"),$A491)="","",INDEX(INDIRECT("'WCM Calibration Final'!$B$1:$B$2000"),$A491)),"Source error"))</x:f>
      </x:c>
      <x:c r="D491" s="82" t="str">
        <x:f>IF($A491="","",IFERROR(IF(INDEX(INDIRECT("'WCM Calibration Final'!$C$1:$C$2000"),$A491)="","",INDEX(INDIRECT("'WCM Calibration Final'!$C$1:$C$2000"),$A491)),"Source error"))</x:f>
      </x:c>
      <x:c r="E491" s="82" t="str">
        <x:f>IF($A491="","",IFERROR(IF(INDEX(INDIRECT("'WCM Calibration Final'!$D$1:$D$2000"),$A491)="","",INDEX(INDIRECT("'WCM Calibration Final'!$D$1:$D$2000"),$A491)),"Source error"))</x:f>
      </x:c>
      <x:c r="F491" s="82" t="str">
        <x:f>IF($A491="","",IFERROR(IF(INDEX(INDIRECT("'WCM Calibration Final'!$E$1:$E$2000"),$A491)="","",INDEX(INDIRECT("'WCM Calibration Final'!$E$1:$E$2000"),$A491)),"Source error"))</x:f>
      </x:c>
      <x:c r="G491" s="82" t="str">
        <x:f>IF($A491="","",IFERROR(IF(INDEX(INDIRECT("'WCM Calibration Final'!$F$1:$F$2000"),$A491)="","",INDEX(INDIRECT("'WCM Calibration Final'!$F$1:$F$2000"),$A491)),"Source error"))</x:f>
      </x:c>
      <x:c r="H491" s="82" t="str">
        <x:f>IF($A491="","",IFERROR(IF(INDEX(INDIRECT("'WCM Calibration Final'!$K$1:$K$2000"),$A491)="","",INDEX(INDIRECT("'WCM Calibration Final'!$K$1:$K$2000"),$A491)),"Source error"))</x:f>
      </x:c>
      <x:c r="I491" s="82" t="str">
        <x:f>IF($A491="","",IFERROR(IF(INDEX(INDIRECT("'WCM Calibration Final'!$L$1:$L$2000"),$A491)="","",INDEX(INDIRECT("'WCM Calibration Final'!$L$1:$L$2000"),$A491)),"Source error"))</x:f>
      </x:c>
      <x:c r="J491" s="82" t="str">
        <x:f>IF(A491="","",IF(B491="","Missing GEID; counted by name/SOEID",IF(COUNTIF($B$8:$B$507,B491)&gt;1,"Repeated GEID in counted rows","")))</x:f>
      </x:c>
      <x:c r="K491" s="82"/>
      <x:c r="L491" s="82" t="n">
        <x:f>IF(Calculations!BN496=1,COUNTIF(Calculations!$BN$13:BN496,1),0)</x:f>
        <x:v>0</x:v>
      </x:c>
    </x:row>
    <x:row r="492" ht="18" customHeight="1">
      <x:c r="A492" s="76" t="str">
        <x:f>IF(485&gt;Calculations!$AG$4,"",IFERROR(INDEX(Calculations!$EM$13:$EM$512,MATCH(485,$L$8:$L$507,0)),""))</x:f>
      </x:c>
      <x:c r="B492" s="76" t="str">
        <x:f>IF($A492="","",IFERROR(IF(INDEX(INDIRECT("'WCM Calibration Final'!$A$1:$A$2000"),$A492)="","",INDEX(INDIRECT("'WCM Calibration Final'!$A$1:$A$2000"),$A492)),"Source error"))</x:f>
      </x:c>
      <x:c r="C492" s="76" t="str">
        <x:f>IF($A492="","",IFERROR(IF(INDEX(INDIRECT("'WCM Calibration Final'!$B$1:$B$2000"),$A492)="","",INDEX(INDIRECT("'WCM Calibration Final'!$B$1:$B$2000"),$A492)),"Source error"))</x:f>
      </x:c>
      <x:c r="D492" s="76" t="str">
        <x:f>IF($A492="","",IFERROR(IF(INDEX(INDIRECT("'WCM Calibration Final'!$C$1:$C$2000"),$A492)="","",INDEX(INDIRECT("'WCM Calibration Final'!$C$1:$C$2000"),$A492)),"Source error"))</x:f>
      </x:c>
      <x:c r="E492" s="76" t="str">
        <x:f>IF($A492="","",IFERROR(IF(INDEX(INDIRECT("'WCM Calibration Final'!$D$1:$D$2000"),$A492)="","",INDEX(INDIRECT("'WCM Calibration Final'!$D$1:$D$2000"),$A492)),"Source error"))</x:f>
      </x:c>
      <x:c r="F492" s="76" t="str">
        <x:f>IF($A492="","",IFERROR(IF(INDEX(INDIRECT("'WCM Calibration Final'!$E$1:$E$2000"),$A492)="","",INDEX(INDIRECT("'WCM Calibration Final'!$E$1:$E$2000"),$A492)),"Source error"))</x:f>
      </x:c>
      <x:c r="G492" s="76" t="str">
        <x:f>IF($A492="","",IFERROR(IF(INDEX(INDIRECT("'WCM Calibration Final'!$F$1:$F$2000"),$A492)="","",INDEX(INDIRECT("'WCM Calibration Final'!$F$1:$F$2000"),$A492)),"Source error"))</x:f>
      </x:c>
      <x:c r="H492" s="76" t="str">
        <x:f>IF($A492="","",IFERROR(IF(INDEX(INDIRECT("'WCM Calibration Final'!$K$1:$K$2000"),$A492)="","",INDEX(INDIRECT("'WCM Calibration Final'!$K$1:$K$2000"),$A492)),"Source error"))</x:f>
      </x:c>
      <x:c r="I492" s="76" t="str">
        <x:f>IF($A492="","",IFERROR(IF(INDEX(INDIRECT("'WCM Calibration Final'!$L$1:$L$2000"),$A492)="","",INDEX(INDIRECT("'WCM Calibration Final'!$L$1:$L$2000"),$A492)),"Source error"))</x:f>
      </x:c>
      <x:c r="J492" s="76" t="str">
        <x:f>IF(A492="","",IF(B492="","Missing GEID; counted by name/SOEID",IF(COUNTIF($B$8:$B$507,B492)&gt;1,"Repeated GEID in counted rows","")))</x:f>
      </x:c>
      <x:c r="K492" s="82"/>
      <x:c r="L492" s="82" t="n">
        <x:f>IF(Calculations!BN497=1,COUNTIF(Calculations!$BN$13:BN497,1),0)</x:f>
        <x:v>0</x:v>
      </x:c>
    </x:row>
    <x:row r="493" ht="18" customHeight="1">
      <x:c r="A493" s="82" t="str">
        <x:f>IF(486&gt;Calculations!$AG$4,"",IFERROR(INDEX(Calculations!$EM$13:$EM$512,MATCH(486,$L$8:$L$507,0)),""))</x:f>
      </x:c>
      <x:c r="B493" s="82" t="str">
        <x:f>IF($A493="","",IFERROR(IF(INDEX(INDIRECT("'WCM Calibration Final'!$A$1:$A$2000"),$A493)="","",INDEX(INDIRECT("'WCM Calibration Final'!$A$1:$A$2000"),$A493)),"Source error"))</x:f>
      </x:c>
      <x:c r="C493" s="82" t="str">
        <x:f>IF($A493="","",IFERROR(IF(INDEX(INDIRECT("'WCM Calibration Final'!$B$1:$B$2000"),$A493)="","",INDEX(INDIRECT("'WCM Calibration Final'!$B$1:$B$2000"),$A493)),"Source error"))</x:f>
      </x:c>
      <x:c r="D493" s="82" t="str">
        <x:f>IF($A493="","",IFERROR(IF(INDEX(INDIRECT("'WCM Calibration Final'!$C$1:$C$2000"),$A493)="","",INDEX(INDIRECT("'WCM Calibration Final'!$C$1:$C$2000"),$A493)),"Source error"))</x:f>
      </x:c>
      <x:c r="E493" s="82" t="str">
        <x:f>IF($A493="","",IFERROR(IF(INDEX(INDIRECT("'WCM Calibration Final'!$D$1:$D$2000"),$A493)="","",INDEX(INDIRECT("'WCM Calibration Final'!$D$1:$D$2000"),$A493)),"Source error"))</x:f>
      </x:c>
      <x:c r="F493" s="82" t="str">
        <x:f>IF($A493="","",IFERROR(IF(INDEX(INDIRECT("'WCM Calibration Final'!$E$1:$E$2000"),$A493)="","",INDEX(INDIRECT("'WCM Calibration Final'!$E$1:$E$2000"),$A493)),"Source error"))</x:f>
      </x:c>
      <x:c r="G493" s="82" t="str">
        <x:f>IF($A493="","",IFERROR(IF(INDEX(INDIRECT("'WCM Calibration Final'!$F$1:$F$2000"),$A493)="","",INDEX(INDIRECT("'WCM Calibration Final'!$F$1:$F$2000"),$A493)),"Source error"))</x:f>
      </x:c>
      <x:c r="H493" s="82" t="str">
        <x:f>IF($A493="","",IFERROR(IF(INDEX(INDIRECT("'WCM Calibration Final'!$K$1:$K$2000"),$A493)="","",INDEX(INDIRECT("'WCM Calibration Final'!$K$1:$K$2000"),$A493)),"Source error"))</x:f>
      </x:c>
      <x:c r="I493" s="82" t="str">
        <x:f>IF($A493="","",IFERROR(IF(INDEX(INDIRECT("'WCM Calibration Final'!$L$1:$L$2000"),$A493)="","",INDEX(INDIRECT("'WCM Calibration Final'!$L$1:$L$2000"),$A493)),"Source error"))</x:f>
      </x:c>
      <x:c r="J493" s="82" t="str">
        <x:f>IF(A493="","",IF(B493="","Missing GEID; counted by name/SOEID",IF(COUNTIF($B$8:$B$507,B493)&gt;1,"Repeated GEID in counted rows","")))</x:f>
      </x:c>
      <x:c r="K493" s="82"/>
      <x:c r="L493" s="82" t="n">
        <x:f>IF(Calculations!BN498=1,COUNTIF(Calculations!$BN$13:BN498,1),0)</x:f>
        <x:v>0</x:v>
      </x:c>
    </x:row>
    <x:row r="494" ht="18" customHeight="1">
      <x:c r="A494" s="76" t="str">
        <x:f>IF(487&gt;Calculations!$AG$4,"",IFERROR(INDEX(Calculations!$EM$13:$EM$512,MATCH(487,$L$8:$L$507,0)),""))</x:f>
      </x:c>
      <x:c r="B494" s="76" t="str">
        <x:f>IF($A494="","",IFERROR(IF(INDEX(INDIRECT("'WCM Calibration Final'!$A$1:$A$2000"),$A494)="","",INDEX(INDIRECT("'WCM Calibration Final'!$A$1:$A$2000"),$A494)),"Source error"))</x:f>
      </x:c>
      <x:c r="C494" s="76" t="str">
        <x:f>IF($A494="","",IFERROR(IF(INDEX(INDIRECT("'WCM Calibration Final'!$B$1:$B$2000"),$A494)="","",INDEX(INDIRECT("'WCM Calibration Final'!$B$1:$B$2000"),$A494)),"Source error"))</x:f>
      </x:c>
      <x:c r="D494" s="76" t="str">
        <x:f>IF($A494="","",IFERROR(IF(INDEX(INDIRECT("'WCM Calibration Final'!$C$1:$C$2000"),$A494)="","",INDEX(INDIRECT("'WCM Calibration Final'!$C$1:$C$2000"),$A494)),"Source error"))</x:f>
      </x:c>
      <x:c r="E494" s="76" t="str">
        <x:f>IF($A494="","",IFERROR(IF(INDEX(INDIRECT("'WCM Calibration Final'!$D$1:$D$2000"),$A494)="","",INDEX(INDIRECT("'WCM Calibration Final'!$D$1:$D$2000"),$A494)),"Source error"))</x:f>
      </x:c>
      <x:c r="F494" s="76" t="str">
        <x:f>IF($A494="","",IFERROR(IF(INDEX(INDIRECT("'WCM Calibration Final'!$E$1:$E$2000"),$A494)="","",INDEX(INDIRECT("'WCM Calibration Final'!$E$1:$E$2000"),$A494)),"Source error"))</x:f>
      </x:c>
      <x:c r="G494" s="76" t="str">
        <x:f>IF($A494="","",IFERROR(IF(INDEX(INDIRECT("'WCM Calibration Final'!$F$1:$F$2000"),$A494)="","",INDEX(INDIRECT("'WCM Calibration Final'!$F$1:$F$2000"),$A494)),"Source error"))</x:f>
      </x:c>
      <x:c r="H494" s="76" t="str">
        <x:f>IF($A494="","",IFERROR(IF(INDEX(INDIRECT("'WCM Calibration Final'!$K$1:$K$2000"),$A494)="","",INDEX(INDIRECT("'WCM Calibration Final'!$K$1:$K$2000"),$A494)),"Source error"))</x:f>
      </x:c>
      <x:c r="I494" s="76" t="str">
        <x:f>IF($A494="","",IFERROR(IF(INDEX(INDIRECT("'WCM Calibration Final'!$L$1:$L$2000"),$A494)="","",INDEX(INDIRECT("'WCM Calibration Final'!$L$1:$L$2000"),$A494)),"Source error"))</x:f>
      </x:c>
      <x:c r="J494" s="76" t="str">
        <x:f>IF(A494="","",IF(B494="","Missing GEID; counted by name/SOEID",IF(COUNTIF($B$8:$B$507,B494)&gt;1,"Repeated GEID in counted rows","")))</x:f>
      </x:c>
      <x:c r="K494" s="82"/>
      <x:c r="L494" s="82" t="n">
        <x:f>IF(Calculations!BN499=1,COUNTIF(Calculations!$BN$13:BN499,1),0)</x:f>
        <x:v>0</x:v>
      </x:c>
    </x:row>
    <x:row r="495" ht="18" customHeight="1">
      <x:c r="A495" s="82" t="str">
        <x:f>IF(488&gt;Calculations!$AG$4,"",IFERROR(INDEX(Calculations!$EM$13:$EM$512,MATCH(488,$L$8:$L$507,0)),""))</x:f>
      </x:c>
      <x:c r="B495" s="82" t="str">
        <x:f>IF($A495="","",IFERROR(IF(INDEX(INDIRECT("'WCM Calibration Final'!$A$1:$A$2000"),$A495)="","",INDEX(INDIRECT("'WCM Calibration Final'!$A$1:$A$2000"),$A495)),"Source error"))</x:f>
      </x:c>
      <x:c r="C495" s="82" t="str">
        <x:f>IF($A495="","",IFERROR(IF(INDEX(INDIRECT("'WCM Calibration Final'!$B$1:$B$2000"),$A495)="","",INDEX(INDIRECT("'WCM Calibration Final'!$B$1:$B$2000"),$A495)),"Source error"))</x:f>
      </x:c>
      <x:c r="D495" s="82" t="str">
        <x:f>IF($A495="","",IFERROR(IF(INDEX(INDIRECT("'WCM Calibration Final'!$C$1:$C$2000"),$A495)="","",INDEX(INDIRECT("'WCM Calibration Final'!$C$1:$C$2000"),$A495)),"Source error"))</x:f>
      </x:c>
      <x:c r="E495" s="82" t="str">
        <x:f>IF($A495="","",IFERROR(IF(INDEX(INDIRECT("'WCM Calibration Final'!$D$1:$D$2000"),$A495)="","",INDEX(INDIRECT("'WCM Calibration Final'!$D$1:$D$2000"),$A495)),"Source error"))</x:f>
      </x:c>
      <x:c r="F495" s="82" t="str">
        <x:f>IF($A495="","",IFERROR(IF(INDEX(INDIRECT("'WCM Calibration Final'!$E$1:$E$2000"),$A495)="","",INDEX(INDIRECT("'WCM Calibration Final'!$E$1:$E$2000"),$A495)),"Source error"))</x:f>
      </x:c>
      <x:c r="G495" s="82" t="str">
        <x:f>IF($A495="","",IFERROR(IF(INDEX(INDIRECT("'WCM Calibration Final'!$F$1:$F$2000"),$A495)="","",INDEX(INDIRECT("'WCM Calibration Final'!$F$1:$F$2000"),$A495)),"Source error"))</x:f>
      </x:c>
      <x:c r="H495" s="82" t="str">
        <x:f>IF($A495="","",IFERROR(IF(INDEX(INDIRECT("'WCM Calibration Final'!$K$1:$K$2000"),$A495)="","",INDEX(INDIRECT("'WCM Calibration Final'!$K$1:$K$2000"),$A495)),"Source error"))</x:f>
      </x:c>
      <x:c r="I495" s="82" t="str">
        <x:f>IF($A495="","",IFERROR(IF(INDEX(INDIRECT("'WCM Calibration Final'!$L$1:$L$2000"),$A495)="","",INDEX(INDIRECT("'WCM Calibration Final'!$L$1:$L$2000"),$A495)),"Source error"))</x:f>
      </x:c>
      <x:c r="J495" s="82" t="str">
        <x:f>IF(A495="","",IF(B495="","Missing GEID; counted by name/SOEID",IF(COUNTIF($B$8:$B$507,B495)&gt;1,"Repeated GEID in counted rows","")))</x:f>
      </x:c>
      <x:c r="K495" s="82"/>
      <x:c r="L495" s="82" t="n">
        <x:f>IF(Calculations!BN500=1,COUNTIF(Calculations!$BN$13:BN500,1),0)</x:f>
        <x:v>0</x:v>
      </x:c>
    </x:row>
    <x:row r="496" ht="18" customHeight="1">
      <x:c r="A496" s="76" t="str">
        <x:f>IF(489&gt;Calculations!$AG$4,"",IFERROR(INDEX(Calculations!$EM$13:$EM$512,MATCH(489,$L$8:$L$507,0)),""))</x:f>
      </x:c>
      <x:c r="B496" s="76" t="str">
        <x:f>IF($A496="","",IFERROR(IF(INDEX(INDIRECT("'WCM Calibration Final'!$A$1:$A$2000"),$A496)="","",INDEX(INDIRECT("'WCM Calibration Final'!$A$1:$A$2000"),$A496)),"Source error"))</x:f>
      </x:c>
      <x:c r="C496" s="76" t="str">
        <x:f>IF($A496="","",IFERROR(IF(INDEX(INDIRECT("'WCM Calibration Final'!$B$1:$B$2000"),$A496)="","",INDEX(INDIRECT("'WCM Calibration Final'!$B$1:$B$2000"),$A496)),"Source error"))</x:f>
      </x:c>
      <x:c r="D496" s="76" t="str">
        <x:f>IF($A496="","",IFERROR(IF(INDEX(INDIRECT("'WCM Calibration Final'!$C$1:$C$2000"),$A496)="","",INDEX(INDIRECT("'WCM Calibration Final'!$C$1:$C$2000"),$A496)),"Source error"))</x:f>
      </x:c>
      <x:c r="E496" s="76" t="str">
        <x:f>IF($A496="","",IFERROR(IF(INDEX(INDIRECT("'WCM Calibration Final'!$D$1:$D$2000"),$A496)="","",INDEX(INDIRECT("'WCM Calibration Final'!$D$1:$D$2000"),$A496)),"Source error"))</x:f>
      </x:c>
      <x:c r="F496" s="76" t="str">
        <x:f>IF($A496="","",IFERROR(IF(INDEX(INDIRECT("'WCM Calibration Final'!$E$1:$E$2000"),$A496)="","",INDEX(INDIRECT("'WCM Calibration Final'!$E$1:$E$2000"),$A496)),"Source error"))</x:f>
      </x:c>
      <x:c r="G496" s="76" t="str">
        <x:f>IF($A496="","",IFERROR(IF(INDEX(INDIRECT("'WCM Calibration Final'!$F$1:$F$2000"),$A496)="","",INDEX(INDIRECT("'WCM Calibration Final'!$F$1:$F$2000"),$A496)),"Source error"))</x:f>
      </x:c>
      <x:c r="H496" s="76" t="str">
        <x:f>IF($A496="","",IFERROR(IF(INDEX(INDIRECT("'WCM Calibration Final'!$K$1:$K$2000"),$A496)="","",INDEX(INDIRECT("'WCM Calibration Final'!$K$1:$K$2000"),$A496)),"Source error"))</x:f>
      </x:c>
      <x:c r="I496" s="76" t="str">
        <x:f>IF($A496="","",IFERROR(IF(INDEX(INDIRECT("'WCM Calibration Final'!$L$1:$L$2000"),$A496)="","",INDEX(INDIRECT("'WCM Calibration Final'!$L$1:$L$2000"),$A496)),"Source error"))</x:f>
      </x:c>
      <x:c r="J496" s="76" t="str">
        <x:f>IF(A496="","",IF(B496="","Missing GEID; counted by name/SOEID",IF(COUNTIF($B$8:$B$507,B496)&gt;1,"Repeated GEID in counted rows","")))</x:f>
      </x:c>
      <x:c r="K496" s="82"/>
      <x:c r="L496" s="82" t="n">
        <x:f>IF(Calculations!BN501=1,COUNTIF(Calculations!$BN$13:BN501,1),0)</x:f>
        <x:v>0</x:v>
      </x:c>
    </x:row>
    <x:row r="497" ht="18" customHeight="1">
      <x:c r="A497" s="82" t="str">
        <x:f>IF(490&gt;Calculations!$AG$4,"",IFERROR(INDEX(Calculations!$EM$13:$EM$512,MATCH(490,$L$8:$L$507,0)),""))</x:f>
      </x:c>
      <x:c r="B497" s="82" t="str">
        <x:f>IF($A497="","",IFERROR(IF(INDEX(INDIRECT("'WCM Calibration Final'!$A$1:$A$2000"),$A497)="","",INDEX(INDIRECT("'WCM Calibration Final'!$A$1:$A$2000"),$A497)),"Source error"))</x:f>
      </x:c>
      <x:c r="C497" s="82" t="str">
        <x:f>IF($A497="","",IFERROR(IF(INDEX(INDIRECT("'WCM Calibration Final'!$B$1:$B$2000"),$A497)="","",INDEX(INDIRECT("'WCM Calibration Final'!$B$1:$B$2000"),$A497)),"Source error"))</x:f>
      </x:c>
      <x:c r="D497" s="82" t="str">
        <x:f>IF($A497="","",IFERROR(IF(INDEX(INDIRECT("'WCM Calibration Final'!$C$1:$C$2000"),$A497)="","",INDEX(INDIRECT("'WCM Calibration Final'!$C$1:$C$2000"),$A497)),"Source error"))</x:f>
      </x:c>
      <x:c r="E497" s="82" t="str">
        <x:f>IF($A497="","",IFERROR(IF(INDEX(INDIRECT("'WCM Calibration Final'!$D$1:$D$2000"),$A497)="","",INDEX(INDIRECT("'WCM Calibration Final'!$D$1:$D$2000"),$A497)),"Source error"))</x:f>
      </x:c>
      <x:c r="F497" s="82" t="str">
        <x:f>IF($A497="","",IFERROR(IF(INDEX(INDIRECT("'WCM Calibration Final'!$E$1:$E$2000"),$A497)="","",INDEX(INDIRECT("'WCM Calibration Final'!$E$1:$E$2000"),$A497)),"Source error"))</x:f>
      </x:c>
      <x:c r="G497" s="82" t="str">
        <x:f>IF($A497="","",IFERROR(IF(INDEX(INDIRECT("'WCM Calibration Final'!$F$1:$F$2000"),$A497)="","",INDEX(INDIRECT("'WCM Calibration Final'!$F$1:$F$2000"),$A497)),"Source error"))</x:f>
      </x:c>
      <x:c r="H497" s="82" t="str">
        <x:f>IF($A497="","",IFERROR(IF(INDEX(INDIRECT("'WCM Calibration Final'!$K$1:$K$2000"),$A497)="","",INDEX(INDIRECT("'WCM Calibration Final'!$K$1:$K$2000"),$A497)),"Source error"))</x:f>
      </x:c>
      <x:c r="I497" s="82" t="str">
        <x:f>IF($A497="","",IFERROR(IF(INDEX(INDIRECT("'WCM Calibration Final'!$L$1:$L$2000"),$A497)="","",INDEX(INDIRECT("'WCM Calibration Final'!$L$1:$L$2000"),$A497)),"Source error"))</x:f>
      </x:c>
      <x:c r="J497" s="82" t="str">
        <x:f>IF(A497="","",IF(B497="","Missing GEID; counted by name/SOEID",IF(COUNTIF($B$8:$B$507,B497)&gt;1,"Repeated GEID in counted rows","")))</x:f>
      </x:c>
      <x:c r="K497" s="82"/>
      <x:c r="L497" s="82" t="n">
        <x:f>IF(Calculations!BN502=1,COUNTIF(Calculations!$BN$13:BN502,1),0)</x:f>
        <x:v>0</x:v>
      </x:c>
    </x:row>
    <x:row r="498" ht="18" customHeight="1">
      <x:c r="A498" s="76" t="str">
        <x:f>IF(491&gt;Calculations!$AG$4,"",IFERROR(INDEX(Calculations!$EM$13:$EM$512,MATCH(491,$L$8:$L$507,0)),""))</x:f>
      </x:c>
      <x:c r="B498" s="76" t="str">
        <x:f>IF($A498="","",IFERROR(IF(INDEX(INDIRECT("'WCM Calibration Final'!$A$1:$A$2000"),$A498)="","",INDEX(INDIRECT("'WCM Calibration Final'!$A$1:$A$2000"),$A498)),"Source error"))</x:f>
      </x:c>
      <x:c r="C498" s="76" t="str">
        <x:f>IF($A498="","",IFERROR(IF(INDEX(INDIRECT("'WCM Calibration Final'!$B$1:$B$2000"),$A498)="","",INDEX(INDIRECT("'WCM Calibration Final'!$B$1:$B$2000"),$A498)),"Source error"))</x:f>
      </x:c>
      <x:c r="D498" s="76" t="str">
        <x:f>IF($A498="","",IFERROR(IF(INDEX(INDIRECT("'WCM Calibration Final'!$C$1:$C$2000"),$A498)="","",INDEX(INDIRECT("'WCM Calibration Final'!$C$1:$C$2000"),$A498)),"Source error"))</x:f>
      </x:c>
      <x:c r="E498" s="76" t="str">
        <x:f>IF($A498="","",IFERROR(IF(INDEX(INDIRECT("'WCM Calibration Final'!$D$1:$D$2000"),$A498)="","",INDEX(INDIRECT("'WCM Calibration Final'!$D$1:$D$2000"),$A498)),"Source error"))</x:f>
      </x:c>
      <x:c r="F498" s="76" t="str">
        <x:f>IF($A498="","",IFERROR(IF(INDEX(INDIRECT("'WCM Calibration Final'!$E$1:$E$2000"),$A498)="","",INDEX(INDIRECT("'WCM Calibration Final'!$E$1:$E$2000"),$A498)),"Source error"))</x:f>
      </x:c>
      <x:c r="G498" s="76" t="str">
        <x:f>IF($A498="","",IFERROR(IF(INDEX(INDIRECT("'WCM Calibration Final'!$F$1:$F$2000"),$A498)="","",INDEX(INDIRECT("'WCM Calibration Final'!$F$1:$F$2000"),$A498)),"Source error"))</x:f>
      </x:c>
      <x:c r="H498" s="76" t="str">
        <x:f>IF($A498="","",IFERROR(IF(INDEX(INDIRECT("'WCM Calibration Final'!$K$1:$K$2000"),$A498)="","",INDEX(INDIRECT("'WCM Calibration Final'!$K$1:$K$2000"),$A498)),"Source error"))</x:f>
      </x:c>
      <x:c r="I498" s="76" t="str">
        <x:f>IF($A498="","",IFERROR(IF(INDEX(INDIRECT("'WCM Calibration Final'!$L$1:$L$2000"),$A498)="","",INDEX(INDIRECT("'WCM Calibration Final'!$L$1:$L$2000"),$A498)),"Source error"))</x:f>
      </x:c>
      <x:c r="J498" s="76" t="str">
        <x:f>IF(A498="","",IF(B498="","Missing GEID; counted by name/SOEID",IF(COUNTIF($B$8:$B$507,B498)&gt;1,"Repeated GEID in counted rows","")))</x:f>
      </x:c>
      <x:c r="K498" s="82"/>
      <x:c r="L498" s="82" t="n">
        <x:f>IF(Calculations!BN503=1,COUNTIF(Calculations!$BN$13:BN503,1),0)</x:f>
        <x:v>0</x:v>
      </x:c>
    </x:row>
    <x:row r="499" ht="18" customHeight="1">
      <x:c r="A499" s="82" t="str">
        <x:f>IF(492&gt;Calculations!$AG$4,"",IFERROR(INDEX(Calculations!$EM$13:$EM$512,MATCH(492,$L$8:$L$507,0)),""))</x:f>
      </x:c>
      <x:c r="B499" s="82" t="str">
        <x:f>IF($A499="","",IFERROR(IF(INDEX(INDIRECT("'WCM Calibration Final'!$A$1:$A$2000"),$A499)="","",INDEX(INDIRECT("'WCM Calibration Final'!$A$1:$A$2000"),$A499)),"Source error"))</x:f>
      </x:c>
      <x:c r="C499" s="82" t="str">
        <x:f>IF($A499="","",IFERROR(IF(INDEX(INDIRECT("'WCM Calibration Final'!$B$1:$B$2000"),$A499)="","",INDEX(INDIRECT("'WCM Calibration Final'!$B$1:$B$2000"),$A499)),"Source error"))</x:f>
      </x:c>
      <x:c r="D499" s="82" t="str">
        <x:f>IF($A499="","",IFERROR(IF(INDEX(INDIRECT("'WCM Calibration Final'!$C$1:$C$2000"),$A499)="","",INDEX(INDIRECT("'WCM Calibration Final'!$C$1:$C$2000"),$A499)),"Source error"))</x:f>
      </x:c>
      <x:c r="E499" s="82" t="str">
        <x:f>IF($A499="","",IFERROR(IF(INDEX(INDIRECT("'WCM Calibration Final'!$D$1:$D$2000"),$A499)="","",INDEX(INDIRECT("'WCM Calibration Final'!$D$1:$D$2000"),$A499)),"Source error"))</x:f>
      </x:c>
      <x:c r="F499" s="82" t="str">
        <x:f>IF($A499="","",IFERROR(IF(INDEX(INDIRECT("'WCM Calibration Final'!$E$1:$E$2000"),$A499)="","",INDEX(INDIRECT("'WCM Calibration Final'!$E$1:$E$2000"),$A499)),"Source error"))</x:f>
      </x:c>
      <x:c r="G499" s="82" t="str">
        <x:f>IF($A499="","",IFERROR(IF(INDEX(INDIRECT("'WCM Calibration Final'!$F$1:$F$2000"),$A499)="","",INDEX(INDIRECT("'WCM Calibration Final'!$F$1:$F$2000"),$A499)),"Source error"))</x:f>
      </x:c>
      <x:c r="H499" s="82" t="str">
        <x:f>IF($A499="","",IFERROR(IF(INDEX(INDIRECT("'WCM Calibration Final'!$K$1:$K$2000"),$A499)="","",INDEX(INDIRECT("'WCM Calibration Final'!$K$1:$K$2000"),$A499)),"Source error"))</x:f>
      </x:c>
      <x:c r="I499" s="82" t="str">
        <x:f>IF($A499="","",IFERROR(IF(INDEX(INDIRECT("'WCM Calibration Final'!$L$1:$L$2000"),$A499)="","",INDEX(INDIRECT("'WCM Calibration Final'!$L$1:$L$2000"),$A499)),"Source error"))</x:f>
      </x:c>
      <x:c r="J499" s="82" t="str">
        <x:f>IF(A499="","",IF(B499="","Missing GEID; counted by name/SOEID",IF(COUNTIF($B$8:$B$507,B499)&gt;1,"Repeated GEID in counted rows","")))</x:f>
      </x:c>
      <x:c r="K499" s="82"/>
      <x:c r="L499" s="82" t="n">
        <x:f>IF(Calculations!BN504=1,COUNTIF(Calculations!$BN$13:BN504,1),0)</x:f>
        <x:v>0</x:v>
      </x:c>
    </x:row>
    <x:row r="500" ht="18" customHeight="1">
      <x:c r="A500" s="76" t="str">
        <x:f>IF(493&gt;Calculations!$AG$4,"",IFERROR(INDEX(Calculations!$EM$13:$EM$512,MATCH(493,$L$8:$L$507,0)),""))</x:f>
      </x:c>
      <x:c r="B500" s="76" t="str">
        <x:f>IF($A500="","",IFERROR(IF(INDEX(INDIRECT("'WCM Calibration Final'!$A$1:$A$2000"),$A500)="","",INDEX(INDIRECT("'WCM Calibration Final'!$A$1:$A$2000"),$A500)),"Source error"))</x:f>
      </x:c>
      <x:c r="C500" s="76" t="str">
        <x:f>IF($A500="","",IFERROR(IF(INDEX(INDIRECT("'WCM Calibration Final'!$B$1:$B$2000"),$A500)="","",INDEX(INDIRECT("'WCM Calibration Final'!$B$1:$B$2000"),$A500)),"Source error"))</x:f>
      </x:c>
      <x:c r="D500" s="76" t="str">
        <x:f>IF($A500="","",IFERROR(IF(INDEX(INDIRECT("'WCM Calibration Final'!$C$1:$C$2000"),$A500)="","",INDEX(INDIRECT("'WCM Calibration Final'!$C$1:$C$2000"),$A500)),"Source error"))</x:f>
      </x:c>
      <x:c r="E500" s="76" t="str">
        <x:f>IF($A500="","",IFERROR(IF(INDEX(INDIRECT("'WCM Calibration Final'!$D$1:$D$2000"),$A500)="","",INDEX(INDIRECT("'WCM Calibration Final'!$D$1:$D$2000"),$A500)),"Source error"))</x:f>
      </x:c>
      <x:c r="F500" s="76" t="str">
        <x:f>IF($A500="","",IFERROR(IF(INDEX(INDIRECT("'WCM Calibration Final'!$E$1:$E$2000"),$A500)="","",INDEX(INDIRECT("'WCM Calibration Final'!$E$1:$E$2000"),$A500)),"Source error"))</x:f>
      </x:c>
      <x:c r="G500" s="76" t="str">
        <x:f>IF($A500="","",IFERROR(IF(INDEX(INDIRECT("'WCM Calibration Final'!$F$1:$F$2000"),$A500)="","",INDEX(INDIRECT("'WCM Calibration Final'!$F$1:$F$2000"),$A500)),"Source error"))</x:f>
      </x:c>
      <x:c r="H500" s="76" t="str">
        <x:f>IF($A500="","",IFERROR(IF(INDEX(INDIRECT("'WCM Calibration Final'!$K$1:$K$2000"),$A500)="","",INDEX(INDIRECT("'WCM Calibration Final'!$K$1:$K$2000"),$A500)),"Source error"))</x:f>
      </x:c>
      <x:c r="I500" s="76" t="str">
        <x:f>IF($A500="","",IFERROR(IF(INDEX(INDIRECT("'WCM Calibration Final'!$L$1:$L$2000"),$A500)="","",INDEX(INDIRECT("'WCM Calibration Final'!$L$1:$L$2000"),$A500)),"Source error"))</x:f>
      </x:c>
      <x:c r="J500" s="76" t="str">
        <x:f>IF(A500="","",IF(B500="","Missing GEID; counted by name/SOEID",IF(COUNTIF($B$8:$B$507,B500)&gt;1,"Repeated GEID in counted rows","")))</x:f>
      </x:c>
      <x:c r="K500" s="82"/>
      <x:c r="L500" s="82" t="n">
        <x:f>IF(Calculations!BN505=1,COUNTIF(Calculations!$BN$13:BN505,1),0)</x:f>
        <x:v>0</x:v>
      </x:c>
    </x:row>
    <x:row r="501" ht="18" customHeight="1">
      <x:c r="A501" s="82" t="str">
        <x:f>IF(494&gt;Calculations!$AG$4,"",IFERROR(INDEX(Calculations!$EM$13:$EM$512,MATCH(494,$L$8:$L$507,0)),""))</x:f>
      </x:c>
      <x:c r="B501" s="82" t="str">
        <x:f>IF($A501="","",IFERROR(IF(INDEX(INDIRECT("'WCM Calibration Final'!$A$1:$A$2000"),$A501)="","",INDEX(INDIRECT("'WCM Calibration Final'!$A$1:$A$2000"),$A501)),"Source error"))</x:f>
      </x:c>
      <x:c r="C501" s="82" t="str">
        <x:f>IF($A501="","",IFERROR(IF(INDEX(INDIRECT("'WCM Calibration Final'!$B$1:$B$2000"),$A501)="","",INDEX(INDIRECT("'WCM Calibration Final'!$B$1:$B$2000"),$A501)),"Source error"))</x:f>
      </x:c>
      <x:c r="D501" s="82" t="str">
        <x:f>IF($A501="","",IFERROR(IF(INDEX(INDIRECT("'WCM Calibration Final'!$C$1:$C$2000"),$A501)="","",INDEX(INDIRECT("'WCM Calibration Final'!$C$1:$C$2000"),$A501)),"Source error"))</x:f>
      </x:c>
      <x:c r="E501" s="82" t="str">
        <x:f>IF($A501="","",IFERROR(IF(INDEX(INDIRECT("'WCM Calibration Final'!$D$1:$D$2000"),$A501)="","",INDEX(INDIRECT("'WCM Calibration Final'!$D$1:$D$2000"),$A501)),"Source error"))</x:f>
      </x:c>
      <x:c r="F501" s="82" t="str">
        <x:f>IF($A501="","",IFERROR(IF(INDEX(INDIRECT("'WCM Calibration Final'!$E$1:$E$2000"),$A501)="","",INDEX(INDIRECT("'WCM Calibration Final'!$E$1:$E$2000"),$A501)),"Source error"))</x:f>
      </x:c>
      <x:c r="G501" s="82" t="str">
        <x:f>IF($A501="","",IFERROR(IF(INDEX(INDIRECT("'WCM Calibration Final'!$F$1:$F$2000"),$A501)="","",INDEX(INDIRECT("'WCM Calibration Final'!$F$1:$F$2000"),$A501)),"Source error"))</x:f>
      </x:c>
      <x:c r="H501" s="82" t="str">
        <x:f>IF($A501="","",IFERROR(IF(INDEX(INDIRECT("'WCM Calibration Final'!$K$1:$K$2000"),$A501)="","",INDEX(INDIRECT("'WCM Calibration Final'!$K$1:$K$2000"),$A501)),"Source error"))</x:f>
      </x:c>
      <x:c r="I501" s="82" t="str">
        <x:f>IF($A501="","",IFERROR(IF(INDEX(INDIRECT("'WCM Calibration Final'!$L$1:$L$2000"),$A501)="","",INDEX(INDIRECT("'WCM Calibration Final'!$L$1:$L$2000"),$A501)),"Source error"))</x:f>
      </x:c>
      <x:c r="J501" s="82" t="str">
        <x:f>IF(A501="","",IF(B501="","Missing GEID; counted by name/SOEID",IF(COUNTIF($B$8:$B$507,B501)&gt;1,"Repeated GEID in counted rows","")))</x:f>
      </x:c>
      <x:c r="K501" s="82"/>
      <x:c r="L501" s="82" t="n">
        <x:f>IF(Calculations!BN506=1,COUNTIF(Calculations!$BN$13:BN506,1),0)</x:f>
        <x:v>0</x:v>
      </x:c>
    </x:row>
    <x:row r="502" ht="18" customHeight="1">
      <x:c r="A502" s="76" t="str">
        <x:f>IF(495&gt;Calculations!$AG$4,"",IFERROR(INDEX(Calculations!$EM$13:$EM$512,MATCH(495,$L$8:$L$507,0)),""))</x:f>
      </x:c>
      <x:c r="B502" s="76" t="str">
        <x:f>IF($A502="","",IFERROR(IF(INDEX(INDIRECT("'WCM Calibration Final'!$A$1:$A$2000"),$A502)="","",INDEX(INDIRECT("'WCM Calibration Final'!$A$1:$A$2000"),$A502)),"Source error"))</x:f>
      </x:c>
      <x:c r="C502" s="76" t="str">
        <x:f>IF($A502="","",IFERROR(IF(INDEX(INDIRECT("'WCM Calibration Final'!$B$1:$B$2000"),$A502)="","",INDEX(INDIRECT("'WCM Calibration Final'!$B$1:$B$2000"),$A502)),"Source error"))</x:f>
      </x:c>
      <x:c r="D502" s="76" t="str">
        <x:f>IF($A502="","",IFERROR(IF(INDEX(INDIRECT("'WCM Calibration Final'!$C$1:$C$2000"),$A502)="","",INDEX(INDIRECT("'WCM Calibration Final'!$C$1:$C$2000"),$A502)),"Source error"))</x:f>
      </x:c>
      <x:c r="E502" s="76" t="str">
        <x:f>IF($A502="","",IFERROR(IF(INDEX(INDIRECT("'WCM Calibration Final'!$D$1:$D$2000"),$A502)="","",INDEX(INDIRECT("'WCM Calibration Final'!$D$1:$D$2000"),$A502)),"Source error"))</x:f>
      </x:c>
      <x:c r="F502" s="76" t="str">
        <x:f>IF($A502="","",IFERROR(IF(INDEX(INDIRECT("'WCM Calibration Final'!$E$1:$E$2000"),$A502)="","",INDEX(INDIRECT("'WCM Calibration Final'!$E$1:$E$2000"),$A502)),"Source error"))</x:f>
      </x:c>
      <x:c r="G502" s="76" t="str">
        <x:f>IF($A502="","",IFERROR(IF(INDEX(INDIRECT("'WCM Calibration Final'!$F$1:$F$2000"),$A502)="","",INDEX(INDIRECT("'WCM Calibration Final'!$F$1:$F$2000"),$A502)),"Source error"))</x:f>
      </x:c>
      <x:c r="H502" s="76" t="str">
        <x:f>IF($A502="","",IFERROR(IF(INDEX(INDIRECT("'WCM Calibration Final'!$K$1:$K$2000"),$A502)="","",INDEX(INDIRECT("'WCM Calibration Final'!$K$1:$K$2000"),$A502)),"Source error"))</x:f>
      </x:c>
      <x:c r="I502" s="76" t="str">
        <x:f>IF($A502="","",IFERROR(IF(INDEX(INDIRECT("'WCM Calibration Final'!$L$1:$L$2000"),$A502)="","",INDEX(INDIRECT("'WCM Calibration Final'!$L$1:$L$2000"),$A502)),"Source error"))</x:f>
      </x:c>
      <x:c r="J502" s="76" t="str">
        <x:f>IF(A502="","",IF(B502="","Missing GEID; counted by name/SOEID",IF(COUNTIF($B$8:$B$507,B502)&gt;1,"Repeated GEID in counted rows","")))</x:f>
      </x:c>
      <x:c r="K502" s="82"/>
      <x:c r="L502" s="82" t="n">
        <x:f>IF(Calculations!BN507=1,COUNTIF(Calculations!$BN$13:BN507,1),0)</x:f>
        <x:v>0</x:v>
      </x:c>
    </x:row>
    <x:row r="503" ht="18" customHeight="1">
      <x:c r="A503" s="82" t="str">
        <x:f>IF(496&gt;Calculations!$AG$4,"",IFERROR(INDEX(Calculations!$EM$13:$EM$512,MATCH(496,$L$8:$L$507,0)),""))</x:f>
      </x:c>
      <x:c r="B503" s="82" t="str">
        <x:f>IF($A503="","",IFERROR(IF(INDEX(INDIRECT("'WCM Calibration Final'!$A$1:$A$2000"),$A503)="","",INDEX(INDIRECT("'WCM Calibration Final'!$A$1:$A$2000"),$A503)),"Source error"))</x:f>
      </x:c>
      <x:c r="C503" s="82" t="str">
        <x:f>IF($A503="","",IFERROR(IF(INDEX(INDIRECT("'WCM Calibration Final'!$B$1:$B$2000"),$A503)="","",INDEX(INDIRECT("'WCM Calibration Final'!$B$1:$B$2000"),$A503)),"Source error"))</x:f>
      </x:c>
      <x:c r="D503" s="82" t="str">
        <x:f>IF($A503="","",IFERROR(IF(INDEX(INDIRECT("'WCM Calibration Final'!$C$1:$C$2000"),$A503)="","",INDEX(INDIRECT("'WCM Calibration Final'!$C$1:$C$2000"),$A503)),"Source error"))</x:f>
      </x:c>
      <x:c r="E503" s="82" t="str">
        <x:f>IF($A503="","",IFERROR(IF(INDEX(INDIRECT("'WCM Calibration Final'!$D$1:$D$2000"),$A503)="","",INDEX(INDIRECT("'WCM Calibration Final'!$D$1:$D$2000"),$A503)),"Source error"))</x:f>
      </x:c>
      <x:c r="F503" s="82" t="str">
        <x:f>IF($A503="","",IFERROR(IF(INDEX(INDIRECT("'WCM Calibration Final'!$E$1:$E$2000"),$A503)="","",INDEX(INDIRECT("'WCM Calibration Final'!$E$1:$E$2000"),$A503)),"Source error"))</x:f>
      </x:c>
      <x:c r="G503" s="82" t="str">
        <x:f>IF($A503="","",IFERROR(IF(INDEX(INDIRECT("'WCM Calibration Final'!$F$1:$F$2000"),$A503)="","",INDEX(INDIRECT("'WCM Calibration Final'!$F$1:$F$2000"),$A503)),"Source error"))</x:f>
      </x:c>
      <x:c r="H503" s="82" t="str">
        <x:f>IF($A503="","",IFERROR(IF(INDEX(INDIRECT("'WCM Calibration Final'!$K$1:$K$2000"),$A503)="","",INDEX(INDIRECT("'WCM Calibration Final'!$K$1:$K$2000"),$A503)),"Source error"))</x:f>
      </x:c>
      <x:c r="I503" s="82" t="str">
        <x:f>IF($A503="","",IFERROR(IF(INDEX(INDIRECT("'WCM Calibration Final'!$L$1:$L$2000"),$A503)="","",INDEX(INDIRECT("'WCM Calibration Final'!$L$1:$L$2000"),$A503)),"Source error"))</x:f>
      </x:c>
      <x:c r="J503" s="82" t="str">
        <x:f>IF(A503="","",IF(B503="","Missing GEID; counted by name/SOEID",IF(COUNTIF($B$8:$B$507,B503)&gt;1,"Repeated GEID in counted rows","")))</x:f>
      </x:c>
      <x:c r="K503" s="82"/>
      <x:c r="L503" s="82" t="n">
        <x:f>IF(Calculations!BN508=1,COUNTIF(Calculations!$BN$13:BN508,1),0)</x:f>
        <x:v>0</x:v>
      </x:c>
    </x:row>
    <x:row r="504" ht="18" customHeight="1">
      <x:c r="A504" s="76" t="str">
        <x:f>IF(497&gt;Calculations!$AG$4,"",IFERROR(INDEX(Calculations!$EM$13:$EM$512,MATCH(497,$L$8:$L$507,0)),""))</x:f>
      </x:c>
      <x:c r="B504" s="76" t="str">
        <x:f>IF($A504="","",IFERROR(IF(INDEX(INDIRECT("'WCM Calibration Final'!$A$1:$A$2000"),$A504)="","",INDEX(INDIRECT("'WCM Calibration Final'!$A$1:$A$2000"),$A504)),"Source error"))</x:f>
      </x:c>
      <x:c r="C504" s="76" t="str">
        <x:f>IF($A504="","",IFERROR(IF(INDEX(INDIRECT("'WCM Calibration Final'!$B$1:$B$2000"),$A504)="","",INDEX(INDIRECT("'WCM Calibration Final'!$B$1:$B$2000"),$A504)),"Source error"))</x:f>
      </x:c>
      <x:c r="D504" s="76" t="str">
        <x:f>IF($A504="","",IFERROR(IF(INDEX(INDIRECT("'WCM Calibration Final'!$C$1:$C$2000"),$A504)="","",INDEX(INDIRECT("'WCM Calibration Final'!$C$1:$C$2000"),$A504)),"Source error"))</x:f>
      </x:c>
      <x:c r="E504" s="76" t="str">
        <x:f>IF($A504="","",IFERROR(IF(INDEX(INDIRECT("'WCM Calibration Final'!$D$1:$D$2000"),$A504)="","",INDEX(INDIRECT("'WCM Calibration Final'!$D$1:$D$2000"),$A504)),"Source error"))</x:f>
      </x:c>
      <x:c r="F504" s="76" t="str">
        <x:f>IF($A504="","",IFERROR(IF(INDEX(INDIRECT("'WCM Calibration Final'!$E$1:$E$2000"),$A504)="","",INDEX(INDIRECT("'WCM Calibration Final'!$E$1:$E$2000"),$A504)),"Source error"))</x:f>
      </x:c>
      <x:c r="G504" s="76" t="str">
        <x:f>IF($A504="","",IFERROR(IF(INDEX(INDIRECT("'WCM Calibration Final'!$F$1:$F$2000"),$A504)="","",INDEX(INDIRECT("'WCM Calibration Final'!$F$1:$F$2000"),$A504)),"Source error"))</x:f>
      </x:c>
      <x:c r="H504" s="76" t="str">
        <x:f>IF($A504="","",IFERROR(IF(INDEX(INDIRECT("'WCM Calibration Final'!$K$1:$K$2000"),$A504)="","",INDEX(INDIRECT("'WCM Calibration Final'!$K$1:$K$2000"),$A504)),"Source error"))</x:f>
      </x:c>
      <x:c r="I504" s="76" t="str">
        <x:f>IF($A504="","",IFERROR(IF(INDEX(INDIRECT("'WCM Calibration Final'!$L$1:$L$2000"),$A504)="","",INDEX(INDIRECT("'WCM Calibration Final'!$L$1:$L$2000"),$A504)),"Source error"))</x:f>
      </x:c>
      <x:c r="J504" s="76" t="str">
        <x:f>IF(A504="","",IF(B504="","Missing GEID; counted by name/SOEID",IF(COUNTIF($B$8:$B$507,B504)&gt;1,"Repeated GEID in counted rows","")))</x:f>
      </x:c>
      <x:c r="K504" s="82"/>
      <x:c r="L504" s="82" t="n">
        <x:f>IF(Calculations!BN509=1,COUNTIF(Calculations!$BN$13:BN509,1),0)</x:f>
        <x:v>0</x:v>
      </x:c>
    </x:row>
    <x:row r="505" ht="18" customHeight="1">
      <x:c r="A505" s="82" t="str">
        <x:f>IF(498&gt;Calculations!$AG$4,"",IFERROR(INDEX(Calculations!$EM$13:$EM$512,MATCH(498,$L$8:$L$507,0)),""))</x:f>
      </x:c>
      <x:c r="B505" s="82" t="str">
        <x:f>IF($A505="","",IFERROR(IF(INDEX(INDIRECT("'WCM Calibration Final'!$A$1:$A$2000"),$A505)="","",INDEX(INDIRECT("'WCM Calibration Final'!$A$1:$A$2000"),$A505)),"Source error"))</x:f>
      </x:c>
      <x:c r="C505" s="82" t="str">
        <x:f>IF($A505="","",IFERROR(IF(INDEX(INDIRECT("'WCM Calibration Final'!$B$1:$B$2000"),$A505)="","",INDEX(INDIRECT("'WCM Calibration Final'!$B$1:$B$2000"),$A505)),"Source error"))</x:f>
      </x:c>
      <x:c r="D505" s="82" t="str">
        <x:f>IF($A505="","",IFERROR(IF(INDEX(INDIRECT("'WCM Calibration Final'!$C$1:$C$2000"),$A505)="","",INDEX(INDIRECT("'WCM Calibration Final'!$C$1:$C$2000"),$A505)),"Source error"))</x:f>
      </x:c>
      <x:c r="E505" s="82" t="str">
        <x:f>IF($A505="","",IFERROR(IF(INDEX(INDIRECT("'WCM Calibration Final'!$D$1:$D$2000"),$A505)="","",INDEX(INDIRECT("'WCM Calibration Final'!$D$1:$D$2000"),$A505)),"Source error"))</x:f>
      </x:c>
      <x:c r="F505" s="82" t="str">
        <x:f>IF($A505="","",IFERROR(IF(INDEX(INDIRECT("'WCM Calibration Final'!$E$1:$E$2000"),$A505)="","",INDEX(INDIRECT("'WCM Calibration Final'!$E$1:$E$2000"),$A505)),"Source error"))</x:f>
      </x:c>
      <x:c r="G505" s="82" t="str">
        <x:f>IF($A505="","",IFERROR(IF(INDEX(INDIRECT("'WCM Calibration Final'!$F$1:$F$2000"),$A505)="","",INDEX(INDIRECT("'WCM Calibration Final'!$F$1:$F$2000"),$A505)),"Source error"))</x:f>
      </x:c>
      <x:c r="H505" s="82" t="str">
        <x:f>IF($A505="","",IFERROR(IF(INDEX(INDIRECT("'WCM Calibration Final'!$K$1:$K$2000"),$A505)="","",INDEX(INDIRECT("'WCM Calibration Final'!$K$1:$K$2000"),$A505)),"Source error"))</x:f>
      </x:c>
      <x:c r="I505" s="82" t="str">
        <x:f>IF($A505="","",IFERROR(IF(INDEX(INDIRECT("'WCM Calibration Final'!$L$1:$L$2000"),$A505)="","",INDEX(INDIRECT("'WCM Calibration Final'!$L$1:$L$2000"),$A505)),"Source error"))</x:f>
      </x:c>
      <x:c r="J505" s="82" t="str">
        <x:f>IF(A505="","",IF(B505="","Missing GEID; counted by name/SOEID",IF(COUNTIF($B$8:$B$507,B505)&gt;1,"Repeated GEID in counted rows","")))</x:f>
      </x:c>
      <x:c r="K505" s="82"/>
      <x:c r="L505" s="82" t="n">
        <x:f>IF(Calculations!BN510=1,COUNTIF(Calculations!$BN$13:BN510,1),0)</x:f>
        <x:v>0</x:v>
      </x:c>
    </x:row>
    <x:row r="506" ht="18" customHeight="1">
      <x:c r="A506" s="76" t="str">
        <x:f>IF(499&gt;Calculations!$AG$4,"",IFERROR(INDEX(Calculations!$EM$13:$EM$512,MATCH(499,$L$8:$L$507,0)),""))</x:f>
      </x:c>
      <x:c r="B506" s="76" t="str">
        <x:f>IF($A506="","",IFERROR(IF(INDEX(INDIRECT("'WCM Calibration Final'!$A$1:$A$2000"),$A506)="","",INDEX(INDIRECT("'WCM Calibration Final'!$A$1:$A$2000"),$A506)),"Source error"))</x:f>
      </x:c>
      <x:c r="C506" s="76" t="str">
        <x:f>IF($A506="","",IFERROR(IF(INDEX(INDIRECT("'WCM Calibration Final'!$B$1:$B$2000"),$A506)="","",INDEX(INDIRECT("'WCM Calibration Final'!$B$1:$B$2000"),$A506)),"Source error"))</x:f>
      </x:c>
      <x:c r="D506" s="76" t="str">
        <x:f>IF($A506="","",IFERROR(IF(INDEX(INDIRECT("'WCM Calibration Final'!$C$1:$C$2000"),$A506)="","",INDEX(INDIRECT("'WCM Calibration Final'!$C$1:$C$2000"),$A506)),"Source error"))</x:f>
      </x:c>
      <x:c r="E506" s="76" t="str">
        <x:f>IF($A506="","",IFERROR(IF(INDEX(INDIRECT("'WCM Calibration Final'!$D$1:$D$2000"),$A506)="","",INDEX(INDIRECT("'WCM Calibration Final'!$D$1:$D$2000"),$A506)),"Source error"))</x:f>
      </x:c>
      <x:c r="F506" s="76" t="str">
        <x:f>IF($A506="","",IFERROR(IF(INDEX(INDIRECT("'WCM Calibration Final'!$E$1:$E$2000"),$A506)="","",INDEX(INDIRECT("'WCM Calibration Final'!$E$1:$E$2000"),$A506)),"Source error"))</x:f>
      </x:c>
      <x:c r="G506" s="76" t="str">
        <x:f>IF($A506="","",IFERROR(IF(INDEX(INDIRECT("'WCM Calibration Final'!$F$1:$F$2000"),$A506)="","",INDEX(INDIRECT("'WCM Calibration Final'!$F$1:$F$2000"),$A506)),"Source error"))</x:f>
      </x:c>
      <x:c r="H506" s="76" t="str">
        <x:f>IF($A506="","",IFERROR(IF(INDEX(INDIRECT("'WCM Calibration Final'!$K$1:$K$2000"),$A506)="","",INDEX(INDIRECT("'WCM Calibration Final'!$K$1:$K$2000"),$A506)),"Source error"))</x:f>
      </x:c>
      <x:c r="I506" s="76" t="str">
        <x:f>IF($A506="","",IFERROR(IF(INDEX(INDIRECT("'WCM Calibration Final'!$L$1:$L$2000"),$A506)="","",INDEX(INDIRECT("'WCM Calibration Final'!$L$1:$L$2000"),$A506)),"Source error"))</x:f>
      </x:c>
      <x:c r="J506" s="76" t="str">
        <x:f>IF(A506="","",IF(B506="","Missing GEID; counted by name/SOEID",IF(COUNTIF($B$8:$B$507,B506)&gt;1,"Repeated GEID in counted rows","")))</x:f>
      </x:c>
      <x:c r="K506" s="82"/>
      <x:c r="L506" s="82" t="n">
        <x:f>IF(Calculations!BN511=1,COUNTIF(Calculations!$BN$13:BN511,1),0)</x:f>
        <x:v>0</x:v>
      </x:c>
    </x:row>
    <x:row r="507" ht="18" customHeight="1">
      <x:c r="A507" s="82" t="str">
        <x:f>IF(500&gt;Calculations!$AG$4,"",IFERROR(INDEX(Calculations!$EM$13:$EM$512,MATCH(500,$L$8:$L$507,0)),""))</x:f>
      </x:c>
      <x:c r="B507" s="82" t="str">
        <x:f>IF($A507="","",IFERROR(IF(INDEX(INDIRECT("'WCM Calibration Final'!$A$1:$A$2000"),$A507)="","",INDEX(INDIRECT("'WCM Calibration Final'!$A$1:$A$2000"),$A507)),"Source error"))</x:f>
      </x:c>
      <x:c r="C507" s="82" t="str">
        <x:f>IF($A507="","",IFERROR(IF(INDEX(INDIRECT("'WCM Calibration Final'!$B$1:$B$2000"),$A507)="","",INDEX(INDIRECT("'WCM Calibration Final'!$B$1:$B$2000"),$A507)),"Source error"))</x:f>
      </x:c>
      <x:c r="D507" s="82" t="str">
        <x:f>IF($A507="","",IFERROR(IF(INDEX(INDIRECT("'WCM Calibration Final'!$C$1:$C$2000"),$A507)="","",INDEX(INDIRECT("'WCM Calibration Final'!$C$1:$C$2000"),$A507)),"Source error"))</x:f>
      </x:c>
      <x:c r="E507" s="82" t="str">
        <x:f>IF($A507="","",IFERROR(IF(INDEX(INDIRECT("'WCM Calibration Final'!$D$1:$D$2000"),$A507)="","",INDEX(INDIRECT("'WCM Calibration Final'!$D$1:$D$2000"),$A507)),"Source error"))</x:f>
      </x:c>
      <x:c r="F507" s="82" t="str">
        <x:f>IF($A507="","",IFERROR(IF(INDEX(INDIRECT("'WCM Calibration Final'!$E$1:$E$2000"),$A507)="","",INDEX(INDIRECT("'WCM Calibration Final'!$E$1:$E$2000"),$A507)),"Source error"))</x:f>
      </x:c>
      <x:c r="G507" s="82" t="str">
        <x:f>IF($A507="","",IFERROR(IF(INDEX(INDIRECT("'WCM Calibration Final'!$F$1:$F$2000"),$A507)="","",INDEX(INDIRECT("'WCM Calibration Final'!$F$1:$F$2000"),$A507)),"Source error"))</x:f>
      </x:c>
      <x:c r="H507" s="82" t="str">
        <x:f>IF($A507="","",IFERROR(IF(INDEX(INDIRECT("'WCM Calibration Final'!$K$1:$K$2000"),$A507)="","",INDEX(INDIRECT("'WCM Calibration Final'!$K$1:$K$2000"),$A507)),"Source error"))</x:f>
      </x:c>
      <x:c r="I507" s="82" t="str">
        <x:f>IF($A507="","",IFERROR(IF(INDEX(INDIRECT("'WCM Calibration Final'!$L$1:$L$2000"),$A507)="","",INDEX(INDIRECT("'WCM Calibration Final'!$L$1:$L$2000"),$A507)),"Source error"))</x:f>
      </x:c>
      <x:c r="J507" s="82" t="str">
        <x:f>IF(A507="","",IF(B507="","Missing GEID; counted by name/SOEID",IF(COUNTIF($B$8:$B$507,B507)&gt;1,"Repeated GEID in counted rows","")))</x:f>
      </x:c>
      <x:c r="K507" s="82"/>
      <x:c r="L507" s="82" t="n">
        <x:f>IF(Calculations!BN512=1,COUNTIF(Calculations!$BN$13:BN512,1),0)</x:f>
        <x:v>0</x:v>
      </x:c>
    </x:row>
  </x:sheetData>
  <x:mergeCells>
    <x:mergeCell ref="A1:J2"/>
    <x:mergeCell ref="A3:J3"/>
    <x:mergeCell ref="A4:D4"/>
    <x:mergeCell ref="F4:J4"/>
    <x:mergeCell ref="A5:J6"/>
  </x:mergeCells>
  <x:pageMargins left="0.7" right="0.7" top="0.75" bottom="0.75" header="0.3" footer="0.3"/>
</x:worksheet>
</file>