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B\Projekte\####Ferric iron in majorite - deep mantle - Mars\"/>
    </mc:Choice>
  </mc:AlternateContent>
  <bookViews>
    <workbookView xWindow="-28920" yWindow="-105" windowWidth="29040" windowHeight="15990" activeTab="3"/>
  </bookViews>
  <sheets>
    <sheet name="plain" sheetId="1" r:id="rId1"/>
    <sheet name="General version" sheetId="2" r:id="rId2"/>
    <sheet name="Model version" sheetId="3" r:id="rId3"/>
    <sheet name="Tabelle1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3" l="1"/>
  <c r="BO4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O95" i="3"/>
  <c r="BO96" i="3"/>
  <c r="BO97" i="3"/>
  <c r="BO98" i="3"/>
  <c r="BO99" i="3"/>
  <c r="BO100" i="3"/>
  <c r="BO101" i="3"/>
  <c r="BO102" i="3"/>
  <c r="BO103" i="3"/>
  <c r="BO104" i="3"/>
  <c r="BO105" i="3"/>
  <c r="BO106" i="3"/>
  <c r="BO107" i="3"/>
  <c r="BO108" i="3"/>
  <c r="BO109" i="3"/>
  <c r="BO110" i="3"/>
  <c r="BO2" i="3"/>
  <c r="BR67" i="3" l="1"/>
  <c r="BR7" i="3"/>
  <c r="BR12" i="3"/>
  <c r="BR17" i="3"/>
  <c r="BR23" i="3"/>
  <c r="BR29" i="3"/>
  <c r="BR33" i="3"/>
  <c r="BR44" i="3"/>
  <c r="BR49" i="3"/>
  <c r="BR54" i="3"/>
  <c r="BR60" i="3"/>
  <c r="BR64" i="3"/>
  <c r="BR71" i="3"/>
  <c r="BR77" i="3"/>
  <c r="BR82" i="3"/>
  <c r="BR86" i="3"/>
  <c r="BR93" i="3"/>
  <c r="BR98" i="3"/>
  <c r="BR105" i="3"/>
  <c r="BR2" i="3"/>
  <c r="AS6" i="3" l="1"/>
  <c r="BJ6" i="3" s="1"/>
  <c r="AS22" i="3"/>
  <c r="BJ22" i="3" s="1"/>
  <c r="AS37" i="3"/>
  <c r="BJ37" i="3" s="1"/>
  <c r="AS48" i="3"/>
  <c r="BJ48" i="3" s="1"/>
  <c r="AS70" i="3"/>
  <c r="BJ70" i="3" s="1"/>
  <c r="AS85" i="3"/>
  <c r="BJ85" i="3" s="1"/>
  <c r="AS109" i="3"/>
  <c r="BJ109" i="3" s="1"/>
  <c r="AQ5" i="3"/>
  <c r="AQ3" i="3"/>
  <c r="AQ4" i="3"/>
  <c r="AQ6" i="3"/>
  <c r="AQ7" i="3"/>
  <c r="AQ8" i="3"/>
  <c r="AQ9" i="3"/>
  <c r="AQ10" i="3"/>
  <c r="AQ11" i="3"/>
  <c r="AS11" i="3" s="1"/>
  <c r="BJ11" i="3" s="1"/>
  <c r="AQ12" i="3"/>
  <c r="AQ13" i="3"/>
  <c r="AQ14" i="3"/>
  <c r="AQ15" i="3"/>
  <c r="AQ16" i="3"/>
  <c r="AS16" i="3" s="1"/>
  <c r="BJ16" i="3" s="1"/>
  <c r="AQ17" i="3"/>
  <c r="AQ18" i="3"/>
  <c r="AQ19" i="3"/>
  <c r="AQ20" i="3"/>
  <c r="AQ21" i="3"/>
  <c r="AQ22" i="3"/>
  <c r="AQ23" i="3"/>
  <c r="AQ24" i="3"/>
  <c r="AQ25" i="3"/>
  <c r="AQ26" i="3"/>
  <c r="AQ27" i="3"/>
  <c r="AQ28" i="3"/>
  <c r="AS28" i="3" s="1"/>
  <c r="BJ28" i="3" s="1"/>
  <c r="AQ29" i="3"/>
  <c r="AQ30" i="3"/>
  <c r="AQ31" i="3"/>
  <c r="AQ32" i="3"/>
  <c r="AS32" i="3" s="1"/>
  <c r="BJ32" i="3" s="1"/>
  <c r="AQ33" i="3"/>
  <c r="AQ34" i="3"/>
  <c r="AQ35" i="3"/>
  <c r="AQ36" i="3"/>
  <c r="AQ37" i="3"/>
  <c r="AQ38" i="3"/>
  <c r="AQ39" i="3"/>
  <c r="AQ40" i="3"/>
  <c r="AQ41" i="3"/>
  <c r="AQ42" i="3"/>
  <c r="AQ43" i="3"/>
  <c r="AS43" i="3" s="1"/>
  <c r="BJ43" i="3" s="1"/>
  <c r="AQ44" i="3"/>
  <c r="AQ45" i="3"/>
  <c r="AQ46" i="3"/>
  <c r="AQ47" i="3"/>
  <c r="AS47" i="3" s="1"/>
  <c r="BJ47" i="3" s="1"/>
  <c r="AQ48" i="3"/>
  <c r="AQ49" i="3"/>
  <c r="AQ50" i="3"/>
  <c r="AQ51" i="3"/>
  <c r="AQ52" i="3"/>
  <c r="AQ53" i="3"/>
  <c r="AS53" i="3" s="1"/>
  <c r="BJ53" i="3" s="1"/>
  <c r="AQ54" i="3"/>
  <c r="AQ55" i="3"/>
  <c r="AQ56" i="3"/>
  <c r="AQ57" i="3"/>
  <c r="AQ58" i="3"/>
  <c r="AQ59" i="3"/>
  <c r="AS59" i="3" s="1"/>
  <c r="BJ59" i="3" s="1"/>
  <c r="AQ60" i="3"/>
  <c r="AQ61" i="3"/>
  <c r="AQ62" i="3"/>
  <c r="AQ63" i="3"/>
  <c r="AS63" i="3" s="1"/>
  <c r="BJ63" i="3" s="1"/>
  <c r="AQ64" i="3"/>
  <c r="AQ65" i="3"/>
  <c r="AQ66" i="3"/>
  <c r="AS66" i="3" s="1"/>
  <c r="BJ66" i="3" s="1"/>
  <c r="AQ67" i="3"/>
  <c r="AQ68" i="3"/>
  <c r="AQ69" i="3"/>
  <c r="AQ70" i="3"/>
  <c r="AQ71" i="3"/>
  <c r="AQ72" i="3"/>
  <c r="AQ73" i="3"/>
  <c r="AQ74" i="3"/>
  <c r="AQ75" i="3"/>
  <c r="AQ76" i="3"/>
  <c r="AS76" i="3" s="1"/>
  <c r="BJ76" i="3" s="1"/>
  <c r="AQ77" i="3"/>
  <c r="AQ78" i="3"/>
  <c r="AQ79" i="3"/>
  <c r="AQ80" i="3"/>
  <c r="AQ81" i="3"/>
  <c r="AS81" i="3" s="1"/>
  <c r="BJ81" i="3" s="1"/>
  <c r="AQ82" i="3"/>
  <c r="AQ83" i="3"/>
  <c r="AQ84" i="3"/>
  <c r="AQ85" i="3"/>
  <c r="AQ86" i="3"/>
  <c r="AQ87" i="3"/>
  <c r="AQ88" i="3"/>
  <c r="AQ89" i="3"/>
  <c r="AQ90" i="3"/>
  <c r="AQ91" i="3"/>
  <c r="AQ92" i="3"/>
  <c r="AS92" i="3" s="1"/>
  <c r="BJ92" i="3" s="1"/>
  <c r="AQ93" i="3"/>
  <c r="AQ94" i="3"/>
  <c r="AQ95" i="3"/>
  <c r="AQ96" i="3"/>
  <c r="AQ97" i="3"/>
  <c r="AS97" i="3" s="1"/>
  <c r="BJ97" i="3" s="1"/>
  <c r="AQ98" i="3"/>
  <c r="AQ99" i="3"/>
  <c r="AQ100" i="3"/>
  <c r="AQ101" i="3"/>
  <c r="AQ102" i="3"/>
  <c r="AQ103" i="3"/>
  <c r="AQ104" i="3"/>
  <c r="AS104" i="3" s="1"/>
  <c r="BJ104" i="3" s="1"/>
  <c r="AQ105" i="3"/>
  <c r="AQ106" i="3"/>
  <c r="AQ107" i="3"/>
  <c r="AQ108" i="3"/>
  <c r="AQ109" i="3"/>
  <c r="AQ110" i="3"/>
  <c r="AQ2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AP105" i="3"/>
  <c r="AO105" i="3"/>
  <c r="AN105" i="3"/>
  <c r="AM105" i="3"/>
  <c r="AL105" i="3"/>
  <c r="AK105" i="3"/>
  <c r="AJ105" i="3"/>
  <c r="AI105" i="3"/>
  <c r="AH105" i="3"/>
  <c r="AF105" i="3"/>
  <c r="AD105" i="3"/>
  <c r="AC105" i="3"/>
  <c r="AB105" i="3"/>
  <c r="AA105" i="3"/>
  <c r="M105" i="3"/>
  <c r="K105" i="3" s="1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S101" i="3" s="1"/>
  <c r="BJ101" i="3" s="1"/>
  <c r="AB101" i="3"/>
  <c r="AA101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AP98" i="3"/>
  <c r="AO98" i="3"/>
  <c r="AN98" i="3"/>
  <c r="AM98" i="3"/>
  <c r="AL98" i="3"/>
  <c r="AK98" i="3"/>
  <c r="AJ98" i="3"/>
  <c r="AI98" i="3"/>
  <c r="AH98" i="3"/>
  <c r="AF98" i="3"/>
  <c r="AD98" i="3"/>
  <c r="AC98" i="3"/>
  <c r="AB98" i="3"/>
  <c r="AA98" i="3"/>
  <c r="M98" i="3"/>
  <c r="AG98" i="3" s="1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AS96" i="3" s="1"/>
  <c r="BJ96" i="3" s="1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AS94" i="3" s="1"/>
  <c r="BJ94" i="3" s="1"/>
  <c r="AP93" i="3"/>
  <c r="AO93" i="3"/>
  <c r="AN93" i="3"/>
  <c r="AM93" i="3"/>
  <c r="AL93" i="3"/>
  <c r="AK93" i="3"/>
  <c r="AJ93" i="3"/>
  <c r="AI93" i="3"/>
  <c r="AH93" i="3"/>
  <c r="AF93" i="3"/>
  <c r="AD93" i="3"/>
  <c r="AC93" i="3"/>
  <c r="AB93" i="3"/>
  <c r="AA93" i="3"/>
  <c r="M93" i="3"/>
  <c r="AG93" i="3" s="1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AS91" i="3" s="1"/>
  <c r="BJ91" i="3" s="1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AS90" i="3" s="1"/>
  <c r="BJ90" i="3" s="1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AS89" i="3" s="1"/>
  <c r="BJ89" i="3" s="1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AS88" i="3" s="1"/>
  <c r="BJ88" i="3" s="1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AS87" i="3" s="1"/>
  <c r="BJ87" i="3" s="1"/>
  <c r="AP86" i="3"/>
  <c r="AO86" i="3"/>
  <c r="AN86" i="3"/>
  <c r="AM86" i="3"/>
  <c r="AL86" i="3"/>
  <c r="AK86" i="3"/>
  <c r="AJ86" i="3"/>
  <c r="AI86" i="3"/>
  <c r="AH86" i="3"/>
  <c r="AF86" i="3"/>
  <c r="AD86" i="3"/>
  <c r="AC86" i="3"/>
  <c r="AB86" i="3"/>
  <c r="AA86" i="3"/>
  <c r="M86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AP82" i="3"/>
  <c r="AO82" i="3"/>
  <c r="AN82" i="3"/>
  <c r="AM82" i="3"/>
  <c r="AL82" i="3"/>
  <c r="AK82" i="3"/>
  <c r="AJ82" i="3"/>
  <c r="AI82" i="3"/>
  <c r="AH82" i="3"/>
  <c r="AF82" i="3"/>
  <c r="AD82" i="3"/>
  <c r="AC82" i="3"/>
  <c r="AB82" i="3"/>
  <c r="AA82" i="3"/>
  <c r="M82" i="3"/>
  <c r="AG82" i="3" s="1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AP77" i="3"/>
  <c r="AO77" i="3"/>
  <c r="AN77" i="3"/>
  <c r="AM77" i="3"/>
  <c r="AL77" i="3"/>
  <c r="AK77" i="3"/>
  <c r="AJ77" i="3"/>
  <c r="AI77" i="3"/>
  <c r="AH77" i="3"/>
  <c r="AF77" i="3"/>
  <c r="AD77" i="3"/>
  <c r="AC77" i="3"/>
  <c r="AB77" i="3"/>
  <c r="AA77" i="3"/>
  <c r="M77" i="3"/>
  <c r="AG77" i="3" s="1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AS74" i="3" s="1"/>
  <c r="BJ74" i="3" s="1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AS73" i="3" s="1"/>
  <c r="BJ73" i="3" s="1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AS72" i="3" s="1"/>
  <c r="BJ72" i="3" s="1"/>
  <c r="AP71" i="3"/>
  <c r="AO71" i="3"/>
  <c r="AN71" i="3"/>
  <c r="AM71" i="3"/>
  <c r="AL71" i="3"/>
  <c r="AK71" i="3"/>
  <c r="AJ71" i="3"/>
  <c r="AI71" i="3"/>
  <c r="AH71" i="3"/>
  <c r="AF71" i="3"/>
  <c r="AD71" i="3"/>
  <c r="AC71" i="3"/>
  <c r="AB71" i="3"/>
  <c r="AA71" i="3"/>
  <c r="M71" i="3"/>
  <c r="K71" i="3" s="1"/>
  <c r="AE71" i="3" s="1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AS69" i="3" s="1"/>
  <c r="BJ69" i="3" s="1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AS68" i="3" s="1"/>
  <c r="BJ68" i="3" s="1"/>
  <c r="AP67" i="3"/>
  <c r="AO67" i="3"/>
  <c r="AN67" i="3"/>
  <c r="AM67" i="3"/>
  <c r="AL67" i="3"/>
  <c r="AK67" i="3"/>
  <c r="AJ67" i="3"/>
  <c r="AI67" i="3"/>
  <c r="AH67" i="3"/>
  <c r="AF67" i="3"/>
  <c r="AD67" i="3"/>
  <c r="AC67" i="3"/>
  <c r="AB67" i="3"/>
  <c r="AA67" i="3"/>
  <c r="M67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AS65" i="3" s="1"/>
  <c r="BJ65" i="3" s="1"/>
  <c r="AP64" i="3"/>
  <c r="AO64" i="3"/>
  <c r="AN64" i="3"/>
  <c r="AM64" i="3"/>
  <c r="AL64" i="3"/>
  <c r="AK64" i="3"/>
  <c r="AJ64" i="3"/>
  <c r="AI64" i="3"/>
  <c r="AH64" i="3"/>
  <c r="AF64" i="3"/>
  <c r="AD64" i="3"/>
  <c r="AC64" i="3"/>
  <c r="AB64" i="3"/>
  <c r="AA64" i="3"/>
  <c r="M64" i="3"/>
  <c r="K64" i="3" s="1"/>
  <c r="AE64" i="3" s="1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S61" i="3" s="1"/>
  <c r="BJ61" i="3" s="1"/>
  <c r="AB61" i="3"/>
  <c r="AA61" i="3"/>
  <c r="AP60" i="3"/>
  <c r="AO60" i="3"/>
  <c r="AN60" i="3"/>
  <c r="AM60" i="3"/>
  <c r="AL60" i="3"/>
  <c r="AK60" i="3"/>
  <c r="AJ60" i="3"/>
  <c r="AI60" i="3"/>
  <c r="AH60" i="3"/>
  <c r="AF60" i="3"/>
  <c r="AD60" i="3"/>
  <c r="AC60" i="3"/>
  <c r="AB60" i="3"/>
  <c r="AA60" i="3"/>
  <c r="M60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AS58" i="3" s="1"/>
  <c r="BJ58" i="3" s="1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AS57" i="3" s="1"/>
  <c r="BJ57" i="3" s="1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AS56" i="3" s="1"/>
  <c r="BJ56" i="3" s="1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AP54" i="3"/>
  <c r="AO54" i="3"/>
  <c r="AN54" i="3"/>
  <c r="AM54" i="3"/>
  <c r="AL54" i="3"/>
  <c r="AK54" i="3"/>
  <c r="AJ54" i="3"/>
  <c r="AI54" i="3"/>
  <c r="AH54" i="3"/>
  <c r="AF54" i="3"/>
  <c r="AD54" i="3"/>
  <c r="AC54" i="3"/>
  <c r="AB54" i="3"/>
  <c r="AA54" i="3"/>
  <c r="M54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AS52" i="3" s="1"/>
  <c r="BJ52" i="3" s="1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AS51" i="3" s="1"/>
  <c r="BJ51" i="3" s="1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AS50" i="3" s="1"/>
  <c r="BJ50" i="3" s="1"/>
  <c r="AP49" i="3"/>
  <c r="AO49" i="3"/>
  <c r="AN49" i="3"/>
  <c r="AM49" i="3"/>
  <c r="AL49" i="3"/>
  <c r="AK49" i="3"/>
  <c r="AJ49" i="3"/>
  <c r="AI49" i="3"/>
  <c r="AH49" i="3"/>
  <c r="AF49" i="3"/>
  <c r="AD49" i="3"/>
  <c r="AC49" i="3"/>
  <c r="AB49" i="3"/>
  <c r="AA49" i="3"/>
  <c r="M49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AS45" i="3" s="1"/>
  <c r="BJ45" i="3" s="1"/>
  <c r="AP44" i="3"/>
  <c r="AO44" i="3"/>
  <c r="AN44" i="3"/>
  <c r="AM44" i="3"/>
  <c r="AL44" i="3"/>
  <c r="AK44" i="3"/>
  <c r="AJ44" i="3"/>
  <c r="AI44" i="3"/>
  <c r="AH44" i="3"/>
  <c r="AF44" i="3"/>
  <c r="AD44" i="3"/>
  <c r="AC44" i="3"/>
  <c r="AB44" i="3"/>
  <c r="AA44" i="3"/>
  <c r="M44" i="3"/>
  <c r="AG44" i="3" s="1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S41" i="3" s="1"/>
  <c r="BJ41" i="3" s="1"/>
  <c r="AB41" i="3"/>
  <c r="AA41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AP38" i="3"/>
  <c r="AO38" i="3"/>
  <c r="AN38" i="3"/>
  <c r="AM38" i="3"/>
  <c r="AL38" i="3"/>
  <c r="AK38" i="3"/>
  <c r="AJ38" i="3"/>
  <c r="AI38" i="3"/>
  <c r="AH38" i="3"/>
  <c r="AF38" i="3"/>
  <c r="AD38" i="3"/>
  <c r="AC38" i="3"/>
  <c r="AB38" i="3"/>
  <c r="AA38" i="3"/>
  <c r="M38" i="3"/>
  <c r="K38" i="3" s="1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AS36" i="3" s="1"/>
  <c r="BJ36" i="3" s="1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AS34" i="3" s="1"/>
  <c r="BJ34" i="3" s="1"/>
  <c r="AP33" i="3"/>
  <c r="AO33" i="3"/>
  <c r="AN33" i="3"/>
  <c r="AM33" i="3"/>
  <c r="AL33" i="3"/>
  <c r="AK33" i="3"/>
  <c r="AJ33" i="3"/>
  <c r="AI33" i="3"/>
  <c r="AH33" i="3"/>
  <c r="AF33" i="3"/>
  <c r="AD33" i="3"/>
  <c r="AC33" i="3"/>
  <c r="AB33" i="3"/>
  <c r="AA33" i="3"/>
  <c r="M33" i="3"/>
  <c r="K33" i="3" s="1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AS31" i="3" s="1"/>
  <c r="BJ31" i="3" s="1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AS30" i="3" s="1"/>
  <c r="BJ30" i="3" s="1"/>
  <c r="AP29" i="3"/>
  <c r="AO29" i="3"/>
  <c r="AN29" i="3"/>
  <c r="AM29" i="3"/>
  <c r="AL29" i="3"/>
  <c r="AK29" i="3"/>
  <c r="AJ29" i="3"/>
  <c r="AI29" i="3"/>
  <c r="AH29" i="3"/>
  <c r="AF29" i="3"/>
  <c r="AD29" i="3"/>
  <c r="AC29" i="3"/>
  <c r="AB29" i="3"/>
  <c r="AA29" i="3"/>
  <c r="M29" i="3"/>
  <c r="K29" i="3" s="1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AS25" i="3" s="1"/>
  <c r="BJ25" i="3" s="1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AP23" i="3"/>
  <c r="AO23" i="3"/>
  <c r="AN23" i="3"/>
  <c r="AM23" i="3"/>
  <c r="AL23" i="3"/>
  <c r="AK23" i="3"/>
  <c r="AJ23" i="3"/>
  <c r="AI23" i="3"/>
  <c r="AH23" i="3"/>
  <c r="AF23" i="3"/>
  <c r="AD23" i="3"/>
  <c r="AC23" i="3"/>
  <c r="AB23" i="3"/>
  <c r="AA23" i="3"/>
  <c r="M23" i="3"/>
  <c r="K23" i="3" s="1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S21" i="3" s="1"/>
  <c r="BJ21" i="3" s="1"/>
  <c r="AB21" i="3"/>
  <c r="AA21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AP17" i="3"/>
  <c r="AO17" i="3"/>
  <c r="AN17" i="3"/>
  <c r="AM17" i="3"/>
  <c r="AL17" i="3"/>
  <c r="AK17" i="3"/>
  <c r="AJ17" i="3"/>
  <c r="AI17" i="3"/>
  <c r="AH17" i="3"/>
  <c r="AF17" i="3"/>
  <c r="AD17" i="3"/>
  <c r="AC17" i="3"/>
  <c r="AB17" i="3"/>
  <c r="AA17" i="3"/>
  <c r="M17" i="3"/>
  <c r="K17" i="3" s="1"/>
  <c r="AE17" i="3" s="1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AS14" i="3" s="1"/>
  <c r="BJ14" i="3" s="1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AS13" i="3" s="1"/>
  <c r="AP12" i="3"/>
  <c r="AO12" i="3"/>
  <c r="AN12" i="3"/>
  <c r="AM12" i="3"/>
  <c r="AL12" i="3"/>
  <c r="AK12" i="3"/>
  <c r="AJ12" i="3"/>
  <c r="AI12" i="3"/>
  <c r="AH12" i="3"/>
  <c r="AF12" i="3"/>
  <c r="AD12" i="3"/>
  <c r="AC12" i="3"/>
  <c r="AB12" i="3"/>
  <c r="AA12" i="3"/>
  <c r="M12" i="3"/>
  <c r="AG12" i="3" s="1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AS10" i="3" s="1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AS9" i="3" s="1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AS8" i="3" s="1"/>
  <c r="AP7" i="3"/>
  <c r="AO7" i="3"/>
  <c r="AN7" i="3"/>
  <c r="AM7" i="3"/>
  <c r="AL7" i="3"/>
  <c r="AK7" i="3"/>
  <c r="AJ7" i="3"/>
  <c r="AI7" i="3"/>
  <c r="AH7" i="3"/>
  <c r="AF7" i="3"/>
  <c r="AD7" i="3"/>
  <c r="AC7" i="3"/>
  <c r="AB7" i="3"/>
  <c r="AA7" i="3"/>
  <c r="M7" i="3"/>
  <c r="AG7" i="3" s="1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AS5" i="3" s="1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AP2" i="3"/>
  <c r="AO2" i="3"/>
  <c r="AN2" i="3"/>
  <c r="AM2" i="3"/>
  <c r="AL2" i="3"/>
  <c r="AK2" i="3"/>
  <c r="AJ2" i="3"/>
  <c r="AI2" i="3"/>
  <c r="AH2" i="3"/>
  <c r="AF2" i="3"/>
  <c r="AD2" i="3"/>
  <c r="AC2" i="3"/>
  <c r="AB2" i="3"/>
  <c r="AA2" i="3"/>
  <c r="M2" i="3"/>
  <c r="AG2" i="3" s="1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BE7" i="2" s="1"/>
  <c r="AK7" i="2"/>
  <c r="AJ7" i="2"/>
  <c r="AI7" i="2"/>
  <c r="AH7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BE6" i="2" s="1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BE5" i="2" s="1"/>
  <c r="BE4" i="2"/>
  <c r="BT4" i="2" s="1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AH14" i="2"/>
  <c r="AI14" i="2"/>
  <c r="AJ14" i="2"/>
  <c r="AK14" i="2"/>
  <c r="AL14" i="2"/>
  <c r="AM14" i="2"/>
  <c r="AN14" i="2"/>
  <c r="AO14" i="2"/>
  <c r="AQ14" i="2"/>
  <c r="AS14" i="2"/>
  <c r="AT14" i="2"/>
  <c r="AU14" i="2"/>
  <c r="AV14" i="2"/>
  <c r="AW14" i="2"/>
  <c r="AX14" i="2"/>
  <c r="AY14" i="2"/>
  <c r="AZ14" i="2"/>
  <c r="BA14" i="2"/>
  <c r="BB14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AH19" i="2"/>
  <c r="AI19" i="2"/>
  <c r="AJ19" i="2"/>
  <c r="AK19" i="2"/>
  <c r="AL19" i="2"/>
  <c r="AM19" i="2"/>
  <c r="AN19" i="2"/>
  <c r="AO19" i="2"/>
  <c r="AQ19" i="2"/>
  <c r="AS19" i="2"/>
  <c r="AT19" i="2"/>
  <c r="AU19" i="2"/>
  <c r="AV19" i="2"/>
  <c r="AW19" i="2"/>
  <c r="AX19" i="2"/>
  <c r="AY19" i="2"/>
  <c r="AZ19" i="2"/>
  <c r="BA19" i="2"/>
  <c r="BB19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AH25" i="2"/>
  <c r="AI25" i="2"/>
  <c r="AJ25" i="2"/>
  <c r="AK25" i="2"/>
  <c r="AL25" i="2"/>
  <c r="AM25" i="2"/>
  <c r="AN25" i="2"/>
  <c r="AO25" i="2"/>
  <c r="AQ25" i="2"/>
  <c r="AS25" i="2"/>
  <c r="AT25" i="2"/>
  <c r="AU25" i="2"/>
  <c r="AV25" i="2"/>
  <c r="AW25" i="2"/>
  <c r="AX25" i="2"/>
  <c r="AY25" i="2"/>
  <c r="AZ25" i="2"/>
  <c r="BA25" i="2"/>
  <c r="BB25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AH31" i="2"/>
  <c r="AI31" i="2"/>
  <c r="AJ31" i="2"/>
  <c r="AK31" i="2"/>
  <c r="AL31" i="2"/>
  <c r="AM31" i="2"/>
  <c r="AN31" i="2"/>
  <c r="AO31" i="2"/>
  <c r="AQ31" i="2"/>
  <c r="AS31" i="2"/>
  <c r="AT31" i="2"/>
  <c r="AU31" i="2"/>
  <c r="AV31" i="2"/>
  <c r="AW31" i="2"/>
  <c r="AX31" i="2"/>
  <c r="AY31" i="2"/>
  <c r="AZ31" i="2"/>
  <c r="BA31" i="2"/>
  <c r="BB31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AH35" i="2"/>
  <c r="AI35" i="2"/>
  <c r="AJ35" i="2"/>
  <c r="AK35" i="2"/>
  <c r="AL35" i="2"/>
  <c r="AM35" i="2"/>
  <c r="AN35" i="2"/>
  <c r="AO35" i="2"/>
  <c r="AQ35" i="2"/>
  <c r="AS35" i="2"/>
  <c r="AT35" i="2"/>
  <c r="AU35" i="2"/>
  <c r="AV35" i="2"/>
  <c r="AW35" i="2"/>
  <c r="AX35" i="2"/>
  <c r="AY35" i="2"/>
  <c r="AZ35" i="2"/>
  <c r="BA35" i="2"/>
  <c r="BB35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AH40" i="2"/>
  <c r="AI40" i="2"/>
  <c r="AJ40" i="2"/>
  <c r="AK40" i="2"/>
  <c r="AL40" i="2"/>
  <c r="AM40" i="2"/>
  <c r="AN40" i="2"/>
  <c r="AO40" i="2"/>
  <c r="AQ40" i="2"/>
  <c r="AS40" i="2"/>
  <c r="AT40" i="2"/>
  <c r="AU40" i="2"/>
  <c r="AV40" i="2"/>
  <c r="AW40" i="2"/>
  <c r="AX40" i="2"/>
  <c r="AY40" i="2"/>
  <c r="AZ40" i="2"/>
  <c r="BA40" i="2"/>
  <c r="BB40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AH46" i="2"/>
  <c r="AI46" i="2"/>
  <c r="AJ46" i="2"/>
  <c r="AK46" i="2"/>
  <c r="AL46" i="2"/>
  <c r="AM46" i="2"/>
  <c r="AN46" i="2"/>
  <c r="AO46" i="2"/>
  <c r="AQ46" i="2"/>
  <c r="AS46" i="2"/>
  <c r="AT46" i="2"/>
  <c r="AU46" i="2"/>
  <c r="AV46" i="2"/>
  <c r="AW46" i="2"/>
  <c r="AX46" i="2"/>
  <c r="AY46" i="2"/>
  <c r="AZ46" i="2"/>
  <c r="BA46" i="2"/>
  <c r="BB46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AH51" i="2"/>
  <c r="AI51" i="2"/>
  <c r="AJ51" i="2"/>
  <c r="AK51" i="2"/>
  <c r="AL51" i="2"/>
  <c r="AM51" i="2"/>
  <c r="AN51" i="2"/>
  <c r="AO51" i="2"/>
  <c r="AQ51" i="2"/>
  <c r="AS51" i="2"/>
  <c r="AT51" i="2"/>
  <c r="AU51" i="2"/>
  <c r="AV51" i="2"/>
  <c r="AW51" i="2"/>
  <c r="AX51" i="2"/>
  <c r="AY51" i="2"/>
  <c r="AZ51" i="2"/>
  <c r="BA51" i="2"/>
  <c r="BB51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AH56" i="2"/>
  <c r="AI56" i="2"/>
  <c r="AJ56" i="2"/>
  <c r="AK56" i="2"/>
  <c r="AL56" i="2"/>
  <c r="AM56" i="2"/>
  <c r="AN56" i="2"/>
  <c r="AO56" i="2"/>
  <c r="AQ56" i="2"/>
  <c r="AS56" i="2"/>
  <c r="AT56" i="2"/>
  <c r="AU56" i="2"/>
  <c r="AV56" i="2"/>
  <c r="AW56" i="2"/>
  <c r="AX56" i="2"/>
  <c r="AY56" i="2"/>
  <c r="AZ56" i="2"/>
  <c r="BA56" i="2"/>
  <c r="BB56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AH62" i="2"/>
  <c r="AI62" i="2"/>
  <c r="AJ62" i="2"/>
  <c r="AK62" i="2"/>
  <c r="AL62" i="2"/>
  <c r="AM62" i="2"/>
  <c r="AN62" i="2"/>
  <c r="AO62" i="2"/>
  <c r="AQ62" i="2"/>
  <c r="AS62" i="2"/>
  <c r="AT62" i="2"/>
  <c r="AU62" i="2"/>
  <c r="AV62" i="2"/>
  <c r="AW62" i="2"/>
  <c r="AX62" i="2"/>
  <c r="AY62" i="2"/>
  <c r="AZ62" i="2"/>
  <c r="BA62" i="2"/>
  <c r="BB62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AH66" i="2"/>
  <c r="AI66" i="2"/>
  <c r="AJ66" i="2"/>
  <c r="AK66" i="2"/>
  <c r="AL66" i="2"/>
  <c r="AM66" i="2"/>
  <c r="AN66" i="2"/>
  <c r="AO66" i="2"/>
  <c r="AQ66" i="2"/>
  <c r="AS66" i="2"/>
  <c r="AT66" i="2"/>
  <c r="AU66" i="2"/>
  <c r="AV66" i="2"/>
  <c r="AW66" i="2"/>
  <c r="AX66" i="2"/>
  <c r="AY66" i="2"/>
  <c r="AZ66" i="2"/>
  <c r="BA66" i="2"/>
  <c r="BB66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AH69" i="2"/>
  <c r="AI69" i="2"/>
  <c r="AJ69" i="2"/>
  <c r="AK69" i="2"/>
  <c r="AL69" i="2"/>
  <c r="AM69" i="2"/>
  <c r="AN69" i="2"/>
  <c r="AO69" i="2"/>
  <c r="AQ69" i="2"/>
  <c r="AS69" i="2"/>
  <c r="AT69" i="2"/>
  <c r="AU69" i="2"/>
  <c r="AV69" i="2"/>
  <c r="AW69" i="2"/>
  <c r="AX69" i="2"/>
  <c r="AY69" i="2"/>
  <c r="AZ69" i="2"/>
  <c r="BA69" i="2"/>
  <c r="BB69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AH73" i="2"/>
  <c r="AI73" i="2"/>
  <c r="AJ73" i="2"/>
  <c r="AK73" i="2"/>
  <c r="AL73" i="2"/>
  <c r="AM73" i="2"/>
  <c r="AN73" i="2"/>
  <c r="AO73" i="2"/>
  <c r="AQ73" i="2"/>
  <c r="AS73" i="2"/>
  <c r="AT73" i="2"/>
  <c r="AU73" i="2"/>
  <c r="AV73" i="2"/>
  <c r="AW73" i="2"/>
  <c r="AX73" i="2"/>
  <c r="AY73" i="2"/>
  <c r="AZ73" i="2"/>
  <c r="BA73" i="2"/>
  <c r="BB73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AH79" i="2"/>
  <c r="AI79" i="2"/>
  <c r="AJ79" i="2"/>
  <c r="AK79" i="2"/>
  <c r="AL79" i="2"/>
  <c r="AM79" i="2"/>
  <c r="AN79" i="2"/>
  <c r="AO79" i="2"/>
  <c r="AQ79" i="2"/>
  <c r="AS79" i="2"/>
  <c r="AT79" i="2"/>
  <c r="AU79" i="2"/>
  <c r="AV79" i="2"/>
  <c r="AW79" i="2"/>
  <c r="AX79" i="2"/>
  <c r="AY79" i="2"/>
  <c r="AZ79" i="2"/>
  <c r="BA79" i="2"/>
  <c r="BB79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AH84" i="2"/>
  <c r="AI84" i="2"/>
  <c r="AJ84" i="2"/>
  <c r="AK84" i="2"/>
  <c r="AL84" i="2"/>
  <c r="AM84" i="2"/>
  <c r="AN84" i="2"/>
  <c r="AO84" i="2"/>
  <c r="AQ84" i="2"/>
  <c r="AS84" i="2"/>
  <c r="AT84" i="2"/>
  <c r="AU84" i="2"/>
  <c r="AV84" i="2"/>
  <c r="AW84" i="2"/>
  <c r="AX84" i="2"/>
  <c r="AY84" i="2"/>
  <c r="AZ84" i="2"/>
  <c r="BA84" i="2"/>
  <c r="BB84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AH88" i="2"/>
  <c r="AI88" i="2"/>
  <c r="AJ88" i="2"/>
  <c r="AK88" i="2"/>
  <c r="AL88" i="2"/>
  <c r="AM88" i="2"/>
  <c r="AN88" i="2"/>
  <c r="AO88" i="2"/>
  <c r="AQ88" i="2"/>
  <c r="AS88" i="2"/>
  <c r="AT88" i="2"/>
  <c r="AU88" i="2"/>
  <c r="AV88" i="2"/>
  <c r="AW88" i="2"/>
  <c r="AX88" i="2"/>
  <c r="AY88" i="2"/>
  <c r="AZ88" i="2"/>
  <c r="BA88" i="2"/>
  <c r="BB88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AH95" i="2"/>
  <c r="AI95" i="2"/>
  <c r="AJ95" i="2"/>
  <c r="AK95" i="2"/>
  <c r="AL95" i="2"/>
  <c r="AM95" i="2"/>
  <c r="AN95" i="2"/>
  <c r="AO95" i="2"/>
  <c r="AQ95" i="2"/>
  <c r="AS95" i="2"/>
  <c r="AT95" i="2"/>
  <c r="AU95" i="2"/>
  <c r="AV95" i="2"/>
  <c r="AW95" i="2"/>
  <c r="AX95" i="2"/>
  <c r="AY95" i="2"/>
  <c r="AZ95" i="2"/>
  <c r="BA95" i="2"/>
  <c r="BB95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AH100" i="2"/>
  <c r="AI100" i="2"/>
  <c r="AJ100" i="2"/>
  <c r="AK100" i="2"/>
  <c r="AL100" i="2"/>
  <c r="AM100" i="2"/>
  <c r="AN100" i="2"/>
  <c r="AO100" i="2"/>
  <c r="AQ100" i="2"/>
  <c r="AS100" i="2"/>
  <c r="AT100" i="2"/>
  <c r="AU100" i="2"/>
  <c r="AV100" i="2"/>
  <c r="AW100" i="2"/>
  <c r="AX100" i="2"/>
  <c r="AY100" i="2"/>
  <c r="AZ100" i="2"/>
  <c r="BA100" i="2"/>
  <c r="BB100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AH107" i="2"/>
  <c r="AI107" i="2"/>
  <c r="AJ107" i="2"/>
  <c r="AK107" i="2"/>
  <c r="AL107" i="2"/>
  <c r="AM107" i="2"/>
  <c r="AN107" i="2"/>
  <c r="AO107" i="2"/>
  <c r="AQ107" i="2"/>
  <c r="AS107" i="2"/>
  <c r="AT107" i="2"/>
  <c r="AU107" i="2"/>
  <c r="AV107" i="2"/>
  <c r="AW107" i="2"/>
  <c r="AX107" i="2"/>
  <c r="AY107" i="2"/>
  <c r="AZ107" i="2"/>
  <c r="BA107" i="2"/>
  <c r="BB107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A9" i="2"/>
  <c r="AY9" i="2"/>
  <c r="AW9" i="2"/>
  <c r="AU9" i="2"/>
  <c r="AS9" i="2"/>
  <c r="AQ9" i="2"/>
  <c r="AO9" i="2"/>
  <c r="AM9" i="2"/>
  <c r="AK9" i="2"/>
  <c r="AI9" i="2"/>
  <c r="AT9" i="2"/>
  <c r="R56" i="2"/>
  <c r="AR56" i="2" s="1"/>
  <c r="AM22" i="1"/>
  <c r="AM23" i="1"/>
  <c r="BK63" i="3" l="1"/>
  <c r="BL63" i="3"/>
  <c r="BL59" i="3"/>
  <c r="BK59" i="3"/>
  <c r="BK47" i="3"/>
  <c r="BL47" i="3"/>
  <c r="BL43" i="3"/>
  <c r="BK43" i="3"/>
  <c r="BK11" i="3"/>
  <c r="BL11" i="3"/>
  <c r="BK48" i="3"/>
  <c r="BL48" i="3"/>
  <c r="BL66" i="3"/>
  <c r="BK66" i="3"/>
  <c r="BL37" i="3"/>
  <c r="BK37" i="3"/>
  <c r="BL97" i="3"/>
  <c r="BK97" i="3"/>
  <c r="BL81" i="3"/>
  <c r="BK81" i="3"/>
  <c r="BL53" i="3"/>
  <c r="BK53" i="3"/>
  <c r="BL85" i="3"/>
  <c r="BK85" i="3"/>
  <c r="BL22" i="3"/>
  <c r="BK22" i="3"/>
  <c r="BK104" i="3"/>
  <c r="BL104" i="3"/>
  <c r="BK92" i="3"/>
  <c r="BL92" i="3"/>
  <c r="BL76" i="3"/>
  <c r="BK76" i="3"/>
  <c r="BK32" i="3"/>
  <c r="BL32" i="3"/>
  <c r="BK28" i="3"/>
  <c r="BL28" i="3"/>
  <c r="BL16" i="3"/>
  <c r="BK16" i="3"/>
  <c r="BK70" i="3"/>
  <c r="BL70" i="3"/>
  <c r="BK6" i="3"/>
  <c r="BL6" i="3"/>
  <c r="AS3" i="3"/>
  <c r="BC3" i="3" s="1"/>
  <c r="AS4" i="3"/>
  <c r="AS24" i="3"/>
  <c r="BJ24" i="3" s="1"/>
  <c r="AS26" i="3"/>
  <c r="BJ26" i="3" s="1"/>
  <c r="AS27" i="3"/>
  <c r="BJ27" i="3" s="1"/>
  <c r="AS46" i="3"/>
  <c r="BJ46" i="3" s="1"/>
  <c r="AS83" i="3"/>
  <c r="BJ83" i="3" s="1"/>
  <c r="AS84" i="3"/>
  <c r="BJ84" i="3" s="1"/>
  <c r="AS106" i="3"/>
  <c r="BJ106" i="3" s="1"/>
  <c r="AS107" i="3"/>
  <c r="BJ107" i="3" s="1"/>
  <c r="AS108" i="3"/>
  <c r="BJ108" i="3" s="1"/>
  <c r="AS110" i="3"/>
  <c r="BJ110" i="3" s="1"/>
  <c r="AS15" i="3"/>
  <c r="BJ15" i="3" s="1"/>
  <c r="AS35" i="3"/>
  <c r="BJ35" i="3" s="1"/>
  <c r="AS55" i="3"/>
  <c r="BJ55" i="3" s="1"/>
  <c r="AS75" i="3"/>
  <c r="BJ75" i="3" s="1"/>
  <c r="AS95" i="3"/>
  <c r="BJ95" i="3" s="1"/>
  <c r="BI9" i="3"/>
  <c r="BJ9" i="3"/>
  <c r="BI8" i="3"/>
  <c r="BJ8" i="3"/>
  <c r="BI13" i="3"/>
  <c r="BJ13" i="3"/>
  <c r="BI5" i="3"/>
  <c r="BJ5" i="3"/>
  <c r="AS18" i="3"/>
  <c r="BJ18" i="3" s="1"/>
  <c r="AS19" i="3"/>
  <c r="BJ19" i="3" s="1"/>
  <c r="AS20" i="3"/>
  <c r="BJ20" i="3" s="1"/>
  <c r="AS39" i="3"/>
  <c r="BJ39" i="3" s="1"/>
  <c r="AS40" i="3"/>
  <c r="BJ40" i="3" s="1"/>
  <c r="AS42" i="3"/>
  <c r="BJ42" i="3" s="1"/>
  <c r="AS62" i="3"/>
  <c r="BJ62" i="3" s="1"/>
  <c r="AS78" i="3"/>
  <c r="BJ78" i="3" s="1"/>
  <c r="AS79" i="3"/>
  <c r="BJ79" i="3" s="1"/>
  <c r="AS80" i="3"/>
  <c r="BJ80" i="3" s="1"/>
  <c r="AS99" i="3"/>
  <c r="BJ99" i="3" s="1"/>
  <c r="AS100" i="3"/>
  <c r="BJ100" i="3" s="1"/>
  <c r="AS102" i="3"/>
  <c r="BJ102" i="3" s="1"/>
  <c r="AS103" i="3"/>
  <c r="BJ103" i="3" s="1"/>
  <c r="BJ10" i="3"/>
  <c r="BI10" i="3"/>
  <c r="BI19" i="3"/>
  <c r="BA36" i="3"/>
  <c r="AT58" i="3"/>
  <c r="BB61" i="3"/>
  <c r="BI87" i="3"/>
  <c r="AY15" i="3"/>
  <c r="BH35" i="3"/>
  <c r="AX56" i="3"/>
  <c r="BA91" i="3"/>
  <c r="BF96" i="3"/>
  <c r="AZ99" i="3"/>
  <c r="AV110" i="3"/>
  <c r="BG4" i="3"/>
  <c r="BD21" i="3"/>
  <c r="AW68" i="3"/>
  <c r="BA80" i="3"/>
  <c r="BF83" i="3"/>
  <c r="BB88" i="3"/>
  <c r="BA102" i="3"/>
  <c r="AT5" i="3"/>
  <c r="BC42" i="3"/>
  <c r="AY72" i="3"/>
  <c r="AV84" i="3"/>
  <c r="BG50" i="3"/>
  <c r="BF90" i="3"/>
  <c r="BD107" i="3"/>
  <c r="BD51" i="3"/>
  <c r="AT9" i="3"/>
  <c r="BG14" i="3"/>
  <c r="AT31" i="3"/>
  <c r="BA52" i="3"/>
  <c r="BA57" i="3"/>
  <c r="BH65" i="3"/>
  <c r="AV78" i="3"/>
  <c r="BI109" i="3"/>
  <c r="K7" i="3"/>
  <c r="K82" i="3"/>
  <c r="K77" i="3"/>
  <c r="Y77" i="3" s="1"/>
  <c r="K44" i="3"/>
  <c r="K12" i="3"/>
  <c r="AE12" i="3" s="1"/>
  <c r="AS12" i="3" s="1"/>
  <c r="AG17" i="3"/>
  <c r="AS17" i="3" s="1"/>
  <c r="BJ17" i="3" s="1"/>
  <c r="AE29" i="3"/>
  <c r="AS29" i="3" s="1"/>
  <c r="BJ29" i="3" s="1"/>
  <c r="K93" i="3"/>
  <c r="Y93" i="3" s="1"/>
  <c r="AG38" i="3"/>
  <c r="AG33" i="3"/>
  <c r="Y33" i="3"/>
  <c r="BC88" i="3"/>
  <c r="BB13" i="3"/>
  <c r="Y64" i="3"/>
  <c r="BG69" i="3"/>
  <c r="BH75" i="3"/>
  <c r="Y29" i="3"/>
  <c r="BG79" i="3"/>
  <c r="K98" i="3"/>
  <c r="BD24" i="3"/>
  <c r="AX74" i="3"/>
  <c r="BB31" i="3"/>
  <c r="AZ50" i="3"/>
  <c r="K2" i="3"/>
  <c r="AE23" i="3"/>
  <c r="K49" i="3"/>
  <c r="AG49" i="3"/>
  <c r="Y23" i="3"/>
  <c r="AE38" i="3"/>
  <c r="AS38" i="3" s="1"/>
  <c r="BJ38" i="3" s="1"/>
  <c r="Y38" i="3"/>
  <c r="Y17" i="3"/>
  <c r="AE33" i="3"/>
  <c r="AG23" i="3"/>
  <c r="AG60" i="3"/>
  <c r="K60" i="3"/>
  <c r="K54" i="3"/>
  <c r="AG54" i="3"/>
  <c r="BB69" i="3"/>
  <c r="AE105" i="3"/>
  <c r="Y105" i="3"/>
  <c r="AG29" i="3"/>
  <c r="BE58" i="3"/>
  <c r="Y71" i="3"/>
  <c r="AG67" i="3"/>
  <c r="K67" i="3"/>
  <c r="AY83" i="3"/>
  <c r="AW83" i="3"/>
  <c r="AG86" i="3"/>
  <c r="K86" i="3"/>
  <c r="AG64" i="3"/>
  <c r="AS64" i="3" s="1"/>
  <c r="BJ64" i="3" s="1"/>
  <c r="AG71" i="3"/>
  <c r="AS71" i="3" s="1"/>
  <c r="BJ71" i="3" s="1"/>
  <c r="AG105" i="3"/>
  <c r="BZ7" i="2"/>
  <c r="BR7" i="2"/>
  <c r="BJ7" i="2"/>
  <c r="BY7" i="2"/>
  <c r="BQ7" i="2"/>
  <c r="BI7" i="2"/>
  <c r="BX7" i="2"/>
  <c r="BP7" i="2"/>
  <c r="BH7" i="2"/>
  <c r="BK7" i="2"/>
  <c r="BW7" i="2"/>
  <c r="BO7" i="2"/>
  <c r="BG7" i="2"/>
  <c r="CC7" i="2" s="1"/>
  <c r="BM7" i="2"/>
  <c r="BT7" i="2"/>
  <c r="BV7" i="2"/>
  <c r="BN7" i="2"/>
  <c r="BF7" i="2"/>
  <c r="CB7" i="2" s="1"/>
  <c r="BU7" i="2"/>
  <c r="BL7" i="2"/>
  <c r="BS7" i="2"/>
  <c r="BV5" i="2"/>
  <c r="BN5" i="2"/>
  <c r="BF5" i="2"/>
  <c r="BU5" i="2"/>
  <c r="BM5" i="2"/>
  <c r="BT5" i="2"/>
  <c r="BL5" i="2"/>
  <c r="BQ5" i="2"/>
  <c r="BP5" i="2"/>
  <c r="BO5" i="2"/>
  <c r="BS5" i="2"/>
  <c r="BK5" i="2"/>
  <c r="BY5" i="2"/>
  <c r="BI5" i="2"/>
  <c r="BX5" i="2"/>
  <c r="BZ5" i="2"/>
  <c r="BR5" i="2"/>
  <c r="BJ5" i="2"/>
  <c r="BG5" i="2"/>
  <c r="BH5" i="2"/>
  <c r="BW5" i="2"/>
  <c r="BX6" i="2"/>
  <c r="BP6" i="2"/>
  <c r="BH6" i="2"/>
  <c r="BW6" i="2"/>
  <c r="BO6" i="2"/>
  <c r="BG6" i="2"/>
  <c r="CC6" i="2" s="1"/>
  <c r="BV6" i="2"/>
  <c r="BN6" i="2"/>
  <c r="BF6" i="2"/>
  <c r="CB6" i="2" s="1"/>
  <c r="BR6" i="2"/>
  <c r="BU6" i="2"/>
  <c r="BM6" i="2"/>
  <c r="BY6" i="2"/>
  <c r="BT6" i="2"/>
  <c r="BL6" i="2"/>
  <c r="BS6" i="2"/>
  <c r="BK6" i="2"/>
  <c r="BZ6" i="2"/>
  <c r="BI6" i="2"/>
  <c r="BJ6" i="2"/>
  <c r="BQ6" i="2"/>
  <c r="BV4" i="2"/>
  <c r="BW4" i="2"/>
  <c r="BM4" i="2"/>
  <c r="BN4" i="2"/>
  <c r="BG4" i="2"/>
  <c r="BH4" i="2"/>
  <c r="BP4" i="2"/>
  <c r="BX4" i="2"/>
  <c r="BF4" i="2"/>
  <c r="BI4" i="2"/>
  <c r="BQ4" i="2"/>
  <c r="BY4" i="2"/>
  <c r="BO4" i="2"/>
  <c r="BJ4" i="2"/>
  <c r="BR4" i="2"/>
  <c r="BZ4" i="2"/>
  <c r="BK4" i="2"/>
  <c r="BS4" i="2"/>
  <c r="BU4" i="2"/>
  <c r="BL4" i="2"/>
  <c r="BE76" i="2"/>
  <c r="BJ76" i="2" s="1"/>
  <c r="BE108" i="2"/>
  <c r="BS108" i="2" s="1"/>
  <c r="BE22" i="2"/>
  <c r="BY22" i="2" s="1"/>
  <c r="BE60" i="2"/>
  <c r="BJ60" i="2" s="1"/>
  <c r="BE26" i="2"/>
  <c r="BP26" i="2" s="1"/>
  <c r="BE64" i="2"/>
  <c r="BP64" i="2" s="1"/>
  <c r="BE52" i="2"/>
  <c r="BR52" i="2" s="1"/>
  <c r="BE44" i="2"/>
  <c r="BN44" i="2" s="1"/>
  <c r="BE41" i="2"/>
  <c r="BM41" i="2" s="1"/>
  <c r="BE90" i="2"/>
  <c r="BM90" i="2" s="1"/>
  <c r="BE70" i="2"/>
  <c r="BH70" i="2" s="1"/>
  <c r="BE54" i="2"/>
  <c r="BR54" i="2" s="1"/>
  <c r="BE42" i="2"/>
  <c r="BO42" i="2" s="1"/>
  <c r="BE67" i="2"/>
  <c r="BX67" i="2" s="1"/>
  <c r="BE58" i="2"/>
  <c r="BH58" i="2" s="1"/>
  <c r="BE28" i="2"/>
  <c r="BK28" i="2" s="1"/>
  <c r="BE20" i="2"/>
  <c r="BY20" i="2" s="1"/>
  <c r="BE104" i="2"/>
  <c r="BJ104" i="2" s="1"/>
  <c r="BE81" i="2"/>
  <c r="BS81" i="2" s="1"/>
  <c r="BE111" i="2"/>
  <c r="BO111" i="2" s="1"/>
  <c r="BE98" i="2"/>
  <c r="BF98" i="2" s="1"/>
  <c r="BE10" i="2"/>
  <c r="BM10" i="2" s="1"/>
  <c r="BQ98" i="2"/>
  <c r="BE110" i="2"/>
  <c r="BU110" i="2" s="1"/>
  <c r="BE109" i="2"/>
  <c r="BL109" i="2" s="1"/>
  <c r="BE29" i="2"/>
  <c r="BL29" i="2" s="1"/>
  <c r="BE102" i="2"/>
  <c r="BK102" i="2" s="1"/>
  <c r="BE96" i="2"/>
  <c r="BL96" i="2" s="1"/>
  <c r="BE92" i="2"/>
  <c r="BO92" i="2" s="1"/>
  <c r="BE89" i="2"/>
  <c r="BP89" i="2" s="1"/>
  <c r="BE112" i="2"/>
  <c r="BL112" i="2" s="1"/>
  <c r="BH64" i="2"/>
  <c r="BY111" i="2"/>
  <c r="BH112" i="2"/>
  <c r="BQ112" i="2"/>
  <c r="BP98" i="2"/>
  <c r="BJ98" i="2"/>
  <c r="BE103" i="2"/>
  <c r="BE91" i="2"/>
  <c r="BE97" i="2"/>
  <c r="BW81" i="2"/>
  <c r="BE105" i="2"/>
  <c r="BE101" i="2"/>
  <c r="BE93" i="2"/>
  <c r="BE85" i="2"/>
  <c r="BF92" i="2"/>
  <c r="BI92" i="2"/>
  <c r="BE86" i="2"/>
  <c r="BE32" i="2"/>
  <c r="BE80" i="2"/>
  <c r="BE82" i="2"/>
  <c r="BE77" i="2"/>
  <c r="BP76" i="2"/>
  <c r="BE74" i="2"/>
  <c r="BE75" i="2"/>
  <c r="BE57" i="2"/>
  <c r="BE59" i="2"/>
  <c r="BQ76" i="2"/>
  <c r="BE71" i="2"/>
  <c r="BE63" i="2"/>
  <c r="BE53" i="2"/>
  <c r="BE23" i="2"/>
  <c r="BE47" i="2"/>
  <c r="BE48" i="2"/>
  <c r="BY28" i="2"/>
  <c r="BH28" i="2"/>
  <c r="BE15" i="2"/>
  <c r="BE38" i="2"/>
  <c r="BE36" i="2"/>
  <c r="BE37" i="2"/>
  <c r="BG26" i="2"/>
  <c r="BW26" i="2"/>
  <c r="BZ26" i="2"/>
  <c r="BV26" i="2"/>
  <c r="BI26" i="2"/>
  <c r="BE16" i="2"/>
  <c r="BE43" i="2"/>
  <c r="BE33" i="2"/>
  <c r="BE17" i="2"/>
  <c r="BE12" i="2"/>
  <c r="BE27" i="2"/>
  <c r="BE11" i="2"/>
  <c r="BE21" i="2"/>
  <c r="BB40" i="3" l="1"/>
  <c r="BC83" i="3"/>
  <c r="AU103" i="3"/>
  <c r="AS33" i="3"/>
  <c r="BJ33" i="3" s="1"/>
  <c r="AT42" i="3"/>
  <c r="AS23" i="3"/>
  <c r="BJ23" i="3" s="1"/>
  <c r="BF15" i="3"/>
  <c r="AY95" i="3"/>
  <c r="BC55" i="3"/>
  <c r="AY62" i="3"/>
  <c r="AY108" i="3"/>
  <c r="BG20" i="3"/>
  <c r="BI3" i="3"/>
  <c r="AW3" i="3"/>
  <c r="BJ3" i="3"/>
  <c r="AX27" i="3"/>
  <c r="AX106" i="3"/>
  <c r="AT18" i="3"/>
  <c r="BJ4" i="3"/>
  <c r="BI4" i="3"/>
  <c r="BJ12" i="3"/>
  <c r="BI12" i="3"/>
  <c r="BD103" i="3"/>
  <c r="AS105" i="3"/>
  <c r="BJ105" i="3" s="1"/>
  <c r="AY103" i="3"/>
  <c r="AU42" i="3"/>
  <c r="AU56" i="3"/>
  <c r="AV61" i="3"/>
  <c r="BC110" i="3"/>
  <c r="BG106" i="3"/>
  <c r="AY102" i="3"/>
  <c r="AY38" i="3"/>
  <c r="AW109" i="3"/>
  <c r="Y44" i="3"/>
  <c r="BH109" i="3"/>
  <c r="AT95" i="3"/>
  <c r="BF61" i="3"/>
  <c r="AV109" i="3"/>
  <c r="BE95" i="3"/>
  <c r="BB95" i="3"/>
  <c r="BB106" i="3"/>
  <c r="BC58" i="3"/>
  <c r="BD84" i="3"/>
  <c r="BI80" i="3"/>
  <c r="BI88" i="3"/>
  <c r="AE93" i="3"/>
  <c r="AT57" i="3"/>
  <c r="AV50" i="3"/>
  <c r="BD109" i="3"/>
  <c r="BD88" i="3"/>
  <c r="AU83" i="3"/>
  <c r="BB91" i="3"/>
  <c r="BH57" i="3"/>
  <c r="BD55" i="3"/>
  <c r="BA88" i="3"/>
  <c r="BD57" i="3"/>
  <c r="AT110" i="3"/>
  <c r="BG83" i="3"/>
  <c r="BD72" i="3"/>
  <c r="AV27" i="3"/>
  <c r="BA110" i="3"/>
  <c r="AV83" i="3"/>
  <c r="AY27" i="3"/>
  <c r="AU15" i="3"/>
  <c r="AW31" i="3"/>
  <c r="BA40" i="3"/>
  <c r="BI110" i="3"/>
  <c r="BB83" i="3"/>
  <c r="AZ31" i="3"/>
  <c r="BB110" i="3"/>
  <c r="AV65" i="3"/>
  <c r="BA95" i="3"/>
  <c r="AV57" i="3"/>
  <c r="BF95" i="3"/>
  <c r="AT90" i="3"/>
  <c r="AZ107" i="3"/>
  <c r="BE110" i="3"/>
  <c r="BG88" i="3"/>
  <c r="AX84" i="3"/>
  <c r="BE84" i="3"/>
  <c r="BD95" i="3"/>
  <c r="AV42" i="3"/>
  <c r="AU110" i="3"/>
  <c r="AT88" i="3"/>
  <c r="BH110" i="3"/>
  <c r="BF88" i="3"/>
  <c r="AW29" i="3"/>
  <c r="AZ106" i="3"/>
  <c r="AW106" i="3"/>
  <c r="AV51" i="3"/>
  <c r="AX88" i="3"/>
  <c r="AV88" i="3"/>
  <c r="BE88" i="3"/>
  <c r="BF106" i="3"/>
  <c r="BH106" i="3"/>
  <c r="BC106" i="3"/>
  <c r="BC80" i="3"/>
  <c r="BE106" i="3"/>
  <c r="BA106" i="3"/>
  <c r="AT78" i="3"/>
  <c r="AY24" i="3"/>
  <c r="BD106" i="3"/>
  <c r="AZ88" i="3"/>
  <c r="AW88" i="3"/>
  <c r="BA83" i="3"/>
  <c r="AU106" i="3"/>
  <c r="BI106" i="3"/>
  <c r="Y82" i="3"/>
  <c r="AU78" i="3"/>
  <c r="AX40" i="3"/>
  <c r="AW20" i="3"/>
  <c r="BB24" i="3"/>
  <c r="BF35" i="3"/>
  <c r="AZ24" i="3"/>
  <c r="BA25" i="3"/>
  <c r="BH88" i="3"/>
  <c r="BA107" i="3"/>
  <c r="AX83" i="3"/>
  <c r="BI83" i="3"/>
  <c r="AY106" i="3"/>
  <c r="AV106" i="3"/>
  <c r="AX96" i="3"/>
  <c r="BH78" i="3"/>
  <c r="BE102" i="3"/>
  <c r="BI56" i="3"/>
  <c r="AW25" i="3"/>
  <c r="BH62" i="3"/>
  <c r="AV102" i="3"/>
  <c r="BD69" i="3"/>
  <c r="BF25" i="3"/>
  <c r="AV80" i="3"/>
  <c r="BG39" i="3"/>
  <c r="BA50" i="3"/>
  <c r="AY110" i="3"/>
  <c r="BD110" i="3"/>
  <c r="BE83" i="3"/>
  <c r="AZ83" i="3"/>
  <c r="BE91" i="3"/>
  <c r="AY78" i="3"/>
  <c r="BF103" i="3"/>
  <c r="AW57" i="3"/>
  <c r="BB57" i="3"/>
  <c r="AE44" i="3"/>
  <c r="BC50" i="3"/>
  <c r="BI50" i="3"/>
  <c r="AX31" i="3"/>
  <c r="BG110" i="3"/>
  <c r="AT83" i="3"/>
  <c r="BH83" i="3"/>
  <c r="AZ78" i="3"/>
  <c r="BA103" i="3"/>
  <c r="BC57" i="3"/>
  <c r="AU61" i="3"/>
  <c r="AV25" i="3"/>
  <c r="BE50" i="3"/>
  <c r="BG31" i="3"/>
  <c r="BD83" i="3"/>
  <c r="AT50" i="3"/>
  <c r="BA3" i="3"/>
  <c r="BH96" i="3"/>
  <c r="AV91" i="3"/>
  <c r="BF57" i="3"/>
  <c r="BD27" i="3"/>
  <c r="AW61" i="3"/>
  <c r="AX50" i="3"/>
  <c r="BC31" i="3"/>
  <c r="AV3" i="3"/>
  <c r="AE7" i="3"/>
  <c r="AW50" i="3"/>
  <c r="AZ52" i="3"/>
  <c r="BB96" i="3"/>
  <c r="BH84" i="3"/>
  <c r="BD78" i="3"/>
  <c r="BG95" i="3"/>
  <c r="BB78" i="3"/>
  <c r="AY57" i="3"/>
  <c r="BA39" i="3"/>
  <c r="BC20" i="3"/>
  <c r="BE42" i="3"/>
  <c r="AY61" i="3"/>
  <c r="BF51" i="3"/>
  <c r="BB87" i="3"/>
  <c r="BH18" i="3"/>
  <c r="BF31" i="3"/>
  <c r="BH4" i="3"/>
  <c r="BC78" i="3"/>
  <c r="AT72" i="3"/>
  <c r="BC39" i="3"/>
  <c r="BF110" i="3"/>
  <c r="AZ110" i="3"/>
  <c r="AW110" i="3"/>
  <c r="BF108" i="3"/>
  <c r="AZ74" i="3"/>
  <c r="BE78" i="3"/>
  <c r="BI78" i="3"/>
  <c r="BA72" i="3"/>
  <c r="BG57" i="3"/>
  <c r="BA27" i="3"/>
  <c r="BI39" i="3"/>
  <c r="AU62" i="3"/>
  <c r="AZ61" i="3"/>
  <c r="AY51" i="3"/>
  <c r="BE31" i="3"/>
  <c r="AU31" i="3"/>
  <c r="AW78" i="3"/>
  <c r="BC108" i="3"/>
  <c r="BI72" i="3"/>
  <c r="AW27" i="3"/>
  <c r="BA42" i="3"/>
  <c r="BH61" i="3"/>
  <c r="BG27" i="3"/>
  <c r="AU108" i="3"/>
  <c r="BD80" i="3"/>
  <c r="AY69" i="3"/>
  <c r="BC4" i="3"/>
  <c r="AX110" i="3"/>
  <c r="AT96" i="3"/>
  <c r="BB84" i="3"/>
  <c r="AY80" i="3"/>
  <c r="BI95" i="3"/>
  <c r="AX78" i="3"/>
  <c r="AV69" i="3"/>
  <c r="BB103" i="3"/>
  <c r="BE57" i="3"/>
  <c r="AZ57" i="3"/>
  <c r="BE27" i="3"/>
  <c r="BB62" i="3"/>
  <c r="BD42" i="3"/>
  <c r="BH79" i="3"/>
  <c r="BI61" i="3"/>
  <c r="BE51" i="3"/>
  <c r="BI31" i="3"/>
  <c r="AY3" i="3"/>
  <c r="AW108" i="3"/>
  <c r="AU96" i="3"/>
  <c r="BG72" i="3"/>
  <c r="BH27" i="3"/>
  <c r="BE39" i="3"/>
  <c r="AZ20" i="3"/>
  <c r="AY42" i="3"/>
  <c r="AX61" i="3"/>
  <c r="BC61" i="3"/>
  <c r="AY96" i="3"/>
  <c r="AW96" i="3"/>
  <c r="AT80" i="3"/>
  <c r="BB80" i="3"/>
  <c r="BC69" i="3"/>
  <c r="AV72" i="3"/>
  <c r="BB90" i="3"/>
  <c r="AT25" i="3"/>
  <c r="AV4" i="3"/>
  <c r="BD108" i="3"/>
  <c r="BG108" i="3"/>
  <c r="BG96" i="3"/>
  <c r="BC96" i="3"/>
  <c r="BF84" i="3"/>
  <c r="BA84" i="3"/>
  <c r="AE82" i="3"/>
  <c r="AU80" i="3"/>
  <c r="AW80" i="3"/>
  <c r="BC65" i="3"/>
  <c r="AU95" i="3"/>
  <c r="AV95" i="3"/>
  <c r="BE72" i="3"/>
  <c r="BB72" i="3"/>
  <c r="AV55" i="3"/>
  <c r="BH52" i="3"/>
  <c r="BH25" i="3"/>
  <c r="AX25" i="3"/>
  <c r="BB39" i="3"/>
  <c r="BA62" i="3"/>
  <c r="AT24" i="3"/>
  <c r="BH51" i="3"/>
  <c r="BI25" i="3"/>
  <c r="BA31" i="3"/>
  <c r="AY31" i="3"/>
  <c r="BB5" i="3"/>
  <c r="AW4" i="3"/>
  <c r="AZ108" i="3"/>
  <c r="BD96" i="3"/>
  <c r="BE55" i="3"/>
  <c r="AU25" i="3"/>
  <c r="AT51" i="3"/>
  <c r="AX5" i="3"/>
  <c r="BD4" i="3"/>
  <c r="BG80" i="3"/>
  <c r="AX68" i="3"/>
  <c r="BA108" i="3"/>
  <c r="AT108" i="3"/>
  <c r="BH108" i="3"/>
  <c r="BI96" i="3"/>
  <c r="AY84" i="3"/>
  <c r="AX95" i="3"/>
  <c r="AZ80" i="3"/>
  <c r="AV58" i="3"/>
  <c r="BC95" i="3"/>
  <c r="AU72" i="3"/>
  <c r="BH72" i="3"/>
  <c r="BC72" i="3"/>
  <c r="AE77" i="3"/>
  <c r="BI40" i="3"/>
  <c r="BE52" i="3"/>
  <c r="BA90" i="3"/>
  <c r="BB25" i="3"/>
  <c r="AY25" i="3"/>
  <c r="BD62" i="3"/>
  <c r="BE21" i="3"/>
  <c r="AZ51" i="3"/>
  <c r="AV15" i="3"/>
  <c r="BE10" i="3"/>
  <c r="AV31" i="3"/>
  <c r="BD31" i="3"/>
  <c r="BF5" i="3"/>
  <c r="BE4" i="3"/>
  <c r="BE108" i="3"/>
  <c r="BA96" i="3"/>
  <c r="BH58" i="3"/>
  <c r="BF69" i="3"/>
  <c r="BE69" i="3"/>
  <c r="AZ72" i="3"/>
  <c r="AW72" i="3"/>
  <c r="BC25" i="3"/>
  <c r="AT39" i="3"/>
  <c r="AV21" i="3"/>
  <c r="BI108" i="3"/>
  <c r="AX108" i="3"/>
  <c r="AV96" i="3"/>
  <c r="BE96" i="3"/>
  <c r="BG84" i="3"/>
  <c r="BC84" i="3"/>
  <c r="BE80" i="3"/>
  <c r="BH80" i="3"/>
  <c r="AU74" i="3"/>
  <c r="BB58" i="3"/>
  <c r="BH95" i="3"/>
  <c r="BA69" i="3"/>
  <c r="BF72" i="3"/>
  <c r="AX72" i="3"/>
  <c r="BG52" i="3"/>
  <c r="BD25" i="3"/>
  <c r="BG25" i="3"/>
  <c r="AZ39" i="3"/>
  <c r="BC15" i="3"/>
  <c r="AU51" i="3"/>
  <c r="BC51" i="3"/>
  <c r="AX35" i="3"/>
  <c r="BG68" i="3"/>
  <c r="BH31" i="3"/>
  <c r="AZ3" i="3"/>
  <c r="BE25" i="3"/>
  <c r="AZ25" i="3"/>
  <c r="AY39" i="3"/>
  <c r="AX51" i="3"/>
  <c r="BB68" i="3"/>
  <c r="BE65" i="3"/>
  <c r="AU55" i="3"/>
  <c r="AW90" i="3"/>
  <c r="AT102" i="3"/>
  <c r="AY55" i="3"/>
  <c r="AW40" i="3"/>
  <c r="BH90" i="3"/>
  <c r="AU84" i="3"/>
  <c r="BI84" i="3"/>
  <c r="BH74" i="3"/>
  <c r="AZ58" i="3"/>
  <c r="AW58" i="3"/>
  <c r="AZ65" i="3"/>
  <c r="AW65" i="3"/>
  <c r="BF78" i="3"/>
  <c r="BA78" i="3"/>
  <c r="BI69" i="3"/>
  <c r="AX102" i="3"/>
  <c r="BG55" i="3"/>
  <c r="BE40" i="3"/>
  <c r="BC40" i="3"/>
  <c r="AV90" i="3"/>
  <c r="AX90" i="3"/>
  <c r="BA56" i="3"/>
  <c r="BF56" i="3"/>
  <c r="AV24" i="3"/>
  <c r="BG21" i="3"/>
  <c r="AZ79" i="3"/>
  <c r="BA51" i="3"/>
  <c r="BI51" i="3"/>
  <c r="BB35" i="3"/>
  <c r="BG15" i="3"/>
  <c r="BF68" i="3"/>
  <c r="BH68" i="3"/>
  <c r="BC68" i="3"/>
  <c r="BD18" i="3"/>
  <c r="BD10" i="3"/>
  <c r="BA10" i="3"/>
  <c r="AZ5" i="3"/>
  <c r="AU5" i="3"/>
  <c r="BB51" i="3"/>
  <c r="BG102" i="3"/>
  <c r="AT55" i="3"/>
  <c r="AZ40" i="3"/>
  <c r="AU90" i="3"/>
  <c r="BI90" i="3"/>
  <c r="AV56" i="3"/>
  <c r="AY56" i="3"/>
  <c r="BH20" i="3"/>
  <c r="BB21" i="3"/>
  <c r="AT21" i="3"/>
  <c r="BC18" i="3"/>
  <c r="BD68" i="3"/>
  <c r="BA68" i="3"/>
  <c r="AU20" i="3"/>
  <c r="AX18" i="3"/>
  <c r="AU10" i="3"/>
  <c r="AV10" i="3"/>
  <c r="BD5" i="3"/>
  <c r="AT4" i="3"/>
  <c r="BB4" i="3"/>
  <c r="AU4" i="3"/>
  <c r="BG58" i="3"/>
  <c r="AX80" i="3"/>
  <c r="BF65" i="3"/>
  <c r="BA58" i="3"/>
  <c r="BD58" i="3"/>
  <c r="BH69" i="3"/>
  <c r="BA65" i="3"/>
  <c r="BD65" i="3"/>
  <c r="BG78" i="3"/>
  <c r="AT69" i="3"/>
  <c r="BH102" i="3"/>
  <c r="BH55" i="3"/>
  <c r="AX55" i="3"/>
  <c r="BH40" i="3"/>
  <c r="BB52" i="3"/>
  <c r="AU40" i="3"/>
  <c r="AY90" i="3"/>
  <c r="AW56" i="3"/>
  <c r="BD56" i="3"/>
  <c r="BG56" i="3"/>
  <c r="BH21" i="3"/>
  <c r="AT62" i="3"/>
  <c r="AX21" i="3"/>
  <c r="BE35" i="3"/>
  <c r="BB15" i="3"/>
  <c r="AU68" i="3"/>
  <c r="BI68" i="3"/>
  <c r="AY18" i="3"/>
  <c r="BH10" i="3"/>
  <c r="BG10" i="3"/>
  <c r="BB10" i="3"/>
  <c r="BB3" i="3"/>
  <c r="BA5" i="3"/>
  <c r="AX4" i="3"/>
  <c r="AZ4" i="3"/>
  <c r="BB55" i="3"/>
  <c r="AZ84" i="3"/>
  <c r="AW84" i="3"/>
  <c r="BF80" i="3"/>
  <c r="AU69" i="3"/>
  <c r="AX58" i="3"/>
  <c r="BI58" i="3"/>
  <c r="AX65" i="3"/>
  <c r="BI65" i="3"/>
  <c r="AX69" i="3"/>
  <c r="AW69" i="3"/>
  <c r="BI55" i="3"/>
  <c r="AW55" i="3"/>
  <c r="BF55" i="3"/>
  <c r="AV40" i="3"/>
  <c r="BD90" i="3"/>
  <c r="BG90" i="3"/>
  <c r="BB56" i="3"/>
  <c r="BE24" i="3"/>
  <c r="AW21" i="3"/>
  <c r="BF21" i="3"/>
  <c r="BG51" i="3"/>
  <c r="AW51" i="3"/>
  <c r="AT35" i="3"/>
  <c r="AZ35" i="3"/>
  <c r="AT68" i="3"/>
  <c r="AY68" i="3"/>
  <c r="AV68" i="3"/>
  <c r="Y7" i="3"/>
  <c r="BG18" i="3"/>
  <c r="AY10" i="3"/>
  <c r="AT10" i="3"/>
  <c r="AU3" i="3"/>
  <c r="AT3" i="3"/>
  <c r="AV5" i="3"/>
  <c r="BK5" i="3" s="1"/>
  <c r="BF4" i="3"/>
  <c r="AY4" i="3"/>
  <c r="AT84" i="3"/>
  <c r="BK84" i="3" s="1"/>
  <c r="BC56" i="3"/>
  <c r="BE56" i="3"/>
  <c r="AZ56" i="3"/>
  <c r="AZ21" i="3"/>
  <c r="BC21" i="3"/>
  <c r="AX10" i="3"/>
  <c r="AW10" i="3"/>
  <c r="AY40" i="3"/>
  <c r="BB102" i="3"/>
  <c r="AZ90" i="3"/>
  <c r="AT56" i="3"/>
  <c r="BH56" i="3"/>
  <c r="AU21" i="3"/>
  <c r="BF10" i="3"/>
  <c r="BC10" i="3"/>
  <c r="BB65" i="3"/>
  <c r="BE90" i="3"/>
  <c r="BC102" i="3"/>
  <c r="BC90" i="3"/>
  <c r="BA21" i="3"/>
  <c r="BI24" i="3"/>
  <c r="AY21" i="3"/>
  <c r="BE68" i="3"/>
  <c r="AZ68" i="3"/>
  <c r="AZ10" i="3"/>
  <c r="BA4" i="3"/>
  <c r="BF58" i="3"/>
  <c r="AY58" i="3"/>
  <c r="AU58" i="3"/>
  <c r="BE109" i="3"/>
  <c r="AT91" i="3"/>
  <c r="BC91" i="3"/>
  <c r="BG13" i="3"/>
  <c r="AZ36" i="3"/>
  <c r="BI107" i="3"/>
  <c r="AV107" i="3"/>
  <c r="BE107" i="3"/>
  <c r="AT109" i="3"/>
  <c r="BA99" i="3"/>
  <c r="BH107" i="3"/>
  <c r="BB107" i="3"/>
  <c r="AT107" i="3"/>
  <c r="AX91" i="3"/>
  <c r="BG24" i="3"/>
  <c r="AY20" i="3"/>
  <c r="BA20" i="3"/>
  <c r="BD20" i="3"/>
  <c r="AX24" i="3"/>
  <c r="AW24" i="3"/>
  <c r="BE14" i="3"/>
  <c r="BA35" i="3"/>
  <c r="AU35" i="3"/>
  <c r="BF20" i="3"/>
  <c r="BE15" i="3"/>
  <c r="AZ15" i="3"/>
  <c r="AX20" i="3"/>
  <c r="BD50" i="3"/>
  <c r="AU50" i="3"/>
  <c r="BH13" i="3"/>
  <c r="BH5" i="3"/>
  <c r="AY5" i="3"/>
  <c r="AT36" i="3"/>
  <c r="AT106" i="3"/>
  <c r="BD99" i="3"/>
  <c r="AU107" i="3"/>
  <c r="AX107" i="3"/>
  <c r="BI74" i="3"/>
  <c r="AY91" i="3"/>
  <c r="AU94" i="3"/>
  <c r="BF75" i="3"/>
  <c r="AX57" i="3"/>
  <c r="BD15" i="3"/>
  <c r="BI20" i="3"/>
  <c r="BF24" i="3"/>
  <c r="BC24" i="3"/>
  <c r="AW79" i="3"/>
  <c r="BC35" i="3"/>
  <c r="AY35" i="3"/>
  <c r="AT15" i="3"/>
  <c r="BH15" i="3"/>
  <c r="AV9" i="3"/>
  <c r="AY50" i="3"/>
  <c r="AX13" i="3"/>
  <c r="BG5" i="3"/>
  <c r="AY107" i="3"/>
  <c r="BF107" i="3"/>
  <c r="BE74" i="3"/>
  <c r="BG91" i="3"/>
  <c r="BI94" i="3"/>
  <c r="AU75" i="3"/>
  <c r="AT20" i="3"/>
  <c r="AV20" i="3"/>
  <c r="BD35" i="3"/>
  <c r="BG35" i="3"/>
  <c r="AX15" i="3"/>
  <c r="AU9" i="3"/>
  <c r="BB50" i="3"/>
  <c r="BH50" i="3"/>
  <c r="BE19" i="3"/>
  <c r="BF13" i="3"/>
  <c r="AW5" i="3"/>
  <c r="BE5" i="3"/>
  <c r="BD36" i="3"/>
  <c r="BG99" i="3"/>
  <c r="AU109" i="3"/>
  <c r="AY109" i="3"/>
  <c r="AW107" i="3"/>
  <c r="AZ109" i="3"/>
  <c r="BG107" i="3"/>
  <c r="BC107" i="3"/>
  <c r="AT74" i="3"/>
  <c r="BH91" i="3"/>
  <c r="BA75" i="3"/>
  <c r="AU57" i="3"/>
  <c r="BI57" i="3"/>
  <c r="BI15" i="3"/>
  <c r="BE20" i="3"/>
  <c r="BB20" i="3"/>
  <c r="BA24" i="3"/>
  <c r="BE79" i="3"/>
  <c r="BI35" i="3"/>
  <c r="AV35" i="3"/>
  <c r="BE87" i="3"/>
  <c r="BF50" i="3"/>
  <c r="BG19" i="3"/>
  <c r="AW13" i="3"/>
  <c r="BC5" i="3"/>
  <c r="AV36" i="3"/>
  <c r="BI75" i="3"/>
  <c r="AT79" i="3"/>
  <c r="BG87" i="3"/>
  <c r="BB19" i="3"/>
  <c r="BC13" i="3"/>
  <c r="BB36" i="3"/>
  <c r="AT99" i="3"/>
  <c r="AT94" i="3"/>
  <c r="AZ75" i="3"/>
  <c r="AU91" i="3"/>
  <c r="BI91" i="3"/>
  <c r="BD94" i="3"/>
  <c r="BF94" i="3"/>
  <c r="BA94" i="3"/>
  <c r="AX75" i="3"/>
  <c r="AX103" i="3"/>
  <c r="AV103" i="3"/>
  <c r="BE103" i="3"/>
  <c r="AU102" i="3"/>
  <c r="BI102" i="3"/>
  <c r="BC52" i="3"/>
  <c r="BI52" i="3"/>
  <c r="AY52" i="3"/>
  <c r="BB27" i="3"/>
  <c r="AT27" i="3"/>
  <c r="BF39" i="3"/>
  <c r="BG62" i="3"/>
  <c r="AV62" i="3"/>
  <c r="BE62" i="3"/>
  <c r="BH42" i="3"/>
  <c r="BF42" i="3"/>
  <c r="AT61" i="3"/>
  <c r="AV14" i="3"/>
  <c r="AY87" i="3"/>
  <c r="AV87" i="3"/>
  <c r="BE18" i="3"/>
  <c r="AZ18" i="3"/>
  <c r="BH9" i="3"/>
  <c r="BB9" i="3"/>
  <c r="BD19" i="3"/>
  <c r="AY19" i="3"/>
  <c r="AV19" i="3"/>
  <c r="AX3" i="3"/>
  <c r="AZ13" i="3"/>
  <c r="AT13" i="3"/>
  <c r="BE36" i="3"/>
  <c r="AX36" i="3"/>
  <c r="BI36" i="3"/>
  <c r="BH24" i="3"/>
  <c r="AU24" i="3"/>
  <c r="AZ96" i="3"/>
  <c r="BA15" i="3"/>
  <c r="AW15" i="3"/>
  <c r="AW35" i="3"/>
  <c r="AY88" i="3"/>
  <c r="AU88" i="3"/>
  <c r="BI99" i="3"/>
  <c r="BE9" i="3"/>
  <c r="AX109" i="3"/>
  <c r="AX99" i="3"/>
  <c r="AV99" i="3"/>
  <c r="BE99" i="3"/>
  <c r="AZ95" i="3"/>
  <c r="AW95" i="3"/>
  <c r="BC94" i="3"/>
  <c r="BG94" i="3"/>
  <c r="BB94" i="3"/>
  <c r="BD75" i="3"/>
  <c r="AY75" i="3"/>
  <c r="AV75" i="3"/>
  <c r="AZ103" i="3"/>
  <c r="AW103" i="3"/>
  <c r="AW52" i="3"/>
  <c r="AT52" i="3"/>
  <c r="BC27" i="3"/>
  <c r="BD39" i="3"/>
  <c r="BH39" i="3"/>
  <c r="AX62" i="3"/>
  <c r="AW62" i="3"/>
  <c r="AZ42" i="3"/>
  <c r="BI42" i="3"/>
  <c r="BG42" i="3"/>
  <c r="AX79" i="3"/>
  <c r="BH14" i="3"/>
  <c r="AX14" i="3"/>
  <c r="BD87" i="3"/>
  <c r="AZ87" i="3"/>
  <c r="AW87" i="3"/>
  <c r="BA18" i="3"/>
  <c r="BF18" i="3"/>
  <c r="BC9" i="3"/>
  <c r="AX9" i="3"/>
  <c r="BG9" i="3"/>
  <c r="BC19" i="3"/>
  <c r="AZ19" i="3"/>
  <c r="BH3" i="3"/>
  <c r="AU13" i="3"/>
  <c r="BF36" i="3"/>
  <c r="AU36" i="3"/>
  <c r="AZ69" i="3"/>
  <c r="AY94" i="3"/>
  <c r="AZ14" i="3"/>
  <c r="AT14" i="3"/>
  <c r="AY9" i="3"/>
  <c r="AW19" i="3"/>
  <c r="BC74" i="3"/>
  <c r="BB74" i="3"/>
  <c r="AV74" i="3"/>
  <c r="AW74" i="3"/>
  <c r="BF109" i="3"/>
  <c r="BA109" i="3"/>
  <c r="BF99" i="3"/>
  <c r="BB99" i="3"/>
  <c r="BA74" i="3"/>
  <c r="BF74" i="3"/>
  <c r="BD91" i="3"/>
  <c r="AZ91" i="3"/>
  <c r="AW91" i="3"/>
  <c r="BE75" i="3"/>
  <c r="BG75" i="3"/>
  <c r="BB75" i="3"/>
  <c r="BG103" i="3"/>
  <c r="BH103" i="3"/>
  <c r="BC103" i="3"/>
  <c r="BD102" i="3"/>
  <c r="AZ102" i="3"/>
  <c r="AW102" i="3"/>
  <c r="BF52" i="3"/>
  <c r="AW42" i="3"/>
  <c r="BI27" i="3"/>
  <c r="AV18" i="3"/>
  <c r="AW39" i="3"/>
  <c r="BF62" i="3"/>
  <c r="BC62" i="3"/>
  <c r="BB42" i="3"/>
  <c r="BC79" i="3"/>
  <c r="BF79" i="3"/>
  <c r="BA79" i="3"/>
  <c r="BD61" i="3"/>
  <c r="BA61" i="3"/>
  <c r="AW14" i="3"/>
  <c r="BF14" i="3"/>
  <c r="AT87" i="3"/>
  <c r="BH87" i="3"/>
  <c r="BC87" i="3"/>
  <c r="AW18" i="3"/>
  <c r="BI18" i="3"/>
  <c r="AU18" i="3"/>
  <c r="BD9" i="3"/>
  <c r="AT19" i="3"/>
  <c r="BH19" i="3"/>
  <c r="BD3" i="3"/>
  <c r="BF3" i="3"/>
  <c r="BE3" i="3"/>
  <c r="BE13" i="3"/>
  <c r="BA13" i="3"/>
  <c r="BD13" i="3"/>
  <c r="AY36" i="3"/>
  <c r="AY65" i="3"/>
  <c r="AU65" i="3"/>
  <c r="AT65" i="3"/>
  <c r="BG65" i="3"/>
  <c r="BE94" i="3"/>
  <c r="AZ94" i="3"/>
  <c r="AW75" i="3"/>
  <c r="BA14" i="3"/>
  <c r="BD79" i="3"/>
  <c r="AU79" i="3"/>
  <c r="BI79" i="3"/>
  <c r="BC14" i="3"/>
  <c r="AX87" i="3"/>
  <c r="AZ9" i="3"/>
  <c r="BA9" i="3"/>
  <c r="AX19" i="3"/>
  <c r="BH36" i="3"/>
  <c r="BG36" i="3"/>
  <c r="BB108" i="3"/>
  <c r="AV108" i="3"/>
  <c r="BD52" i="3"/>
  <c r="AV52" i="3"/>
  <c r="BI14" i="3"/>
  <c r="AU14" i="3"/>
  <c r="AW94" i="3"/>
  <c r="BB14" i="3"/>
  <c r="AY14" i="3"/>
  <c r="AV79" i="3"/>
  <c r="AY79" i="3"/>
  <c r="BF87" i="3"/>
  <c r="BA87" i="3"/>
  <c r="BF9" i="3"/>
  <c r="AW9" i="3"/>
  <c r="BF19" i="3"/>
  <c r="BA19" i="3"/>
  <c r="AV13" i="3"/>
  <c r="AW36" i="3"/>
  <c r="AV39" i="3"/>
  <c r="AU39" i="3"/>
  <c r="AY99" i="3"/>
  <c r="AU99" i="3"/>
  <c r="AV94" i="3"/>
  <c r="AW99" i="3"/>
  <c r="AY74" i="3"/>
  <c r="BH94" i="3"/>
  <c r="BC75" i="3"/>
  <c r="BC109" i="3"/>
  <c r="BG109" i="3"/>
  <c r="BB109" i="3"/>
  <c r="BH99" i="3"/>
  <c r="BC99" i="3"/>
  <c r="BD74" i="3"/>
  <c r="BG74" i="3"/>
  <c r="BF91" i="3"/>
  <c r="AX94" i="3"/>
  <c r="AT75" i="3"/>
  <c r="AT103" i="3"/>
  <c r="BI103" i="3"/>
  <c r="BF102" i="3"/>
  <c r="AX52" i="3"/>
  <c r="AU52" i="3"/>
  <c r="AU27" i="3"/>
  <c r="AZ27" i="3"/>
  <c r="BF27" i="3"/>
  <c r="AX39" i="3"/>
  <c r="AZ62" i="3"/>
  <c r="BI62" i="3"/>
  <c r="AX42" i="3"/>
  <c r="BB79" i="3"/>
  <c r="BE61" i="3"/>
  <c r="BG61" i="3"/>
  <c r="BD14" i="3"/>
  <c r="BB18" i="3"/>
  <c r="AU87" i="3"/>
  <c r="AU19" i="3"/>
  <c r="BG3" i="3"/>
  <c r="AY13" i="3"/>
  <c r="BC36" i="3"/>
  <c r="AE98" i="3"/>
  <c r="AS98" i="3" s="1"/>
  <c r="BJ98" i="3" s="1"/>
  <c r="Y98" i="3"/>
  <c r="BG40" i="3"/>
  <c r="BF40" i="3"/>
  <c r="BD40" i="3"/>
  <c r="AT40" i="3"/>
  <c r="BI21" i="3"/>
  <c r="BA55" i="3"/>
  <c r="AZ55" i="3"/>
  <c r="BF23" i="3"/>
  <c r="BC64" i="3"/>
  <c r="AW64" i="3"/>
  <c r="BB64" i="3"/>
  <c r="AV64" i="3"/>
  <c r="BI64" i="3"/>
  <c r="BA64" i="3"/>
  <c r="BH64" i="3"/>
  <c r="AZ64" i="3"/>
  <c r="BG64" i="3"/>
  <c r="AY64" i="3"/>
  <c r="AU64" i="3"/>
  <c r="BD64" i="3"/>
  <c r="AX64" i="3"/>
  <c r="AT64" i="3"/>
  <c r="BE64" i="3"/>
  <c r="BF64" i="3"/>
  <c r="BG100" i="3"/>
  <c r="AY100" i="3"/>
  <c r="AU100" i="3"/>
  <c r="BF100" i="3"/>
  <c r="AX100" i="3"/>
  <c r="AT100" i="3"/>
  <c r="BE100" i="3"/>
  <c r="BD100" i="3"/>
  <c r="BC100" i="3"/>
  <c r="AW100" i="3"/>
  <c r="BB100" i="3"/>
  <c r="AV100" i="3"/>
  <c r="BH100" i="3"/>
  <c r="AZ100" i="3"/>
  <c r="BI100" i="3"/>
  <c r="BA100" i="3"/>
  <c r="BI101" i="3"/>
  <c r="BA101" i="3"/>
  <c r="BH101" i="3"/>
  <c r="AZ101" i="3"/>
  <c r="BG101" i="3"/>
  <c r="AY101" i="3"/>
  <c r="AU101" i="3"/>
  <c r="BF101" i="3"/>
  <c r="AX101" i="3"/>
  <c r="AT101" i="3"/>
  <c r="BE101" i="3"/>
  <c r="BD101" i="3"/>
  <c r="BB101" i="3"/>
  <c r="AV101" i="3"/>
  <c r="BC101" i="3"/>
  <c r="AW101" i="3"/>
  <c r="AE67" i="3"/>
  <c r="AS67" i="3" s="1"/>
  <c r="BJ67" i="3" s="1"/>
  <c r="Y67" i="3"/>
  <c r="BB12" i="3"/>
  <c r="AV12" i="3"/>
  <c r="BA12" i="3"/>
  <c r="BH12" i="3"/>
  <c r="AZ12" i="3"/>
  <c r="BE12" i="3"/>
  <c r="AY12" i="3"/>
  <c r="BD12" i="3"/>
  <c r="AX12" i="3"/>
  <c r="AT12" i="3"/>
  <c r="AW12" i="3"/>
  <c r="BG12" i="3"/>
  <c r="AU12" i="3"/>
  <c r="BF12" i="3"/>
  <c r="BC12" i="3"/>
  <c r="Y49" i="3"/>
  <c r="AE49" i="3"/>
  <c r="AS49" i="3" s="1"/>
  <c r="BJ49" i="3" s="1"/>
  <c r="AE60" i="3"/>
  <c r="AS60" i="3" s="1"/>
  <c r="BJ60" i="3" s="1"/>
  <c r="Y60" i="3"/>
  <c r="BE30" i="3"/>
  <c r="BD30" i="3"/>
  <c r="BB30" i="3"/>
  <c r="AV30" i="3"/>
  <c r="BG30" i="3"/>
  <c r="BF30" i="3"/>
  <c r="BC30" i="3"/>
  <c r="AU30" i="3"/>
  <c r="BA30" i="3"/>
  <c r="AT30" i="3"/>
  <c r="AZ30" i="3"/>
  <c r="BH30" i="3"/>
  <c r="AW30" i="3"/>
  <c r="AY30" i="3"/>
  <c r="BI30" i="3"/>
  <c r="AX30" i="3"/>
  <c r="AE86" i="3"/>
  <c r="AS86" i="3" s="1"/>
  <c r="BJ86" i="3" s="1"/>
  <c r="Y86" i="3"/>
  <c r="BF17" i="3"/>
  <c r="AX17" i="3"/>
  <c r="AT17" i="3"/>
  <c r="BE17" i="3"/>
  <c r="BD17" i="3"/>
  <c r="BC17" i="3"/>
  <c r="AW17" i="3"/>
  <c r="BH17" i="3"/>
  <c r="AZ17" i="3"/>
  <c r="BI17" i="3"/>
  <c r="BG17" i="3"/>
  <c r="BB17" i="3"/>
  <c r="AV17" i="3"/>
  <c r="BA17" i="3"/>
  <c r="AY17" i="3"/>
  <c r="AU17" i="3"/>
  <c r="BG8" i="3"/>
  <c r="AY8" i="3"/>
  <c r="AU8" i="3"/>
  <c r="BE8" i="3"/>
  <c r="BB8" i="3"/>
  <c r="AV8" i="3"/>
  <c r="BA8" i="3"/>
  <c r="AT8" i="3"/>
  <c r="AZ8" i="3"/>
  <c r="BF8" i="3"/>
  <c r="AX8" i="3"/>
  <c r="BD8" i="3"/>
  <c r="BH8" i="3"/>
  <c r="AW8" i="3"/>
  <c r="BC8" i="3"/>
  <c r="BF73" i="3"/>
  <c r="AX73" i="3"/>
  <c r="AT73" i="3"/>
  <c r="BE73" i="3"/>
  <c r="BD73" i="3"/>
  <c r="BC73" i="3"/>
  <c r="AW73" i="3"/>
  <c r="BB73" i="3"/>
  <c r="AV73" i="3"/>
  <c r="BG73" i="3"/>
  <c r="AY73" i="3"/>
  <c r="AU73" i="3"/>
  <c r="BH73" i="3"/>
  <c r="BA73" i="3"/>
  <c r="AZ73" i="3"/>
  <c r="BI73" i="3"/>
  <c r="BH46" i="3"/>
  <c r="AZ46" i="3"/>
  <c r="BG46" i="3"/>
  <c r="AY46" i="3"/>
  <c r="AU46" i="3"/>
  <c r="BE46" i="3"/>
  <c r="BB46" i="3"/>
  <c r="AV46" i="3"/>
  <c r="AW46" i="3"/>
  <c r="BI46" i="3"/>
  <c r="BF46" i="3"/>
  <c r="AT46" i="3"/>
  <c r="BD46" i="3"/>
  <c r="BC46" i="3"/>
  <c r="AX46" i="3"/>
  <c r="BA46" i="3"/>
  <c r="AE54" i="3"/>
  <c r="AS54" i="3" s="1"/>
  <c r="BJ54" i="3" s="1"/>
  <c r="Y54" i="3"/>
  <c r="BC71" i="3"/>
  <c r="AW71" i="3"/>
  <c r="BB71" i="3"/>
  <c r="AV71" i="3"/>
  <c r="BI71" i="3"/>
  <c r="BA71" i="3"/>
  <c r="BH71" i="3"/>
  <c r="AZ71" i="3"/>
  <c r="BG71" i="3"/>
  <c r="AY71" i="3"/>
  <c r="AU71" i="3"/>
  <c r="BD71" i="3"/>
  <c r="BF71" i="3"/>
  <c r="BE71" i="3"/>
  <c r="AX71" i="3"/>
  <c r="AT71" i="3"/>
  <c r="BF45" i="3"/>
  <c r="AX45" i="3"/>
  <c r="AT45" i="3"/>
  <c r="BE45" i="3"/>
  <c r="BC45" i="3"/>
  <c r="AW45" i="3"/>
  <c r="BH45" i="3"/>
  <c r="AZ45" i="3"/>
  <c r="AY45" i="3"/>
  <c r="AV45" i="3"/>
  <c r="BI45" i="3"/>
  <c r="BG45" i="3"/>
  <c r="AU45" i="3"/>
  <c r="BA45" i="3"/>
  <c r="BD45" i="3"/>
  <c r="BB45" i="3"/>
  <c r="BI26" i="3"/>
  <c r="BA26" i="3"/>
  <c r="BH26" i="3"/>
  <c r="AZ26" i="3"/>
  <c r="BG26" i="3"/>
  <c r="AY26" i="3"/>
  <c r="AU26" i="3"/>
  <c r="BF26" i="3"/>
  <c r="AX26" i="3"/>
  <c r="AT26" i="3"/>
  <c r="BE26" i="3"/>
  <c r="BB26" i="3"/>
  <c r="AV26" i="3"/>
  <c r="BD26" i="3"/>
  <c r="BC26" i="3"/>
  <c r="AW26" i="3"/>
  <c r="AE2" i="3"/>
  <c r="AS2" i="3" s="1"/>
  <c r="BJ2" i="3" s="1"/>
  <c r="Y2" i="3"/>
  <c r="BF34" i="3"/>
  <c r="AX34" i="3"/>
  <c r="AT34" i="3"/>
  <c r="BE34" i="3"/>
  <c r="BC34" i="3"/>
  <c r="AW34" i="3"/>
  <c r="BH34" i="3"/>
  <c r="AZ34" i="3"/>
  <c r="BI34" i="3"/>
  <c r="BG34" i="3"/>
  <c r="BD34" i="3"/>
  <c r="AU34" i="3"/>
  <c r="BB34" i="3"/>
  <c r="BA34" i="3"/>
  <c r="AV34" i="3"/>
  <c r="AY34" i="3"/>
  <c r="BG89" i="3"/>
  <c r="AY89" i="3"/>
  <c r="AU89" i="3"/>
  <c r="BF89" i="3"/>
  <c r="AX89" i="3"/>
  <c r="AT89" i="3"/>
  <c r="BE89" i="3"/>
  <c r="BD89" i="3"/>
  <c r="BC89" i="3"/>
  <c r="AW89" i="3"/>
  <c r="BB89" i="3"/>
  <c r="AV89" i="3"/>
  <c r="BH89" i="3"/>
  <c r="AZ89" i="3"/>
  <c r="BI89" i="3"/>
  <c r="BA89" i="3"/>
  <c r="BE41" i="3"/>
  <c r="BD41" i="3"/>
  <c r="BB41" i="3"/>
  <c r="AV41" i="3"/>
  <c r="BG41" i="3"/>
  <c r="AY41" i="3"/>
  <c r="AU41" i="3"/>
  <c r="AW41" i="3"/>
  <c r="BI41" i="3"/>
  <c r="BH41" i="3"/>
  <c r="BF41" i="3"/>
  <c r="AT41" i="3"/>
  <c r="BC41" i="3"/>
  <c r="AX41" i="3"/>
  <c r="AZ41" i="3"/>
  <c r="BA41" i="3"/>
  <c r="CB4" i="2"/>
  <c r="CB5" i="2"/>
  <c r="CC5" i="2"/>
  <c r="CC4" i="2"/>
  <c r="BN92" i="2"/>
  <c r="BU98" i="2"/>
  <c r="BN89" i="2"/>
  <c r="BZ92" i="2"/>
  <c r="BO89" i="2"/>
  <c r="BT64" i="2"/>
  <c r="BP92" i="2"/>
  <c r="BV108" i="2"/>
  <c r="BL64" i="2"/>
  <c r="BH92" i="2"/>
  <c r="BT98" i="2"/>
  <c r="BK92" i="2"/>
  <c r="BU92" i="2"/>
  <c r="BR108" i="2"/>
  <c r="BX98" i="2"/>
  <c r="BJ109" i="2"/>
  <c r="BJ28" i="2"/>
  <c r="BI20" i="2"/>
  <c r="BU28" i="2"/>
  <c r="BV28" i="2"/>
  <c r="BW52" i="2"/>
  <c r="BU108" i="2"/>
  <c r="BK104" i="2"/>
  <c r="BX108" i="2"/>
  <c r="BG111" i="2"/>
  <c r="BV112" i="2"/>
  <c r="BJ112" i="2"/>
  <c r="BL26" i="2"/>
  <c r="BP90" i="2"/>
  <c r="BN109" i="2"/>
  <c r="BN108" i="2"/>
  <c r="BK108" i="2"/>
  <c r="BJ111" i="2"/>
  <c r="BH90" i="2"/>
  <c r="BT109" i="2"/>
  <c r="BL102" i="2"/>
  <c r="BX26" i="2"/>
  <c r="BY76" i="2"/>
  <c r="BX76" i="2"/>
  <c r="BV90" i="2"/>
  <c r="BG109" i="2"/>
  <c r="BT108" i="2"/>
  <c r="BY89" i="2"/>
  <c r="BO112" i="2"/>
  <c r="BV76" i="2"/>
  <c r="BU20" i="2"/>
  <c r="BJ108" i="2"/>
  <c r="BL98" i="2"/>
  <c r="BH108" i="2"/>
  <c r="BF26" i="2"/>
  <c r="BG20" i="2"/>
  <c r="BI90" i="2"/>
  <c r="BI98" i="2"/>
  <c r="BN98" i="2"/>
  <c r="BS98" i="2"/>
  <c r="BW98" i="2"/>
  <c r="BW108" i="2"/>
  <c r="BW76" i="2"/>
  <c r="BF76" i="2"/>
  <c r="CB76" i="2" s="1"/>
  <c r="BL108" i="2"/>
  <c r="BP108" i="2"/>
  <c r="BH98" i="2"/>
  <c r="BI76" i="2"/>
  <c r="BS26" i="2"/>
  <c r="BT52" i="2"/>
  <c r="BL76" i="2"/>
  <c r="BZ90" i="2"/>
  <c r="BY98" i="2"/>
  <c r="BY108" i="2"/>
  <c r="BM108" i="2"/>
  <c r="BK98" i="2"/>
  <c r="BO98" i="2"/>
  <c r="BO108" i="2"/>
  <c r="BU26" i="2"/>
  <c r="BU76" i="2"/>
  <c r="BT41" i="2"/>
  <c r="BM98" i="2"/>
  <c r="BZ108" i="2"/>
  <c r="BZ98" i="2"/>
  <c r="BG98" i="2"/>
  <c r="BG108" i="2"/>
  <c r="BK76" i="2"/>
  <c r="BM26" i="2"/>
  <c r="BR26" i="2"/>
  <c r="BJ42" i="2"/>
  <c r="BQ108" i="2"/>
  <c r="BF108" i="2"/>
  <c r="BI108" i="2"/>
  <c r="BS89" i="2"/>
  <c r="BV98" i="2"/>
  <c r="BR98" i="2"/>
  <c r="BM111" i="2"/>
  <c r="BN76" i="2"/>
  <c r="BY10" i="2"/>
  <c r="BQ20" i="2"/>
  <c r="BH76" i="2"/>
  <c r="BT76" i="2"/>
  <c r="BQ90" i="2"/>
  <c r="BI89" i="2"/>
  <c r="BX102" i="2"/>
  <c r="BS111" i="2"/>
  <c r="BH22" i="2"/>
  <c r="BZ76" i="2"/>
  <c r="BV20" i="2"/>
  <c r="BF89" i="2"/>
  <c r="BP104" i="2"/>
  <c r="BZ111" i="2"/>
  <c r="BO76" i="2"/>
  <c r="BZ64" i="2"/>
  <c r="BX104" i="2"/>
  <c r="BQ22" i="2"/>
  <c r="BN20" i="2"/>
  <c r="BF64" i="2"/>
  <c r="BG76" i="2"/>
  <c r="CC76" i="2" s="1"/>
  <c r="BJ90" i="2"/>
  <c r="BR89" i="2"/>
  <c r="BS104" i="2"/>
  <c r="BO96" i="2"/>
  <c r="BX111" i="2"/>
  <c r="BS76" i="2"/>
  <c r="BM76" i="2"/>
  <c r="BR76" i="2"/>
  <c r="BQ104" i="2"/>
  <c r="BM110" i="2"/>
  <c r="BG89" i="2"/>
  <c r="BK110" i="2"/>
  <c r="BS112" i="2"/>
  <c r="BU90" i="2"/>
  <c r="BT70" i="2"/>
  <c r="BQ109" i="2"/>
  <c r="BN81" i="2"/>
  <c r="BF96" i="2"/>
  <c r="BZ20" i="2"/>
  <c r="BS20" i="2"/>
  <c r="BS64" i="2"/>
  <c r="BY70" i="2"/>
  <c r="BN90" i="2"/>
  <c r="BU109" i="2"/>
  <c r="BU81" i="2"/>
  <c r="BW104" i="2"/>
  <c r="BR96" i="2"/>
  <c r="BK96" i="2"/>
  <c r="BG110" i="2"/>
  <c r="BG102" i="2"/>
  <c r="BG112" i="2"/>
  <c r="BK112" i="2"/>
  <c r="BF104" i="2"/>
  <c r="BS90" i="2"/>
  <c r="BO109" i="2"/>
  <c r="BI109" i="2"/>
  <c r="BM104" i="2"/>
  <c r="BU104" i="2"/>
  <c r="BR20" i="2"/>
  <c r="BY64" i="2"/>
  <c r="BR90" i="2"/>
  <c r="BF90" i="2"/>
  <c r="BV109" i="2"/>
  <c r="BM109" i="2"/>
  <c r="BT81" i="2"/>
  <c r="BO104" i="2"/>
  <c r="BF109" i="2"/>
  <c r="BQ96" i="2"/>
  <c r="BZ110" i="2"/>
  <c r="BN102" i="2"/>
  <c r="BU112" i="2"/>
  <c r="BX112" i="2"/>
  <c r="BX64" i="2"/>
  <c r="BW109" i="2"/>
  <c r="BG90" i="2"/>
  <c r="BV104" i="2"/>
  <c r="BF81" i="2"/>
  <c r="BO110" i="2"/>
  <c r="BJ20" i="2"/>
  <c r="BT90" i="2"/>
  <c r="BL81" i="2"/>
  <c r="BG104" i="2"/>
  <c r="BS109" i="2"/>
  <c r="BM96" i="2"/>
  <c r="BQ110" i="2"/>
  <c r="BY102" i="2"/>
  <c r="BR112" i="2"/>
  <c r="BF112" i="2"/>
  <c r="BU70" i="2"/>
  <c r="BK109" i="2"/>
  <c r="BP102" i="2"/>
  <c r="BN104" i="2"/>
  <c r="BR64" i="2"/>
  <c r="BW64" i="2"/>
  <c r="BO90" i="2"/>
  <c r="BL90" i="2"/>
  <c r="BZ109" i="2"/>
  <c r="BX109" i="2"/>
  <c r="BJ81" i="2"/>
  <c r="BT104" i="2"/>
  <c r="BH109" i="2"/>
  <c r="BX96" i="2"/>
  <c r="BF110" i="2"/>
  <c r="BI102" i="2"/>
  <c r="BI112" i="2"/>
  <c r="BN112" i="2"/>
  <c r="BX70" i="2"/>
  <c r="BK90" i="2"/>
  <c r="BP109" i="2"/>
  <c r="BL70" i="2"/>
  <c r="BH104" i="2"/>
  <c r="BT96" i="2"/>
  <c r="BP20" i="2"/>
  <c r="BO20" i="2"/>
  <c r="BG64" i="2"/>
  <c r="BJ70" i="2"/>
  <c r="BX90" i="2"/>
  <c r="BY90" i="2"/>
  <c r="BW90" i="2"/>
  <c r="BR109" i="2"/>
  <c r="BY109" i="2"/>
  <c r="BX81" i="2"/>
  <c r="BL104" i="2"/>
  <c r="BP96" i="2"/>
  <c r="BV110" i="2"/>
  <c r="BU102" i="2"/>
  <c r="BZ112" i="2"/>
  <c r="BM112" i="2"/>
  <c r="BI104" i="2"/>
  <c r="BF52" i="2"/>
  <c r="BO52" i="2"/>
  <c r="BR42" i="2"/>
  <c r="BN52" i="2"/>
  <c r="BJ52" i="2"/>
  <c r="BQ42" i="2"/>
  <c r="BT20" i="2"/>
  <c r="BX20" i="2"/>
  <c r="BF20" i="2"/>
  <c r="BM52" i="2"/>
  <c r="BO64" i="2"/>
  <c r="BK64" i="2"/>
  <c r="BS67" i="2"/>
  <c r="BU64" i="2"/>
  <c r="BJ64" i="2"/>
  <c r="BI42" i="2"/>
  <c r="BV52" i="2"/>
  <c r="BG29" i="2"/>
  <c r="BT22" i="2"/>
  <c r="BT42" i="2"/>
  <c r="BY52" i="2"/>
  <c r="BU10" i="2"/>
  <c r="BO22" i="2"/>
  <c r="BP42" i="2"/>
  <c r="BL42" i="2"/>
  <c r="BM20" i="2"/>
  <c r="BH20" i="2"/>
  <c r="BK20" i="2"/>
  <c r="BS52" i="2"/>
  <c r="BV64" i="2"/>
  <c r="BQ64" i="2"/>
  <c r="BZ42" i="2"/>
  <c r="BG22" i="2"/>
  <c r="BW42" i="2"/>
  <c r="BK42" i="2"/>
  <c r="BL20" i="2"/>
  <c r="BW20" i="2"/>
  <c r="BK52" i="2"/>
  <c r="BN64" i="2"/>
  <c r="BI64" i="2"/>
  <c r="BM64" i="2"/>
  <c r="BV42" i="2"/>
  <c r="BU52" i="2"/>
  <c r="BP52" i="2"/>
  <c r="BZ41" i="2"/>
  <c r="BU60" i="2"/>
  <c r="BZ10" i="2"/>
  <c r="BW29" i="2"/>
  <c r="BR41" i="2"/>
  <c r="BN60" i="2"/>
  <c r="BM58" i="2"/>
  <c r="BU58" i="2"/>
  <c r="BT29" i="2"/>
  <c r="BV58" i="2"/>
  <c r="BS60" i="2"/>
  <c r="BI22" i="2"/>
  <c r="BL22" i="2"/>
  <c r="BF44" i="2"/>
  <c r="BI29" i="2"/>
  <c r="BZ58" i="2"/>
  <c r="BW60" i="2"/>
  <c r="BR67" i="2"/>
  <c r="BY41" i="2"/>
  <c r="BY60" i="2"/>
  <c r="BV60" i="2"/>
  <c r="BJ44" i="2"/>
  <c r="BH41" i="2"/>
  <c r="BO58" i="2"/>
  <c r="BO60" i="2"/>
  <c r="BY42" i="2"/>
  <c r="BU54" i="2"/>
  <c r="BK22" i="2"/>
  <c r="BP22" i="2"/>
  <c r="BZ22" i="2"/>
  <c r="BX44" i="2"/>
  <c r="BU41" i="2"/>
  <c r="BL54" i="2"/>
  <c r="BK58" i="2"/>
  <c r="BN42" i="2"/>
  <c r="BX58" i="2"/>
  <c r="BX41" i="2"/>
  <c r="BS22" i="2"/>
  <c r="BF10" i="2"/>
  <c r="BV44" i="2"/>
  <c r="BG41" i="2"/>
  <c r="BJ41" i="2"/>
  <c r="BY54" i="2"/>
  <c r="BW54" i="2"/>
  <c r="BJ58" i="2"/>
  <c r="BW58" i="2"/>
  <c r="BL60" i="2"/>
  <c r="BG60" i="2"/>
  <c r="CC60" i="2" s="1"/>
  <c r="BN41" i="2"/>
  <c r="BF41" i="2"/>
  <c r="BM60" i="2"/>
  <c r="BV22" i="2"/>
  <c r="BR22" i="2"/>
  <c r="BH10" i="2"/>
  <c r="BG44" i="2"/>
  <c r="BW41" i="2"/>
  <c r="BP41" i="2"/>
  <c r="BI41" i="2"/>
  <c r="BR58" i="2"/>
  <c r="BT58" i="2"/>
  <c r="BT60" i="2"/>
  <c r="BX60" i="2"/>
  <c r="BR60" i="2"/>
  <c r="BU22" i="2"/>
  <c r="BZ60" i="2"/>
  <c r="BO41" i="2"/>
  <c r="BS54" i="2"/>
  <c r="BI58" i="2"/>
  <c r="BG58" i="2"/>
  <c r="BI60" i="2"/>
  <c r="BK60" i="2"/>
  <c r="BP58" i="2"/>
  <c r="BY58" i="2"/>
  <c r="BX22" i="2"/>
  <c r="BM22" i="2"/>
  <c r="BN22" i="2"/>
  <c r="BJ22" i="2"/>
  <c r="BG10" i="2"/>
  <c r="BL41" i="2"/>
  <c r="BS41" i="2"/>
  <c r="BF58" i="2"/>
  <c r="BL58" i="2"/>
  <c r="BF60" i="2"/>
  <c r="CB60" i="2" s="1"/>
  <c r="BP60" i="2"/>
  <c r="BW67" i="2"/>
  <c r="BN54" i="2"/>
  <c r="BQ41" i="2"/>
  <c r="BF22" i="2"/>
  <c r="BW22" i="2"/>
  <c r="BH54" i="2"/>
  <c r="BV41" i="2"/>
  <c r="BK41" i="2"/>
  <c r="BQ58" i="2"/>
  <c r="BS58" i="2"/>
  <c r="BP67" i="2"/>
  <c r="BQ60" i="2"/>
  <c r="BH60" i="2"/>
  <c r="BF67" i="2"/>
  <c r="BN58" i="2"/>
  <c r="BV10" i="2"/>
  <c r="BS44" i="2"/>
  <c r="BR10" i="2"/>
  <c r="BW10" i="2"/>
  <c r="BY44" i="2"/>
  <c r="BT67" i="2"/>
  <c r="BN10" i="2"/>
  <c r="BJ10" i="2"/>
  <c r="BO10" i="2"/>
  <c r="BY26" i="2"/>
  <c r="BK26" i="2"/>
  <c r="BW28" i="2"/>
  <c r="BM44" i="2"/>
  <c r="BI44" i="2"/>
  <c r="BU42" i="2"/>
  <c r="BS42" i="2"/>
  <c r="BI52" i="2"/>
  <c r="BL52" i="2"/>
  <c r="BG52" i="2"/>
  <c r="BL67" i="2"/>
  <c r="BZ44" i="2"/>
  <c r="BJ67" i="2"/>
  <c r="BT10" i="2"/>
  <c r="BQ10" i="2"/>
  <c r="BL44" i="2"/>
  <c r="BP44" i="2"/>
  <c r="BQ44" i="2"/>
  <c r="BO67" i="2"/>
  <c r="BK67" i="2"/>
  <c r="BL10" i="2"/>
  <c r="BI10" i="2"/>
  <c r="BH26" i="2"/>
  <c r="BJ26" i="2"/>
  <c r="BU44" i="2"/>
  <c r="BH44" i="2"/>
  <c r="BS29" i="2"/>
  <c r="BF42" i="2"/>
  <c r="BH42" i="2"/>
  <c r="BQ52" i="2"/>
  <c r="BX52" i="2"/>
  <c r="BG67" i="2"/>
  <c r="BY67" i="2"/>
  <c r="BT26" i="2"/>
  <c r="BZ67" i="2"/>
  <c r="BZ54" i="2"/>
  <c r="BW44" i="2"/>
  <c r="BV67" i="2"/>
  <c r="BQ67" i="2"/>
  <c r="BM67" i="2"/>
  <c r="BS10" i="2"/>
  <c r="BX10" i="2"/>
  <c r="BK44" i="2"/>
  <c r="BH67" i="2"/>
  <c r="BK10" i="2"/>
  <c r="BP10" i="2"/>
  <c r="BQ26" i="2"/>
  <c r="BN26" i="2"/>
  <c r="BO26" i="2"/>
  <c r="BQ28" i="2"/>
  <c r="BR44" i="2"/>
  <c r="BT44" i="2"/>
  <c r="BO44" i="2"/>
  <c r="BQ29" i="2"/>
  <c r="BM42" i="2"/>
  <c r="BG42" i="2"/>
  <c r="BZ52" i="2"/>
  <c r="BH52" i="2"/>
  <c r="BU67" i="2"/>
  <c r="BN67" i="2"/>
  <c r="BI67" i="2"/>
  <c r="BX42" i="2"/>
  <c r="BX28" i="2"/>
  <c r="BM28" i="2"/>
  <c r="BG28" i="2"/>
  <c r="BM54" i="2"/>
  <c r="BK70" i="2"/>
  <c r="BV70" i="2"/>
  <c r="BS92" i="2"/>
  <c r="BY92" i="2"/>
  <c r="BM81" i="2"/>
  <c r="BH81" i="2"/>
  <c r="BK81" i="2"/>
  <c r="BI96" i="2"/>
  <c r="BW96" i="2"/>
  <c r="BS96" i="2"/>
  <c r="BY110" i="2"/>
  <c r="BL110" i="2"/>
  <c r="BV111" i="2"/>
  <c r="BK111" i="2"/>
  <c r="BW111" i="2"/>
  <c r="BF70" i="2"/>
  <c r="BR104" i="2"/>
  <c r="BP54" i="2"/>
  <c r="BL28" i="2"/>
  <c r="BN28" i="2"/>
  <c r="BO54" i="2"/>
  <c r="BW70" i="2"/>
  <c r="BQ70" i="2"/>
  <c r="BZ70" i="2"/>
  <c r="BR92" i="2"/>
  <c r="BT92" i="2"/>
  <c r="BI81" i="2"/>
  <c r="BO81" i="2"/>
  <c r="BZ96" i="2"/>
  <c r="BG96" i="2"/>
  <c r="BT110" i="2"/>
  <c r="BP110" i="2"/>
  <c r="BJ110" i="2"/>
  <c r="BP111" i="2"/>
  <c r="BR111" i="2"/>
  <c r="BQ111" i="2"/>
  <c r="BV92" i="2"/>
  <c r="BI28" i="2"/>
  <c r="BZ104" i="2"/>
  <c r="BQ54" i="2"/>
  <c r="BF28" i="2"/>
  <c r="BJ54" i="2"/>
  <c r="BG54" i="2"/>
  <c r="CC54" i="2" s="1"/>
  <c r="BO70" i="2"/>
  <c r="BI70" i="2"/>
  <c r="BG92" i="2"/>
  <c r="BL92" i="2"/>
  <c r="BZ81" i="2"/>
  <c r="BG81" i="2"/>
  <c r="BY96" i="2"/>
  <c r="BV96" i="2"/>
  <c r="BS110" i="2"/>
  <c r="BX110" i="2"/>
  <c r="BI110" i="2"/>
  <c r="BU111" i="2"/>
  <c r="BH111" i="2"/>
  <c r="BI111" i="2"/>
  <c r="BS28" i="2"/>
  <c r="BY104" i="2"/>
  <c r="BI54" i="2"/>
  <c r="BZ28" i="2"/>
  <c r="BT28" i="2"/>
  <c r="BR28" i="2"/>
  <c r="BX54" i="2"/>
  <c r="BT54" i="2"/>
  <c r="BR70" i="2"/>
  <c r="BG70" i="2"/>
  <c r="BQ92" i="2"/>
  <c r="BX92" i="2"/>
  <c r="BY81" i="2"/>
  <c r="BR81" i="2"/>
  <c r="BV81" i="2"/>
  <c r="BU96" i="2"/>
  <c r="BN96" i="2"/>
  <c r="BR110" i="2"/>
  <c r="BN110" i="2"/>
  <c r="BW110" i="2"/>
  <c r="BT111" i="2"/>
  <c r="BF111" i="2"/>
  <c r="BF54" i="2"/>
  <c r="CB54" i="2" s="1"/>
  <c r="BP70" i="2"/>
  <c r="BN70" i="2"/>
  <c r="BV54" i="2"/>
  <c r="BP28" i="2"/>
  <c r="BO28" i="2"/>
  <c r="BK54" i="2"/>
  <c r="BM70" i="2"/>
  <c r="BS70" i="2"/>
  <c r="BJ92" i="2"/>
  <c r="BQ81" i="2"/>
  <c r="BP81" i="2"/>
  <c r="BJ96" i="2"/>
  <c r="BH96" i="2"/>
  <c r="BH110" i="2"/>
  <c r="BN111" i="2"/>
  <c r="BL111" i="2"/>
  <c r="BZ29" i="2"/>
  <c r="BF29" i="2"/>
  <c r="BX29" i="2"/>
  <c r="BX89" i="2"/>
  <c r="BT89" i="2"/>
  <c r="BM102" i="2"/>
  <c r="BR102" i="2"/>
  <c r="BH102" i="2"/>
  <c r="BM29" i="2"/>
  <c r="BR29" i="2"/>
  <c r="BP29" i="2"/>
  <c r="BH89" i="2"/>
  <c r="BL89" i="2"/>
  <c r="BZ102" i="2"/>
  <c r="BQ102" i="2"/>
  <c r="BW102" i="2"/>
  <c r="BP112" i="2"/>
  <c r="BW112" i="2"/>
  <c r="BJ29" i="2"/>
  <c r="BO29" i="2"/>
  <c r="BH29" i="2"/>
  <c r="BU89" i="2"/>
  <c r="BZ89" i="2"/>
  <c r="BJ102" i="2"/>
  <c r="BT102" i="2"/>
  <c r="BO102" i="2"/>
  <c r="BK29" i="2"/>
  <c r="BM89" i="2"/>
  <c r="BQ89" i="2"/>
  <c r="BJ89" i="2"/>
  <c r="BV102" i="2"/>
  <c r="BS102" i="2"/>
  <c r="BM92" i="2"/>
  <c r="BW92" i="2"/>
  <c r="BN29" i="2"/>
  <c r="BV29" i="2"/>
  <c r="BU29" i="2"/>
  <c r="BY29" i="2"/>
  <c r="BK89" i="2"/>
  <c r="BV89" i="2"/>
  <c r="BW89" i="2"/>
  <c r="BF102" i="2"/>
  <c r="BT112" i="2"/>
  <c r="BY112" i="2"/>
  <c r="BI11" i="2"/>
  <c r="BQ11" i="2"/>
  <c r="BY11" i="2"/>
  <c r="BJ11" i="2"/>
  <c r="BR11" i="2"/>
  <c r="BZ11" i="2"/>
  <c r="BK11" i="2"/>
  <c r="BS11" i="2"/>
  <c r="BL11" i="2"/>
  <c r="BT11" i="2"/>
  <c r="BM11" i="2"/>
  <c r="BU11" i="2"/>
  <c r="BF11" i="2"/>
  <c r="BN11" i="2"/>
  <c r="BV11" i="2"/>
  <c r="BH11" i="2"/>
  <c r="BP11" i="2"/>
  <c r="BX11" i="2"/>
  <c r="BO11" i="2"/>
  <c r="BW11" i="2"/>
  <c r="BG11" i="2"/>
  <c r="BH33" i="2"/>
  <c r="BP33" i="2"/>
  <c r="BX33" i="2"/>
  <c r="BL33" i="2"/>
  <c r="BT33" i="2"/>
  <c r="BI33" i="2"/>
  <c r="BS33" i="2"/>
  <c r="BJ33" i="2"/>
  <c r="BU33" i="2"/>
  <c r="BK33" i="2"/>
  <c r="BV33" i="2"/>
  <c r="BO33" i="2"/>
  <c r="BZ33" i="2"/>
  <c r="BM33" i="2"/>
  <c r="BN33" i="2"/>
  <c r="BQ33" i="2"/>
  <c r="BR33" i="2"/>
  <c r="BW33" i="2"/>
  <c r="BG33" i="2"/>
  <c r="BF33" i="2"/>
  <c r="BY33" i="2"/>
  <c r="BM17" i="2"/>
  <c r="BU17" i="2"/>
  <c r="BH17" i="2"/>
  <c r="BP17" i="2"/>
  <c r="BX17" i="2"/>
  <c r="BI17" i="2"/>
  <c r="BQ17" i="2"/>
  <c r="BY17" i="2"/>
  <c r="BJ17" i="2"/>
  <c r="BR17" i="2"/>
  <c r="BZ17" i="2"/>
  <c r="BL17" i="2"/>
  <c r="BT17" i="2"/>
  <c r="BV17" i="2"/>
  <c r="BW17" i="2"/>
  <c r="BF17" i="2"/>
  <c r="BG17" i="2"/>
  <c r="BK17" i="2"/>
  <c r="BN17" i="2"/>
  <c r="BO17" i="2"/>
  <c r="BS17" i="2"/>
  <c r="BM43" i="2"/>
  <c r="BU43" i="2"/>
  <c r="BF43" i="2"/>
  <c r="BN43" i="2"/>
  <c r="BV43" i="2"/>
  <c r="BI43" i="2"/>
  <c r="BS43" i="2"/>
  <c r="BJ43" i="2"/>
  <c r="BT43" i="2"/>
  <c r="BK43" i="2"/>
  <c r="BW43" i="2"/>
  <c r="BL43" i="2"/>
  <c r="BX43" i="2"/>
  <c r="BO43" i="2"/>
  <c r="BY43" i="2"/>
  <c r="BH43" i="2"/>
  <c r="BR43" i="2"/>
  <c r="BQ43" i="2"/>
  <c r="BZ43" i="2"/>
  <c r="BG43" i="2"/>
  <c r="BP43" i="2"/>
  <c r="BI23" i="2"/>
  <c r="BQ23" i="2"/>
  <c r="BY23" i="2"/>
  <c r="BL23" i="2"/>
  <c r="BT23" i="2"/>
  <c r="BM23" i="2"/>
  <c r="BU23" i="2"/>
  <c r="BF23" i="2"/>
  <c r="BN23" i="2"/>
  <c r="BV23" i="2"/>
  <c r="BH23" i="2"/>
  <c r="BP23" i="2"/>
  <c r="BX23" i="2"/>
  <c r="BR23" i="2"/>
  <c r="BS23" i="2"/>
  <c r="BW23" i="2"/>
  <c r="BZ23" i="2"/>
  <c r="BJ23" i="2"/>
  <c r="BG23" i="2"/>
  <c r="BK23" i="2"/>
  <c r="BO23" i="2"/>
  <c r="BM59" i="2"/>
  <c r="BU59" i="2"/>
  <c r="BF59" i="2"/>
  <c r="CB59" i="2" s="1"/>
  <c r="BN59" i="2"/>
  <c r="BV59" i="2"/>
  <c r="BI59" i="2"/>
  <c r="BQ59" i="2"/>
  <c r="BY59" i="2"/>
  <c r="BH59" i="2"/>
  <c r="BT59" i="2"/>
  <c r="BK59" i="2"/>
  <c r="BX59" i="2"/>
  <c r="BL59" i="2"/>
  <c r="BZ59" i="2"/>
  <c r="BP59" i="2"/>
  <c r="BR59" i="2"/>
  <c r="BG59" i="2"/>
  <c r="CC59" i="2" s="1"/>
  <c r="BJ59" i="2"/>
  <c r="BO59" i="2"/>
  <c r="BS59" i="2"/>
  <c r="BW59" i="2"/>
  <c r="BI80" i="2"/>
  <c r="BQ80" i="2"/>
  <c r="BY80" i="2"/>
  <c r="BL80" i="2"/>
  <c r="BT80" i="2"/>
  <c r="BM80" i="2"/>
  <c r="BU80" i="2"/>
  <c r="BF80" i="2"/>
  <c r="BN80" i="2"/>
  <c r="BV80" i="2"/>
  <c r="BH80" i="2"/>
  <c r="BP80" i="2"/>
  <c r="BX80" i="2"/>
  <c r="BG80" i="2"/>
  <c r="BJ80" i="2"/>
  <c r="BK80" i="2"/>
  <c r="BO80" i="2"/>
  <c r="BR80" i="2"/>
  <c r="BS80" i="2"/>
  <c r="BW80" i="2"/>
  <c r="BZ80" i="2"/>
  <c r="BI103" i="2"/>
  <c r="BQ103" i="2"/>
  <c r="BY103" i="2"/>
  <c r="BJ103" i="2"/>
  <c r="BR103" i="2"/>
  <c r="BZ103" i="2"/>
  <c r="BM103" i="2"/>
  <c r="BU103" i="2"/>
  <c r="BF103" i="2"/>
  <c r="BN103" i="2"/>
  <c r="BV103" i="2"/>
  <c r="BL103" i="2"/>
  <c r="BP103" i="2"/>
  <c r="BS103" i="2"/>
  <c r="BW103" i="2"/>
  <c r="BT103" i="2"/>
  <c r="BH103" i="2"/>
  <c r="BG103" i="2"/>
  <c r="BX103" i="2"/>
  <c r="BK103" i="2"/>
  <c r="BO103" i="2"/>
  <c r="BM105" i="2"/>
  <c r="BU105" i="2"/>
  <c r="BF105" i="2"/>
  <c r="BN105" i="2"/>
  <c r="BV105" i="2"/>
  <c r="BI105" i="2"/>
  <c r="BQ105" i="2"/>
  <c r="BY105" i="2"/>
  <c r="BJ105" i="2"/>
  <c r="BR105" i="2"/>
  <c r="BZ105" i="2"/>
  <c r="BT105" i="2"/>
  <c r="BW105" i="2"/>
  <c r="BH105" i="2"/>
  <c r="BX105" i="2"/>
  <c r="BK105" i="2"/>
  <c r="BL105" i="2"/>
  <c r="BO105" i="2"/>
  <c r="BP105" i="2"/>
  <c r="BS105" i="2"/>
  <c r="BG105" i="2"/>
  <c r="BK71" i="2"/>
  <c r="BS71" i="2"/>
  <c r="BM71" i="2"/>
  <c r="BU71" i="2"/>
  <c r="BF71" i="2"/>
  <c r="BN71" i="2"/>
  <c r="BV71" i="2"/>
  <c r="BI71" i="2"/>
  <c r="BQ71" i="2"/>
  <c r="BY71" i="2"/>
  <c r="BJ71" i="2"/>
  <c r="BZ71" i="2"/>
  <c r="BL71" i="2"/>
  <c r="BO71" i="2"/>
  <c r="BP71" i="2"/>
  <c r="BR71" i="2"/>
  <c r="BT71" i="2"/>
  <c r="BH71" i="2"/>
  <c r="BX71" i="2"/>
  <c r="BG71" i="2"/>
  <c r="BW71" i="2"/>
  <c r="BK74" i="2"/>
  <c r="BS74" i="2"/>
  <c r="BM74" i="2"/>
  <c r="BU74" i="2"/>
  <c r="BF74" i="2"/>
  <c r="BN74" i="2"/>
  <c r="BV74" i="2"/>
  <c r="BO74" i="2"/>
  <c r="BZ74" i="2"/>
  <c r="BQ74" i="2"/>
  <c r="BG74" i="2"/>
  <c r="BR74" i="2"/>
  <c r="BH74" i="2"/>
  <c r="BT74" i="2"/>
  <c r="BI74" i="2"/>
  <c r="BW74" i="2"/>
  <c r="BL74" i="2"/>
  <c r="BY74" i="2"/>
  <c r="BP74" i="2"/>
  <c r="BX74" i="2"/>
  <c r="BJ74" i="2"/>
  <c r="BM82" i="2"/>
  <c r="BU82" i="2"/>
  <c r="BH82" i="2"/>
  <c r="BP82" i="2"/>
  <c r="BX82" i="2"/>
  <c r="BI82" i="2"/>
  <c r="BQ82" i="2"/>
  <c r="BY82" i="2"/>
  <c r="BJ82" i="2"/>
  <c r="BR82" i="2"/>
  <c r="BZ82" i="2"/>
  <c r="BL82" i="2"/>
  <c r="BT82" i="2"/>
  <c r="BK82" i="2"/>
  <c r="BN82" i="2"/>
  <c r="BO82" i="2"/>
  <c r="BS82" i="2"/>
  <c r="BV82" i="2"/>
  <c r="BW82" i="2"/>
  <c r="BF82" i="2"/>
  <c r="BG82" i="2"/>
  <c r="BK85" i="2"/>
  <c r="BS85" i="2"/>
  <c r="BF85" i="2"/>
  <c r="BN85" i="2"/>
  <c r="BV85" i="2"/>
  <c r="BG85" i="2"/>
  <c r="BO85" i="2"/>
  <c r="BW85" i="2"/>
  <c r="BH85" i="2"/>
  <c r="BP85" i="2"/>
  <c r="BX85" i="2"/>
  <c r="BJ85" i="2"/>
  <c r="BR85" i="2"/>
  <c r="BZ85" i="2"/>
  <c r="BT85" i="2"/>
  <c r="BU85" i="2"/>
  <c r="BY85" i="2"/>
  <c r="BI85" i="2"/>
  <c r="BL85" i="2"/>
  <c r="BM85" i="2"/>
  <c r="BQ85" i="2"/>
  <c r="BM97" i="2"/>
  <c r="BU97" i="2"/>
  <c r="BF97" i="2"/>
  <c r="BN97" i="2"/>
  <c r="BV97" i="2"/>
  <c r="BH97" i="2"/>
  <c r="BP97" i="2"/>
  <c r="BX97" i="2"/>
  <c r="BI97" i="2"/>
  <c r="BQ97" i="2"/>
  <c r="BY97" i="2"/>
  <c r="BJ97" i="2"/>
  <c r="BR97" i="2"/>
  <c r="BZ97" i="2"/>
  <c r="BW97" i="2"/>
  <c r="BG97" i="2"/>
  <c r="BK97" i="2"/>
  <c r="BL97" i="2"/>
  <c r="BO97" i="2"/>
  <c r="BS97" i="2"/>
  <c r="BT97" i="2"/>
  <c r="BK77" i="2"/>
  <c r="BS77" i="2"/>
  <c r="BM77" i="2"/>
  <c r="BU77" i="2"/>
  <c r="BF77" i="2"/>
  <c r="CB77" i="2" s="1"/>
  <c r="BN77" i="2"/>
  <c r="BV77" i="2"/>
  <c r="BG77" i="2"/>
  <c r="CC77" i="2" s="1"/>
  <c r="BO77" i="2"/>
  <c r="BW77" i="2"/>
  <c r="BH77" i="2"/>
  <c r="BP77" i="2"/>
  <c r="BX77" i="2"/>
  <c r="BJ77" i="2"/>
  <c r="BR77" i="2"/>
  <c r="BZ77" i="2"/>
  <c r="BY77" i="2"/>
  <c r="BI77" i="2"/>
  <c r="BL77" i="2"/>
  <c r="BQ77" i="2"/>
  <c r="BT77" i="2"/>
  <c r="BK91" i="2"/>
  <c r="BS91" i="2"/>
  <c r="BF91" i="2"/>
  <c r="BN91" i="2"/>
  <c r="BV91" i="2"/>
  <c r="BH91" i="2"/>
  <c r="BJ91" i="2"/>
  <c r="BR91" i="2"/>
  <c r="BZ91" i="2"/>
  <c r="BL91" i="2"/>
  <c r="BX91" i="2"/>
  <c r="BM91" i="2"/>
  <c r="BY91" i="2"/>
  <c r="BO91" i="2"/>
  <c r="BP91" i="2"/>
  <c r="BQ91" i="2"/>
  <c r="BT91" i="2"/>
  <c r="BU91" i="2"/>
  <c r="BG91" i="2"/>
  <c r="BI91" i="2"/>
  <c r="BW91" i="2"/>
  <c r="BM21" i="2"/>
  <c r="BU21" i="2"/>
  <c r="BH21" i="2"/>
  <c r="BP21" i="2"/>
  <c r="BX21" i="2"/>
  <c r="BI21" i="2"/>
  <c r="BQ21" i="2"/>
  <c r="BY21" i="2"/>
  <c r="BJ21" i="2"/>
  <c r="BR21" i="2"/>
  <c r="BZ21" i="2"/>
  <c r="BL21" i="2"/>
  <c r="BT21" i="2"/>
  <c r="BK21" i="2"/>
  <c r="BN21" i="2"/>
  <c r="BO21" i="2"/>
  <c r="BS21" i="2"/>
  <c r="BV21" i="2"/>
  <c r="BW21" i="2"/>
  <c r="BG21" i="2"/>
  <c r="BF21" i="2"/>
  <c r="BH36" i="2"/>
  <c r="BP36" i="2"/>
  <c r="BX36" i="2"/>
  <c r="BL36" i="2"/>
  <c r="BT36" i="2"/>
  <c r="BI36" i="2"/>
  <c r="BS36" i="2"/>
  <c r="BJ36" i="2"/>
  <c r="BU36" i="2"/>
  <c r="BK36" i="2"/>
  <c r="BV36" i="2"/>
  <c r="BO36" i="2"/>
  <c r="BZ36" i="2"/>
  <c r="BW36" i="2"/>
  <c r="BY36" i="2"/>
  <c r="BF36" i="2"/>
  <c r="BG36" i="2"/>
  <c r="BM36" i="2"/>
  <c r="BR36" i="2"/>
  <c r="BN36" i="2"/>
  <c r="BQ36" i="2"/>
  <c r="BI27" i="2"/>
  <c r="BQ27" i="2"/>
  <c r="BL27" i="2"/>
  <c r="BT27" i="2"/>
  <c r="BM27" i="2"/>
  <c r="BU27" i="2"/>
  <c r="BH27" i="2"/>
  <c r="BP27" i="2"/>
  <c r="BX27" i="2"/>
  <c r="BS27" i="2"/>
  <c r="BF27" i="2"/>
  <c r="BV27" i="2"/>
  <c r="BG27" i="2"/>
  <c r="BW27" i="2"/>
  <c r="BJ27" i="2"/>
  <c r="BY27" i="2"/>
  <c r="BN27" i="2"/>
  <c r="BZ27" i="2"/>
  <c r="BR27" i="2"/>
  <c r="BO27" i="2"/>
  <c r="BK27" i="2"/>
  <c r="BK38" i="2"/>
  <c r="BS38" i="2"/>
  <c r="BL38" i="2"/>
  <c r="BT38" i="2"/>
  <c r="BM38" i="2"/>
  <c r="BU38" i="2"/>
  <c r="BH38" i="2"/>
  <c r="BP38" i="2"/>
  <c r="BX38" i="2"/>
  <c r="BQ38" i="2"/>
  <c r="BR38" i="2"/>
  <c r="BF38" i="2"/>
  <c r="CB38" i="2" s="1"/>
  <c r="BV38" i="2"/>
  <c r="BG38" i="2"/>
  <c r="CC38" i="2" s="1"/>
  <c r="BW38" i="2"/>
  <c r="BI38" i="2"/>
  <c r="BY38" i="2"/>
  <c r="BO38" i="2"/>
  <c r="BJ38" i="2"/>
  <c r="BN38" i="2"/>
  <c r="BZ38" i="2"/>
  <c r="BK12" i="2"/>
  <c r="BS12" i="2"/>
  <c r="BL12" i="2"/>
  <c r="BT12" i="2"/>
  <c r="BM12" i="2"/>
  <c r="BU12" i="2"/>
  <c r="BF12" i="2"/>
  <c r="CB12" i="2" s="1"/>
  <c r="BN12" i="2"/>
  <c r="BV12" i="2"/>
  <c r="BG12" i="2"/>
  <c r="CC12" i="2" s="1"/>
  <c r="BO12" i="2"/>
  <c r="BW12" i="2"/>
  <c r="BH12" i="2"/>
  <c r="BP12" i="2"/>
  <c r="BX12" i="2"/>
  <c r="BJ12" i="2"/>
  <c r="BR12" i="2"/>
  <c r="BZ12" i="2"/>
  <c r="BI12" i="2"/>
  <c r="BQ12" i="2"/>
  <c r="BY12" i="2"/>
  <c r="BI15" i="2"/>
  <c r="BQ15" i="2"/>
  <c r="BY15" i="2"/>
  <c r="BL15" i="2"/>
  <c r="BT15" i="2"/>
  <c r="BM15" i="2"/>
  <c r="BU15" i="2"/>
  <c r="BF15" i="2"/>
  <c r="BN15" i="2"/>
  <c r="BV15" i="2"/>
  <c r="BH15" i="2"/>
  <c r="BP15" i="2"/>
  <c r="BX15" i="2"/>
  <c r="BR15" i="2"/>
  <c r="BS15" i="2"/>
  <c r="BW15" i="2"/>
  <c r="BZ15" i="2"/>
  <c r="BG15" i="2"/>
  <c r="BJ15" i="2"/>
  <c r="BK15" i="2"/>
  <c r="BO15" i="2"/>
  <c r="BM63" i="2"/>
  <c r="BU63" i="2"/>
  <c r="BN63" i="2"/>
  <c r="BW63" i="2"/>
  <c r="BG63" i="2"/>
  <c r="BP63" i="2"/>
  <c r="BY63" i="2"/>
  <c r="BH63" i="2"/>
  <c r="BQ63" i="2"/>
  <c r="BZ63" i="2"/>
  <c r="BJ63" i="2"/>
  <c r="BS63" i="2"/>
  <c r="BK63" i="2"/>
  <c r="BT63" i="2"/>
  <c r="BO63" i="2"/>
  <c r="BR63" i="2"/>
  <c r="BV63" i="2"/>
  <c r="BX63" i="2"/>
  <c r="BF63" i="2"/>
  <c r="BL63" i="2"/>
  <c r="BI63" i="2"/>
  <c r="BM75" i="2"/>
  <c r="BU75" i="2"/>
  <c r="BG75" i="2"/>
  <c r="BO75" i="2"/>
  <c r="BW75" i="2"/>
  <c r="BH75" i="2"/>
  <c r="BP75" i="2"/>
  <c r="BX75" i="2"/>
  <c r="BF75" i="2"/>
  <c r="BS75" i="2"/>
  <c r="BJ75" i="2"/>
  <c r="BV75" i="2"/>
  <c r="BK75" i="2"/>
  <c r="BY75" i="2"/>
  <c r="BL75" i="2"/>
  <c r="BZ75" i="2"/>
  <c r="BN75" i="2"/>
  <c r="BR75" i="2"/>
  <c r="BI75" i="2"/>
  <c r="BQ75" i="2"/>
  <c r="BT75" i="2"/>
  <c r="BF32" i="2"/>
  <c r="BN32" i="2"/>
  <c r="BV32" i="2"/>
  <c r="BG32" i="2"/>
  <c r="BO32" i="2"/>
  <c r="BW32" i="2"/>
  <c r="BJ32" i="2"/>
  <c r="BR32" i="2"/>
  <c r="BZ32" i="2"/>
  <c r="BS32" i="2"/>
  <c r="BH32" i="2"/>
  <c r="BT32" i="2"/>
  <c r="BI32" i="2"/>
  <c r="BU32" i="2"/>
  <c r="BM32" i="2"/>
  <c r="BK32" i="2"/>
  <c r="BL32" i="2"/>
  <c r="BP32" i="2"/>
  <c r="BQ32" i="2"/>
  <c r="BX32" i="2"/>
  <c r="BY32" i="2"/>
  <c r="BF37" i="2"/>
  <c r="CB37" i="2" s="1"/>
  <c r="BI37" i="2"/>
  <c r="BQ37" i="2"/>
  <c r="BY37" i="2"/>
  <c r="BJ37" i="2"/>
  <c r="BR37" i="2"/>
  <c r="BZ37" i="2"/>
  <c r="BK37" i="2"/>
  <c r="BS37" i="2"/>
  <c r="BN37" i="2"/>
  <c r="BV37" i="2"/>
  <c r="BU37" i="2"/>
  <c r="BG37" i="2"/>
  <c r="CC37" i="2" s="1"/>
  <c r="BW37" i="2"/>
  <c r="BH37" i="2"/>
  <c r="BX37" i="2"/>
  <c r="BL37" i="2"/>
  <c r="BM37" i="2"/>
  <c r="BT37" i="2"/>
  <c r="BO37" i="2"/>
  <c r="BP37" i="2"/>
  <c r="BG48" i="2"/>
  <c r="BO48" i="2"/>
  <c r="BW48" i="2"/>
  <c r="BJ48" i="2"/>
  <c r="BS48" i="2"/>
  <c r="BK48" i="2"/>
  <c r="BT48" i="2"/>
  <c r="BN48" i="2"/>
  <c r="BX48" i="2"/>
  <c r="BQ48" i="2"/>
  <c r="BR48" i="2"/>
  <c r="BF48" i="2"/>
  <c r="BU48" i="2"/>
  <c r="BH48" i="2"/>
  <c r="BV48" i="2"/>
  <c r="BL48" i="2"/>
  <c r="BZ48" i="2"/>
  <c r="BM48" i="2"/>
  <c r="BY48" i="2"/>
  <c r="BP48" i="2"/>
  <c r="BI48" i="2"/>
  <c r="BM47" i="2"/>
  <c r="BU47" i="2"/>
  <c r="BN47" i="2"/>
  <c r="BW47" i="2"/>
  <c r="BF47" i="2"/>
  <c r="BO47" i="2"/>
  <c r="BX47" i="2"/>
  <c r="BI47" i="2"/>
  <c r="BR47" i="2"/>
  <c r="BH47" i="2"/>
  <c r="BV47" i="2"/>
  <c r="BJ47" i="2"/>
  <c r="BY47" i="2"/>
  <c r="BK47" i="2"/>
  <c r="BZ47" i="2"/>
  <c r="BL47" i="2"/>
  <c r="BQ47" i="2"/>
  <c r="BS47" i="2"/>
  <c r="BG47" i="2"/>
  <c r="BT47" i="2"/>
  <c r="BP47" i="2"/>
  <c r="BM86" i="2"/>
  <c r="BU86" i="2"/>
  <c r="BH86" i="2"/>
  <c r="BP86" i="2"/>
  <c r="BX86" i="2"/>
  <c r="BI86" i="2"/>
  <c r="BQ86" i="2"/>
  <c r="BY86" i="2"/>
  <c r="BJ86" i="2"/>
  <c r="BR86" i="2"/>
  <c r="BZ86" i="2"/>
  <c r="BL86" i="2"/>
  <c r="BT86" i="2"/>
  <c r="BV86" i="2"/>
  <c r="BW86" i="2"/>
  <c r="BF86" i="2"/>
  <c r="BG86" i="2"/>
  <c r="BK86" i="2"/>
  <c r="BN86" i="2"/>
  <c r="BO86" i="2"/>
  <c r="BS86" i="2"/>
  <c r="BK16" i="2"/>
  <c r="BS16" i="2"/>
  <c r="BF16" i="2"/>
  <c r="BN16" i="2"/>
  <c r="BV16" i="2"/>
  <c r="BG16" i="2"/>
  <c r="BO16" i="2"/>
  <c r="BW16" i="2"/>
  <c r="BH16" i="2"/>
  <c r="BP16" i="2"/>
  <c r="BX16" i="2"/>
  <c r="BJ16" i="2"/>
  <c r="BR16" i="2"/>
  <c r="BZ16" i="2"/>
  <c r="BT16" i="2"/>
  <c r="BU16" i="2"/>
  <c r="BY16" i="2"/>
  <c r="BI16" i="2"/>
  <c r="BL16" i="2"/>
  <c r="BM16" i="2"/>
  <c r="BQ16" i="2"/>
  <c r="BI53" i="2"/>
  <c r="BQ53" i="2"/>
  <c r="BY53" i="2"/>
  <c r="BJ53" i="2"/>
  <c r="BR53" i="2"/>
  <c r="BZ53" i="2"/>
  <c r="BM53" i="2"/>
  <c r="BU53" i="2"/>
  <c r="BP53" i="2"/>
  <c r="BF53" i="2"/>
  <c r="CB53" i="2" s="1"/>
  <c r="BS53" i="2"/>
  <c r="BG53" i="2"/>
  <c r="CC53" i="2" s="1"/>
  <c r="BT53" i="2"/>
  <c r="BH53" i="2"/>
  <c r="BV53" i="2"/>
  <c r="BL53" i="2"/>
  <c r="BX53" i="2"/>
  <c r="BN53" i="2"/>
  <c r="BK53" i="2"/>
  <c r="BO53" i="2"/>
  <c r="BW53" i="2"/>
  <c r="BI57" i="2"/>
  <c r="BQ57" i="2"/>
  <c r="BY57" i="2"/>
  <c r="BJ57" i="2"/>
  <c r="BR57" i="2"/>
  <c r="BZ57" i="2"/>
  <c r="BM57" i="2"/>
  <c r="BU57" i="2"/>
  <c r="BK57" i="2"/>
  <c r="BW57" i="2"/>
  <c r="BN57" i="2"/>
  <c r="BO57" i="2"/>
  <c r="BF57" i="2"/>
  <c r="BS57" i="2"/>
  <c r="BG57" i="2"/>
  <c r="BT57" i="2"/>
  <c r="BH57" i="2"/>
  <c r="BL57" i="2"/>
  <c r="BP57" i="2"/>
  <c r="BV57" i="2"/>
  <c r="BX57" i="2"/>
  <c r="BJ93" i="2"/>
  <c r="BR93" i="2"/>
  <c r="BZ93" i="2"/>
  <c r="BF93" i="2"/>
  <c r="BN93" i="2"/>
  <c r="BV93" i="2"/>
  <c r="BO93" i="2"/>
  <c r="BY93" i="2"/>
  <c r="BP93" i="2"/>
  <c r="BG93" i="2"/>
  <c r="BQ93" i="2"/>
  <c r="BH93" i="2"/>
  <c r="BS93" i="2"/>
  <c r="BI93" i="2"/>
  <c r="BT93" i="2"/>
  <c r="BK93" i="2"/>
  <c r="BU93" i="2"/>
  <c r="BL93" i="2"/>
  <c r="BM93" i="2"/>
  <c r="BW93" i="2"/>
  <c r="BX93" i="2"/>
  <c r="BM101" i="2"/>
  <c r="BU101" i="2"/>
  <c r="BF101" i="2"/>
  <c r="BN101" i="2"/>
  <c r="BV101" i="2"/>
  <c r="BI101" i="2"/>
  <c r="BQ101" i="2"/>
  <c r="BY101" i="2"/>
  <c r="BJ101" i="2"/>
  <c r="BR101" i="2"/>
  <c r="BZ101" i="2"/>
  <c r="BG101" i="2"/>
  <c r="BH101" i="2"/>
  <c r="BX101" i="2"/>
  <c r="BK101" i="2"/>
  <c r="BL101" i="2"/>
  <c r="BO101" i="2"/>
  <c r="BP101" i="2"/>
  <c r="BS101" i="2"/>
  <c r="BT101" i="2"/>
  <c r="BW101" i="2"/>
  <c r="BA33" i="3" l="1"/>
  <c r="BK65" i="3"/>
  <c r="BK9" i="3"/>
  <c r="BK41" i="3"/>
  <c r="BK64" i="3"/>
  <c r="BK61" i="3"/>
  <c r="BK58" i="3"/>
  <c r="BK42" i="3"/>
  <c r="BK18" i="3"/>
  <c r="BK106" i="3"/>
  <c r="BK31" i="3"/>
  <c r="BK45" i="3"/>
  <c r="BK8" i="3"/>
  <c r="BK13" i="3"/>
  <c r="BK27" i="3"/>
  <c r="BK3" i="3"/>
  <c r="BK68" i="3"/>
  <c r="BK21" i="3"/>
  <c r="BK55" i="3"/>
  <c r="BK108" i="3"/>
  <c r="BK80" i="3"/>
  <c r="BK96" i="3"/>
  <c r="AS93" i="3"/>
  <c r="AU93" i="3" s="1"/>
  <c r="BK46" i="3"/>
  <c r="BK17" i="3"/>
  <c r="BK12" i="3"/>
  <c r="BK101" i="3"/>
  <c r="BK100" i="3"/>
  <c r="BK94" i="3"/>
  <c r="BK74" i="3"/>
  <c r="BK20" i="3"/>
  <c r="BK15" i="3"/>
  <c r="BK91" i="3"/>
  <c r="BK56" i="3"/>
  <c r="AT77" i="3"/>
  <c r="AS77" i="3"/>
  <c r="BK24" i="3"/>
  <c r="AS7" i="3"/>
  <c r="BD7" i="3" s="1"/>
  <c r="BK83" i="3"/>
  <c r="BK78" i="3"/>
  <c r="BK110" i="3"/>
  <c r="BK26" i="3"/>
  <c r="BK34" i="3"/>
  <c r="BK73" i="3"/>
  <c r="BK30" i="3"/>
  <c r="BK103" i="3"/>
  <c r="BK87" i="3"/>
  <c r="BK14" i="3"/>
  <c r="BK99" i="3"/>
  <c r="BK79" i="3"/>
  <c r="BK36" i="3"/>
  <c r="BK107" i="3"/>
  <c r="BK109" i="3"/>
  <c r="BK10" i="3"/>
  <c r="BK35" i="3"/>
  <c r="BK39" i="3"/>
  <c r="BK51" i="3"/>
  <c r="BK72" i="3"/>
  <c r="AS44" i="3"/>
  <c r="BH44" i="3" s="1"/>
  <c r="BK88" i="3"/>
  <c r="BK95" i="3"/>
  <c r="BK89" i="3"/>
  <c r="BK71" i="3"/>
  <c r="BK40" i="3"/>
  <c r="BK75" i="3"/>
  <c r="BK19" i="3"/>
  <c r="BK52" i="3"/>
  <c r="BK62" i="3"/>
  <c r="BK69" i="3"/>
  <c r="BK4" i="3"/>
  <c r="BK102" i="3"/>
  <c r="AS82" i="3"/>
  <c r="AV82" i="3" s="1"/>
  <c r="BK25" i="3"/>
  <c r="BK50" i="3"/>
  <c r="BK90" i="3"/>
  <c r="BK57" i="3"/>
  <c r="BL58" i="3"/>
  <c r="BL35" i="3"/>
  <c r="BL74" i="3"/>
  <c r="BL52" i="3"/>
  <c r="BL36" i="3"/>
  <c r="BL57" i="3"/>
  <c r="BL75" i="3"/>
  <c r="BL10" i="3"/>
  <c r="BL5" i="3"/>
  <c r="BL4" i="3"/>
  <c r="BL51" i="3"/>
  <c r="AX77" i="3"/>
  <c r="BD38" i="3"/>
  <c r="AW38" i="3"/>
  <c r="AU77" i="3"/>
  <c r="AZ29" i="3"/>
  <c r="BI38" i="3"/>
  <c r="AY77" i="3"/>
  <c r="AV38" i="3"/>
  <c r="BG38" i="3"/>
  <c r="BL88" i="3"/>
  <c r="BF44" i="3"/>
  <c r="AY44" i="3"/>
  <c r="BL46" i="3"/>
  <c r="BC93" i="3"/>
  <c r="BI44" i="3"/>
  <c r="AV44" i="3"/>
  <c r="BL55" i="3"/>
  <c r="AW44" i="3"/>
  <c r="BB44" i="3"/>
  <c r="BL56" i="3"/>
  <c r="BD44" i="3"/>
  <c r="BL42" i="3"/>
  <c r="BL45" i="3"/>
  <c r="BL17" i="3"/>
  <c r="BL79" i="3"/>
  <c r="BL103" i="3"/>
  <c r="BL39" i="3"/>
  <c r="AW33" i="3"/>
  <c r="AT44" i="3"/>
  <c r="BL27" i="3"/>
  <c r="BL73" i="3"/>
  <c r="BL18" i="3"/>
  <c r="BL69" i="3"/>
  <c r="BL40" i="3"/>
  <c r="BL20" i="3"/>
  <c r="BL108" i="3"/>
  <c r="BL31" i="3"/>
  <c r="BL78" i="3"/>
  <c r="BL15" i="3"/>
  <c r="BL34" i="3"/>
  <c r="BL8" i="3"/>
  <c r="BL19" i="3"/>
  <c r="BL102" i="3"/>
  <c r="BL84" i="3"/>
  <c r="BL80" i="3"/>
  <c r="BL96" i="3"/>
  <c r="BL89" i="3"/>
  <c r="BL26" i="3"/>
  <c r="BL100" i="3"/>
  <c r="BL87" i="3"/>
  <c r="BL24" i="3"/>
  <c r="BL91" i="3"/>
  <c r="BL94" i="3"/>
  <c r="BL21" i="3"/>
  <c r="BL25" i="3"/>
  <c r="BL64" i="3"/>
  <c r="BL99" i="3"/>
  <c r="BL13" i="3"/>
  <c r="BL109" i="3"/>
  <c r="BL90" i="3"/>
  <c r="BL72" i="3"/>
  <c r="BL61" i="3"/>
  <c r="BL106" i="3"/>
  <c r="BL30" i="3"/>
  <c r="BL12" i="3"/>
  <c r="BL65" i="3"/>
  <c r="BL3" i="3"/>
  <c r="BL62" i="3"/>
  <c r="BL110" i="3"/>
  <c r="BL14" i="3"/>
  <c r="BL9" i="3"/>
  <c r="BL50" i="3"/>
  <c r="BL83" i="3"/>
  <c r="BL41" i="3"/>
  <c r="BL71" i="3"/>
  <c r="BL101" i="3"/>
  <c r="BL107" i="3"/>
  <c r="BL68" i="3"/>
  <c r="BL95" i="3"/>
  <c r="AV33" i="3"/>
  <c r="BG33" i="3"/>
  <c r="BB33" i="3"/>
  <c r="BD33" i="3"/>
  <c r="BH33" i="3"/>
  <c r="BE33" i="3"/>
  <c r="BF33" i="3"/>
  <c r="BI33" i="3"/>
  <c r="AX33" i="3"/>
  <c r="AU33" i="3"/>
  <c r="AY33" i="3"/>
  <c r="BC33" i="3"/>
  <c r="AT33" i="3"/>
  <c r="AZ33" i="3"/>
  <c r="BA77" i="3"/>
  <c r="BF77" i="3"/>
  <c r="BC77" i="3"/>
  <c r="BD77" i="3"/>
  <c r="BG77" i="3"/>
  <c r="AT98" i="3"/>
  <c r="AZ77" i="3"/>
  <c r="BB77" i="3"/>
  <c r="BE77" i="3"/>
  <c r="BH77" i="3"/>
  <c r="AV77" i="3"/>
  <c r="BG29" i="3"/>
  <c r="AY29" i="3"/>
  <c r="BC29" i="3"/>
  <c r="AU29" i="3"/>
  <c r="AT29" i="3"/>
  <c r="BD29" i="3"/>
  <c r="BE29" i="3"/>
  <c r="BB29" i="3"/>
  <c r="BH29" i="3"/>
  <c r="BA29" i="3"/>
  <c r="AV29" i="3"/>
  <c r="AX29" i="3"/>
  <c r="BI29" i="3"/>
  <c r="BF29" i="3"/>
  <c r="AX38" i="3"/>
  <c r="AU38" i="3"/>
  <c r="BF38" i="3"/>
  <c r="BH23" i="3"/>
  <c r="BC23" i="3"/>
  <c r="AU23" i="3"/>
  <c r="AZ23" i="3"/>
  <c r="AW23" i="3"/>
  <c r="BG23" i="3"/>
  <c r="AX23" i="3"/>
  <c r="BA23" i="3"/>
  <c r="BD23" i="3"/>
  <c r="AT23" i="3"/>
  <c r="BI23" i="3"/>
  <c r="AV23" i="3"/>
  <c r="BM17" i="3"/>
  <c r="BE23" i="3"/>
  <c r="BB23" i="3"/>
  <c r="AY23" i="3"/>
  <c r="BA38" i="3"/>
  <c r="BB38" i="3"/>
  <c r="AZ38" i="3"/>
  <c r="BC38" i="3"/>
  <c r="BH38" i="3"/>
  <c r="AT38" i="3"/>
  <c r="BE38" i="3"/>
  <c r="BG98" i="3"/>
  <c r="BF98" i="3"/>
  <c r="BM71" i="3"/>
  <c r="BF49" i="3"/>
  <c r="AX49" i="3"/>
  <c r="AT49" i="3"/>
  <c r="BE49" i="3"/>
  <c r="BC49" i="3"/>
  <c r="AW49" i="3"/>
  <c r="BH49" i="3"/>
  <c r="AZ49" i="3"/>
  <c r="BD49" i="3"/>
  <c r="BB49" i="3"/>
  <c r="BA49" i="3"/>
  <c r="AY49" i="3"/>
  <c r="BG49" i="3"/>
  <c r="AU49" i="3"/>
  <c r="AV49" i="3"/>
  <c r="BI49" i="3"/>
  <c r="BE54" i="3"/>
  <c r="BD54" i="3"/>
  <c r="BC54" i="3"/>
  <c r="AW54" i="3"/>
  <c r="BI54" i="3"/>
  <c r="BA54" i="3"/>
  <c r="BF54" i="3"/>
  <c r="AX54" i="3"/>
  <c r="AT54" i="3"/>
  <c r="BH54" i="3"/>
  <c r="BG54" i="3"/>
  <c r="BB54" i="3"/>
  <c r="AZ54" i="3"/>
  <c r="AY54" i="3"/>
  <c r="AU54" i="3"/>
  <c r="AV54" i="3"/>
  <c r="BM12" i="3"/>
  <c r="BC105" i="3"/>
  <c r="AW105" i="3"/>
  <c r="BB105" i="3"/>
  <c r="AV105" i="3"/>
  <c r="BI105" i="3"/>
  <c r="BA105" i="3"/>
  <c r="BH105" i="3"/>
  <c r="AZ105" i="3"/>
  <c r="BG105" i="3"/>
  <c r="AY105" i="3"/>
  <c r="AU105" i="3"/>
  <c r="BF105" i="3"/>
  <c r="AX105" i="3"/>
  <c r="AT105" i="3"/>
  <c r="BD105" i="3"/>
  <c r="BE105" i="3"/>
  <c r="BB2" i="3"/>
  <c r="AV2" i="3"/>
  <c r="BI2" i="3"/>
  <c r="BA2" i="3"/>
  <c r="BD2" i="3"/>
  <c r="BH2" i="3"/>
  <c r="AZ2" i="3"/>
  <c r="BG2" i="3"/>
  <c r="AY2" i="3"/>
  <c r="AU2" i="3"/>
  <c r="BE2" i="3"/>
  <c r="BF2" i="3"/>
  <c r="AX2" i="3"/>
  <c r="AT2" i="3"/>
  <c r="BC2" i="3"/>
  <c r="AW2" i="3"/>
  <c r="BM64" i="3"/>
  <c r="BB86" i="3"/>
  <c r="AV86" i="3"/>
  <c r="BI86" i="3"/>
  <c r="BA86" i="3"/>
  <c r="BH86" i="3"/>
  <c r="AZ86" i="3"/>
  <c r="BG86" i="3"/>
  <c r="AY86" i="3"/>
  <c r="AU86" i="3"/>
  <c r="BF86" i="3"/>
  <c r="AX86" i="3"/>
  <c r="AT86" i="3"/>
  <c r="BE86" i="3"/>
  <c r="BC86" i="3"/>
  <c r="AW86" i="3"/>
  <c r="BD86" i="3"/>
  <c r="BB60" i="3"/>
  <c r="AV60" i="3"/>
  <c r="BI60" i="3"/>
  <c r="BA60" i="3"/>
  <c r="BH60" i="3"/>
  <c r="AZ60" i="3"/>
  <c r="BG60" i="3"/>
  <c r="AY60" i="3"/>
  <c r="AU60" i="3"/>
  <c r="BF60" i="3"/>
  <c r="AX60" i="3"/>
  <c r="AT60" i="3"/>
  <c r="BC60" i="3"/>
  <c r="AW60" i="3"/>
  <c r="BE60" i="3"/>
  <c r="BD60" i="3"/>
  <c r="BB67" i="3"/>
  <c r="AV67" i="3"/>
  <c r="BI67" i="3"/>
  <c r="BA67" i="3"/>
  <c r="BH67" i="3"/>
  <c r="AZ67" i="3"/>
  <c r="BG67" i="3"/>
  <c r="AY67" i="3"/>
  <c r="AU67" i="3"/>
  <c r="BF67" i="3"/>
  <c r="AX67" i="3"/>
  <c r="AT67" i="3"/>
  <c r="BC67" i="3"/>
  <c r="AW67" i="3"/>
  <c r="BD67" i="3"/>
  <c r="BE67" i="3"/>
  <c r="CC108" i="2"/>
  <c r="CB108" i="2"/>
  <c r="CC98" i="2"/>
  <c r="CB98" i="2"/>
  <c r="CB112" i="2"/>
  <c r="CC111" i="2"/>
  <c r="CC90" i="2"/>
  <c r="CC110" i="2"/>
  <c r="CB109" i="2"/>
  <c r="CC109" i="2"/>
  <c r="CC96" i="2"/>
  <c r="CC70" i="2"/>
  <c r="CC81" i="2"/>
  <c r="CB110" i="2"/>
  <c r="CB81" i="2"/>
  <c r="CC89" i="2"/>
  <c r="CB111" i="2"/>
  <c r="CB90" i="2"/>
  <c r="CC104" i="2"/>
  <c r="CC64" i="2"/>
  <c r="CB64" i="2"/>
  <c r="CB20" i="2"/>
  <c r="CB96" i="2"/>
  <c r="CC92" i="2"/>
  <c r="CB92" i="2"/>
  <c r="CC102" i="2"/>
  <c r="CC20" i="2"/>
  <c r="CB70" i="2"/>
  <c r="CB89" i="2"/>
  <c r="CB104" i="2"/>
  <c r="CC41" i="2"/>
  <c r="CC28" i="2"/>
  <c r="CB44" i="2"/>
  <c r="CB28" i="2"/>
  <c r="CC42" i="2"/>
  <c r="CC26" i="2"/>
  <c r="CB52" i="2"/>
  <c r="CB26" i="2"/>
  <c r="CB10" i="2"/>
  <c r="CC22" i="2"/>
  <c r="CC52" i="2"/>
  <c r="CB58" i="2"/>
  <c r="CB22" i="2"/>
  <c r="CB41" i="2"/>
  <c r="CC58" i="2"/>
  <c r="CB67" i="2"/>
  <c r="CB42" i="2"/>
  <c r="CC67" i="2"/>
  <c r="CC44" i="2"/>
  <c r="CC10" i="2"/>
  <c r="CC29" i="2"/>
  <c r="CB29" i="2"/>
  <c r="CC112" i="2"/>
  <c r="CB102" i="2"/>
  <c r="CB101" i="2"/>
  <c r="CC97" i="2"/>
  <c r="CB93" i="2"/>
  <c r="CC71" i="2"/>
  <c r="CC33" i="2"/>
  <c r="CB86" i="2"/>
  <c r="CB47" i="2"/>
  <c r="CB48" i="2"/>
  <c r="CB32" i="2"/>
  <c r="CC85" i="2"/>
  <c r="CB23" i="2"/>
  <c r="CB74" i="2"/>
  <c r="CC86" i="2"/>
  <c r="CC57" i="2"/>
  <c r="CC16" i="2"/>
  <c r="CC47" i="2"/>
  <c r="CC91" i="2"/>
  <c r="CB91" i="2"/>
  <c r="CC105" i="2"/>
  <c r="CC11" i="2"/>
  <c r="CB11" i="2"/>
  <c r="CC48" i="2"/>
  <c r="CC75" i="2"/>
  <c r="CC15" i="2"/>
  <c r="CB21" i="2"/>
  <c r="CB85" i="2"/>
  <c r="CC74" i="2"/>
  <c r="CB57" i="2"/>
  <c r="CC63" i="2"/>
  <c r="CC27" i="2"/>
  <c r="CC21" i="2"/>
  <c r="CB97" i="2"/>
  <c r="CC82" i="2"/>
  <c r="CB105" i="2"/>
  <c r="CB80" i="2"/>
  <c r="CC43" i="2"/>
  <c r="CC17" i="2"/>
  <c r="CB16" i="2"/>
  <c r="CC32" i="2"/>
  <c r="CB75" i="2"/>
  <c r="CB15" i="2"/>
  <c r="CC36" i="2"/>
  <c r="CB82" i="2"/>
  <c r="CC103" i="2"/>
  <c r="CC23" i="2"/>
  <c r="CB43" i="2"/>
  <c r="CB17" i="2"/>
  <c r="CC93" i="2"/>
  <c r="CC101" i="2"/>
  <c r="CB63" i="2"/>
  <c r="CB27" i="2"/>
  <c r="CB36" i="2"/>
  <c r="CB71" i="2"/>
  <c r="CB103" i="2"/>
  <c r="CC80" i="2"/>
  <c r="CB33" i="2"/>
  <c r="BK54" i="3" l="1"/>
  <c r="BA44" i="3"/>
  <c r="AX44" i="3"/>
  <c r="BK38" i="3"/>
  <c r="BK29" i="3"/>
  <c r="BE93" i="3"/>
  <c r="AZ82" i="3"/>
  <c r="BH7" i="3"/>
  <c r="AY82" i="3"/>
  <c r="BA82" i="3"/>
  <c r="BC7" i="3"/>
  <c r="BH93" i="3"/>
  <c r="BK2" i="3"/>
  <c r="BK105" i="3"/>
  <c r="BK49" i="3"/>
  <c r="BM29" i="3"/>
  <c r="BK33" i="3"/>
  <c r="AU7" i="3"/>
  <c r="BG7" i="3"/>
  <c r="BB7" i="3"/>
  <c r="AT82" i="3"/>
  <c r="BD82" i="3"/>
  <c r="AW7" i="3"/>
  <c r="BJ44" i="3"/>
  <c r="BG44" i="3"/>
  <c r="AZ44" i="3"/>
  <c r="BM44" i="3" s="1"/>
  <c r="BC44" i="3"/>
  <c r="BE44" i="3"/>
  <c r="BK67" i="3"/>
  <c r="BK60" i="3"/>
  <c r="BK86" i="3"/>
  <c r="BK23" i="3"/>
  <c r="BE7" i="3"/>
  <c r="BK44" i="3"/>
  <c r="AU44" i="3"/>
  <c r="BJ77" i="3"/>
  <c r="BI77" i="3"/>
  <c r="AW77" i="3"/>
  <c r="BJ82" i="3"/>
  <c r="AU82" i="3"/>
  <c r="BB82" i="3"/>
  <c r="BI82" i="3"/>
  <c r="BF82" i="3"/>
  <c r="AW82" i="3"/>
  <c r="BH82" i="3"/>
  <c r="AX82" i="3"/>
  <c r="BM82" i="3" s="1"/>
  <c r="BC82" i="3"/>
  <c r="BG82" i="3"/>
  <c r="BE82" i="3"/>
  <c r="BJ7" i="3"/>
  <c r="BI7" i="3"/>
  <c r="AX7" i="3"/>
  <c r="BA7" i="3"/>
  <c r="BL7" i="3" s="1"/>
  <c r="AV7" i="3"/>
  <c r="AY7" i="3"/>
  <c r="AT7" i="3"/>
  <c r="BF7" i="3"/>
  <c r="AZ7" i="3"/>
  <c r="BJ93" i="3"/>
  <c r="BG93" i="3"/>
  <c r="AT93" i="3"/>
  <c r="AW93" i="3"/>
  <c r="BI93" i="3"/>
  <c r="AY93" i="3"/>
  <c r="BD93" i="3"/>
  <c r="BA93" i="3"/>
  <c r="BF93" i="3"/>
  <c r="BB93" i="3"/>
  <c r="AZ93" i="3"/>
  <c r="AX93" i="3"/>
  <c r="AV93" i="3"/>
  <c r="BM77" i="3"/>
  <c r="AX98" i="3"/>
  <c r="BL67" i="3"/>
  <c r="BL23" i="3"/>
  <c r="BL105" i="3"/>
  <c r="BL60" i="3"/>
  <c r="BL33" i="3"/>
  <c r="BL2" i="3"/>
  <c r="BL38" i="3"/>
  <c r="BL29" i="3"/>
  <c r="BL54" i="3"/>
  <c r="BI98" i="3"/>
  <c r="BL49" i="3"/>
  <c r="BA98" i="3"/>
  <c r="BL86" i="3"/>
  <c r="BM33" i="3"/>
  <c r="BD98" i="3"/>
  <c r="BH98" i="3"/>
  <c r="BE98" i="3"/>
  <c r="AW98" i="3"/>
  <c r="AV98" i="3"/>
  <c r="AY98" i="3"/>
  <c r="BB98" i="3"/>
  <c r="AZ98" i="3"/>
  <c r="AU98" i="3"/>
  <c r="BC98" i="3"/>
  <c r="BM49" i="3"/>
  <c r="BM38" i="3"/>
  <c r="BM23" i="3"/>
  <c r="BM54" i="3"/>
  <c r="BM67" i="3"/>
  <c r="BM86" i="3"/>
  <c r="BM105" i="3"/>
  <c r="BM60" i="3"/>
  <c r="BM2" i="3"/>
  <c r="BK98" i="3" l="1"/>
  <c r="BL93" i="3"/>
  <c r="BK7" i="3"/>
  <c r="BM7" i="3"/>
  <c r="BL77" i="3"/>
  <c r="BL44" i="3"/>
  <c r="BK82" i="3"/>
  <c r="BL82" i="3"/>
  <c r="BM98" i="3"/>
  <c r="BM93" i="3"/>
  <c r="BK77" i="3"/>
  <c r="BK93" i="3"/>
  <c r="BL98" i="3"/>
  <c r="AJ9" i="2" l="1"/>
  <c r="R107" i="2"/>
  <c r="AR107" i="2" s="1"/>
  <c r="R100" i="2"/>
  <c r="AR100" i="2" s="1"/>
  <c r="R95" i="2"/>
  <c r="AR95" i="2" s="1"/>
  <c r="R88" i="2"/>
  <c r="R84" i="2"/>
  <c r="AR84" i="2" s="1"/>
  <c r="R79" i="2"/>
  <c r="R73" i="2"/>
  <c r="AR73" i="2" s="1"/>
  <c r="R69" i="2"/>
  <c r="AR69" i="2" s="1"/>
  <c r="R66" i="2"/>
  <c r="AR66" i="2" s="1"/>
  <c r="R62" i="2"/>
  <c r="P56" i="2"/>
  <c r="AP56" i="2" s="1"/>
  <c r="BE56" i="2" s="1"/>
  <c r="R51" i="2"/>
  <c r="AR51" i="2" s="1"/>
  <c r="R46" i="2"/>
  <c r="R40" i="2"/>
  <c r="R35" i="2"/>
  <c r="AR35" i="2" s="1"/>
  <c r="R31" i="2"/>
  <c r="AR31" i="2" s="1"/>
  <c r="R25" i="2"/>
  <c r="R19" i="2"/>
  <c r="R14" i="2"/>
  <c r="BB9" i="2"/>
  <c r="AZ9" i="2"/>
  <c r="AX9" i="2"/>
  <c r="AV9" i="2"/>
  <c r="AN9" i="2"/>
  <c r="AL9" i="2"/>
  <c r="AH9" i="2"/>
  <c r="R9" i="2"/>
  <c r="P9" i="2" s="1"/>
  <c r="AP9" i="2" s="1"/>
  <c r="R4" i="2"/>
  <c r="P4" i="2" s="1"/>
  <c r="AE3" i="2"/>
  <c r="AC3" i="2"/>
  <c r="P62" i="2" l="1"/>
  <c r="AP62" i="2" s="1"/>
  <c r="AR62" i="2"/>
  <c r="P40" i="2"/>
  <c r="AC40" i="2" s="1"/>
  <c r="BC40" i="2" s="1"/>
  <c r="AR40" i="2"/>
  <c r="P46" i="2"/>
  <c r="AR46" i="2"/>
  <c r="P25" i="2"/>
  <c r="AP25" i="2" s="1"/>
  <c r="AR25" i="2"/>
  <c r="P88" i="2"/>
  <c r="AE88" i="2" s="1"/>
  <c r="AR88" i="2"/>
  <c r="BH56" i="2"/>
  <c r="BJ56" i="2"/>
  <c r="BY56" i="2"/>
  <c r="BP56" i="2"/>
  <c r="BV56" i="2"/>
  <c r="BF56" i="2"/>
  <c r="BX56" i="2"/>
  <c r="BM56" i="2"/>
  <c r="BK56" i="2"/>
  <c r="BZ56" i="2"/>
  <c r="BR56" i="2"/>
  <c r="BI56" i="2"/>
  <c r="BS56" i="2"/>
  <c r="BN56" i="2"/>
  <c r="BO56" i="2"/>
  <c r="BG56" i="2"/>
  <c r="BL56" i="2"/>
  <c r="BQ56" i="2"/>
  <c r="BW56" i="2"/>
  <c r="BU56" i="2"/>
  <c r="BT56" i="2"/>
  <c r="P14" i="2"/>
  <c r="AR14" i="2"/>
  <c r="P79" i="2"/>
  <c r="AP79" i="2" s="1"/>
  <c r="AR79" i="2"/>
  <c r="P19" i="2"/>
  <c r="AP19" i="2" s="1"/>
  <c r="AR19" i="2"/>
  <c r="P66" i="2"/>
  <c r="P84" i="2"/>
  <c r="AR9" i="2"/>
  <c r="BE9" i="2" s="1"/>
  <c r="P69" i="2"/>
  <c r="P95" i="2"/>
  <c r="P73" i="2"/>
  <c r="AC9" i="2"/>
  <c r="BC9" i="2" s="1"/>
  <c r="AE9" i="2"/>
  <c r="P35" i="2"/>
  <c r="P100" i="2"/>
  <c r="AP100" i="2" s="1"/>
  <c r="BE100" i="2" s="1"/>
  <c r="P31" i="2"/>
  <c r="AE56" i="2"/>
  <c r="AC56" i="2"/>
  <c r="BC56" i="2" s="1"/>
  <c r="AE4" i="2"/>
  <c r="AC4" i="2"/>
  <c r="P51" i="2"/>
  <c r="AP51" i="2" s="1"/>
  <c r="BE51" i="2" s="1"/>
  <c r="AE46" i="2"/>
  <c r="P107" i="2"/>
  <c r="AP107" i="2" s="1"/>
  <c r="BE107" i="2" s="1"/>
  <c r="AG73" i="1"/>
  <c r="AF73" i="1"/>
  <c r="AE73" i="1"/>
  <c r="AD73" i="1"/>
  <c r="AC73" i="1"/>
  <c r="AB73" i="1"/>
  <c r="AA73" i="1"/>
  <c r="Z73" i="1"/>
  <c r="Y73" i="1"/>
  <c r="X73" i="1"/>
  <c r="W73" i="1"/>
  <c r="AG72" i="1"/>
  <c r="AF72" i="1"/>
  <c r="AE72" i="1"/>
  <c r="AD72" i="1"/>
  <c r="AC72" i="1"/>
  <c r="AB72" i="1"/>
  <c r="AA72" i="1"/>
  <c r="Z72" i="1"/>
  <c r="Y72" i="1"/>
  <c r="X72" i="1"/>
  <c r="W72" i="1"/>
  <c r="AG71" i="1"/>
  <c r="AF71" i="1"/>
  <c r="AE71" i="1"/>
  <c r="AD71" i="1"/>
  <c r="AC71" i="1"/>
  <c r="AB71" i="1"/>
  <c r="AA71" i="1"/>
  <c r="Z71" i="1"/>
  <c r="Y71" i="1"/>
  <c r="X71" i="1"/>
  <c r="W71" i="1"/>
  <c r="AG70" i="1"/>
  <c r="AF70" i="1"/>
  <c r="AE70" i="1"/>
  <c r="AD70" i="1"/>
  <c r="AC70" i="1"/>
  <c r="AB70" i="1"/>
  <c r="AA70" i="1"/>
  <c r="Z70" i="1"/>
  <c r="Y70" i="1"/>
  <c r="X70" i="1"/>
  <c r="W70" i="1"/>
  <c r="AG69" i="1"/>
  <c r="AF69" i="1"/>
  <c r="AE69" i="1"/>
  <c r="AD69" i="1"/>
  <c r="AC69" i="1"/>
  <c r="AB69" i="1"/>
  <c r="AA69" i="1"/>
  <c r="Z69" i="1"/>
  <c r="Y69" i="1"/>
  <c r="X69" i="1"/>
  <c r="W69" i="1"/>
  <c r="AG68" i="1"/>
  <c r="AF68" i="1"/>
  <c r="AE68" i="1"/>
  <c r="AD68" i="1"/>
  <c r="AC68" i="1"/>
  <c r="AB68" i="1"/>
  <c r="AA68" i="1"/>
  <c r="Z68" i="1"/>
  <c r="Y68" i="1"/>
  <c r="X68" i="1"/>
  <c r="W68" i="1"/>
  <c r="AG67" i="1"/>
  <c r="AF67" i="1"/>
  <c r="AE67" i="1"/>
  <c r="AD67" i="1"/>
  <c r="AC67" i="1"/>
  <c r="AB67" i="1"/>
  <c r="AA67" i="1"/>
  <c r="Z67" i="1"/>
  <c r="Y67" i="1"/>
  <c r="X67" i="1"/>
  <c r="W67" i="1"/>
  <c r="AG66" i="1"/>
  <c r="AF66" i="1"/>
  <c r="AE66" i="1"/>
  <c r="AD66" i="1"/>
  <c r="AC66" i="1"/>
  <c r="AB66" i="1"/>
  <c r="AA66" i="1"/>
  <c r="Z66" i="1"/>
  <c r="Y66" i="1"/>
  <c r="X66" i="1"/>
  <c r="W66" i="1"/>
  <c r="AG63" i="1"/>
  <c r="AF63" i="1"/>
  <c r="AE63" i="1"/>
  <c r="AD63" i="1"/>
  <c r="AC63" i="1"/>
  <c r="AB63" i="1"/>
  <c r="AA63" i="1"/>
  <c r="Z63" i="1"/>
  <c r="Y63" i="1"/>
  <c r="X63" i="1"/>
  <c r="W63" i="1"/>
  <c r="T63" i="1"/>
  <c r="AG62" i="1"/>
  <c r="AF62" i="1"/>
  <c r="AE62" i="1"/>
  <c r="AD62" i="1"/>
  <c r="AC62" i="1"/>
  <c r="AB62" i="1"/>
  <c r="AA62" i="1"/>
  <c r="Z62" i="1"/>
  <c r="Y62" i="1"/>
  <c r="X62" i="1"/>
  <c r="W62" i="1"/>
  <c r="T62" i="1"/>
  <c r="AG61" i="1"/>
  <c r="AF61" i="1"/>
  <c r="AE61" i="1"/>
  <c r="AD61" i="1"/>
  <c r="AC61" i="1"/>
  <c r="AB61" i="1"/>
  <c r="AA61" i="1"/>
  <c r="Z61" i="1"/>
  <c r="Y61" i="1"/>
  <c r="X61" i="1"/>
  <c r="W61" i="1"/>
  <c r="T61" i="1"/>
  <c r="AG60" i="1"/>
  <c r="AF60" i="1"/>
  <c r="AE60" i="1"/>
  <c r="AD60" i="1"/>
  <c r="AC60" i="1"/>
  <c r="AB60" i="1"/>
  <c r="AA60" i="1"/>
  <c r="Z60" i="1"/>
  <c r="Y60" i="1"/>
  <c r="X60" i="1"/>
  <c r="W60" i="1"/>
  <c r="T60" i="1"/>
  <c r="AG59" i="1"/>
  <c r="AF59" i="1"/>
  <c r="AE59" i="1"/>
  <c r="AD59" i="1"/>
  <c r="AC59" i="1"/>
  <c r="AB59" i="1"/>
  <c r="AA59" i="1"/>
  <c r="Z59" i="1"/>
  <c r="Y59" i="1"/>
  <c r="X59" i="1"/>
  <c r="W59" i="1"/>
  <c r="T59" i="1"/>
  <c r="AG58" i="1"/>
  <c r="AF58" i="1"/>
  <c r="AE58" i="1"/>
  <c r="AD58" i="1"/>
  <c r="AC58" i="1"/>
  <c r="AB58" i="1"/>
  <c r="AA58" i="1"/>
  <c r="Z58" i="1"/>
  <c r="Y58" i="1"/>
  <c r="X58" i="1"/>
  <c r="W58" i="1"/>
  <c r="T58" i="1"/>
  <c r="AB56" i="1"/>
  <c r="AB55" i="1"/>
  <c r="AG54" i="1"/>
  <c r="AF54" i="1"/>
  <c r="AE54" i="1"/>
  <c r="AD54" i="1"/>
  <c r="AC54" i="1"/>
  <c r="AB54" i="1"/>
  <c r="AA54" i="1"/>
  <c r="Z54" i="1"/>
  <c r="Y54" i="1"/>
  <c r="X54" i="1"/>
  <c r="W54" i="1"/>
  <c r="U54" i="1"/>
  <c r="T54" i="1"/>
  <c r="AG53" i="1"/>
  <c r="AF53" i="1"/>
  <c r="AE53" i="1"/>
  <c r="AD53" i="1"/>
  <c r="AC53" i="1"/>
  <c r="AB53" i="1"/>
  <c r="AA53" i="1"/>
  <c r="Z53" i="1"/>
  <c r="Y53" i="1"/>
  <c r="X53" i="1"/>
  <c r="W53" i="1"/>
  <c r="U53" i="1"/>
  <c r="T53" i="1"/>
  <c r="AG52" i="1"/>
  <c r="AF52" i="1"/>
  <c r="AE52" i="1"/>
  <c r="AD52" i="1"/>
  <c r="AC52" i="1"/>
  <c r="AB52" i="1"/>
  <c r="AA52" i="1"/>
  <c r="Z52" i="1"/>
  <c r="Y52" i="1"/>
  <c r="X52" i="1"/>
  <c r="W52" i="1"/>
  <c r="U52" i="1"/>
  <c r="T52" i="1"/>
  <c r="U51" i="1"/>
  <c r="T51" i="1"/>
  <c r="AG48" i="1"/>
  <c r="AF48" i="1"/>
  <c r="AE48" i="1"/>
  <c r="AD48" i="1"/>
  <c r="AC48" i="1"/>
  <c r="AB48" i="1"/>
  <c r="AP48" i="1" s="1"/>
  <c r="AA48" i="1"/>
  <c r="Z48" i="1"/>
  <c r="Y48" i="1"/>
  <c r="X48" i="1"/>
  <c r="W48" i="1"/>
  <c r="U48" i="1"/>
  <c r="T48" i="1"/>
  <c r="AG47" i="1"/>
  <c r="AF47" i="1"/>
  <c r="AE47" i="1"/>
  <c r="AD47" i="1"/>
  <c r="AC47" i="1"/>
  <c r="AB47" i="1"/>
  <c r="AP47" i="1" s="1"/>
  <c r="AW47" i="1" s="1"/>
  <c r="AA47" i="1"/>
  <c r="Z47" i="1"/>
  <c r="Y47" i="1"/>
  <c r="X47" i="1"/>
  <c r="W47" i="1"/>
  <c r="U47" i="1"/>
  <c r="T47" i="1"/>
  <c r="AG46" i="1"/>
  <c r="AF46" i="1"/>
  <c r="AE46" i="1"/>
  <c r="AD46" i="1"/>
  <c r="AC46" i="1"/>
  <c r="AB46" i="1"/>
  <c r="AP46" i="1" s="1"/>
  <c r="AV46" i="1" s="1"/>
  <c r="AA46" i="1"/>
  <c r="Z46" i="1"/>
  <c r="Y46" i="1"/>
  <c r="X46" i="1"/>
  <c r="W46" i="1"/>
  <c r="U46" i="1"/>
  <c r="T46" i="1"/>
  <c r="AG45" i="1"/>
  <c r="AF45" i="1"/>
  <c r="AE45" i="1"/>
  <c r="AD45" i="1"/>
  <c r="AC45" i="1"/>
  <c r="AB45" i="1"/>
  <c r="AP45" i="1" s="1"/>
  <c r="AA45" i="1"/>
  <c r="Z45" i="1"/>
  <c r="Y45" i="1"/>
  <c r="X45" i="1"/>
  <c r="W45" i="1"/>
  <c r="U45" i="1"/>
  <c r="T45" i="1"/>
  <c r="AG44" i="1"/>
  <c r="AF44" i="1"/>
  <c r="AE44" i="1"/>
  <c r="AD44" i="1"/>
  <c r="AC44" i="1"/>
  <c r="AB44" i="1"/>
  <c r="AP44" i="1" s="1"/>
  <c r="AA44" i="1"/>
  <c r="Z44" i="1"/>
  <c r="Y44" i="1"/>
  <c r="X44" i="1"/>
  <c r="W44" i="1"/>
  <c r="U44" i="1"/>
  <c r="T44" i="1"/>
  <c r="AG43" i="1"/>
  <c r="AF43" i="1"/>
  <c r="AE43" i="1"/>
  <c r="AD43" i="1"/>
  <c r="AC43" i="1"/>
  <c r="AB43" i="1"/>
  <c r="AP43" i="1" s="1"/>
  <c r="AW43" i="1" s="1"/>
  <c r="AA43" i="1"/>
  <c r="Z43" i="1"/>
  <c r="Y43" i="1"/>
  <c r="X43" i="1"/>
  <c r="W43" i="1"/>
  <c r="U43" i="1"/>
  <c r="T43" i="1"/>
  <c r="AG42" i="1"/>
  <c r="AF42" i="1"/>
  <c r="AE42" i="1"/>
  <c r="AD42" i="1"/>
  <c r="AC42" i="1"/>
  <c r="AB42" i="1"/>
  <c r="AP42" i="1" s="1"/>
  <c r="AV42" i="1" s="1"/>
  <c r="AA42" i="1"/>
  <c r="Z42" i="1"/>
  <c r="Y42" i="1"/>
  <c r="X42" i="1"/>
  <c r="W42" i="1"/>
  <c r="U42" i="1"/>
  <c r="T42" i="1"/>
  <c r="AG41" i="1"/>
  <c r="AF41" i="1"/>
  <c r="AE41" i="1"/>
  <c r="AD41" i="1"/>
  <c r="AC41" i="1"/>
  <c r="AB41" i="1"/>
  <c r="AP41" i="1" s="1"/>
  <c r="AA41" i="1"/>
  <c r="Z41" i="1"/>
  <c r="Y41" i="1"/>
  <c r="X41" i="1"/>
  <c r="W41" i="1"/>
  <c r="U41" i="1"/>
  <c r="T41" i="1"/>
  <c r="AG40" i="1"/>
  <c r="AF40" i="1"/>
  <c r="AE40" i="1"/>
  <c r="AD40" i="1"/>
  <c r="AC40" i="1"/>
  <c r="AB40" i="1"/>
  <c r="AP40" i="1" s="1"/>
  <c r="AA40" i="1"/>
  <c r="Z40" i="1"/>
  <c r="Y40" i="1"/>
  <c r="X40" i="1"/>
  <c r="W40" i="1"/>
  <c r="U40" i="1"/>
  <c r="T40" i="1"/>
  <c r="AG38" i="1"/>
  <c r="AF38" i="1"/>
  <c r="AE38" i="1"/>
  <c r="AD38" i="1"/>
  <c r="AC38" i="1"/>
  <c r="AB38" i="1"/>
  <c r="AP38" i="1" s="1"/>
  <c r="AW38" i="1" s="1"/>
  <c r="AA38" i="1"/>
  <c r="Z38" i="1"/>
  <c r="Y38" i="1"/>
  <c r="X38" i="1"/>
  <c r="W38" i="1"/>
  <c r="U38" i="1"/>
  <c r="T38" i="1"/>
  <c r="AW37" i="1"/>
  <c r="AG37" i="1"/>
  <c r="AF37" i="1"/>
  <c r="AE37" i="1"/>
  <c r="AD37" i="1"/>
  <c r="AC37" i="1"/>
  <c r="AB37" i="1"/>
  <c r="AP37" i="1" s="1"/>
  <c r="AV37" i="1" s="1"/>
  <c r="AA37" i="1"/>
  <c r="Z37" i="1"/>
  <c r="Y37" i="1"/>
  <c r="X37" i="1"/>
  <c r="W37" i="1"/>
  <c r="U37" i="1"/>
  <c r="T37" i="1"/>
  <c r="AG36" i="1"/>
  <c r="AF36" i="1"/>
  <c r="AE36" i="1"/>
  <c r="AD36" i="1"/>
  <c r="AC36" i="1"/>
  <c r="AB36" i="1"/>
  <c r="AP36" i="1" s="1"/>
  <c r="AA36" i="1"/>
  <c r="Z36" i="1"/>
  <c r="Y36" i="1"/>
  <c r="X36" i="1"/>
  <c r="W36" i="1"/>
  <c r="U36" i="1"/>
  <c r="T36" i="1"/>
  <c r="AP35" i="1"/>
  <c r="AG35" i="1"/>
  <c r="AF35" i="1"/>
  <c r="AE35" i="1"/>
  <c r="AD35" i="1"/>
  <c r="AC35" i="1"/>
  <c r="AB35" i="1"/>
  <c r="AA35" i="1"/>
  <c r="Z35" i="1"/>
  <c r="Y35" i="1"/>
  <c r="X35" i="1"/>
  <c r="W35" i="1"/>
  <c r="U35" i="1"/>
  <c r="T35" i="1"/>
  <c r="AG34" i="1"/>
  <c r="AF34" i="1"/>
  <c r="AE34" i="1"/>
  <c r="AD34" i="1"/>
  <c r="AC34" i="1"/>
  <c r="AB34" i="1"/>
  <c r="AP34" i="1" s="1"/>
  <c r="AW34" i="1" s="1"/>
  <c r="AA34" i="1"/>
  <c r="Z34" i="1"/>
  <c r="Y34" i="1"/>
  <c r="X34" i="1"/>
  <c r="W34" i="1"/>
  <c r="U34" i="1"/>
  <c r="T34" i="1"/>
  <c r="AG33" i="1"/>
  <c r="AF33" i="1"/>
  <c r="AE33" i="1"/>
  <c r="AD33" i="1"/>
  <c r="AC33" i="1"/>
  <c r="AB33" i="1"/>
  <c r="AP33" i="1" s="1"/>
  <c r="AV33" i="1" s="1"/>
  <c r="AA33" i="1"/>
  <c r="Z33" i="1"/>
  <c r="Y33" i="1"/>
  <c r="X33" i="1"/>
  <c r="W33" i="1"/>
  <c r="U33" i="1"/>
  <c r="T33" i="1"/>
  <c r="AP32" i="1"/>
  <c r="AW32" i="1" s="1"/>
  <c r="U32" i="1"/>
  <c r="T32" i="1"/>
  <c r="U31" i="1"/>
  <c r="U30" i="1"/>
  <c r="AG29" i="1"/>
  <c r="AF29" i="1"/>
  <c r="AE29" i="1"/>
  <c r="AD29" i="1"/>
  <c r="AC29" i="1"/>
  <c r="Z29" i="1"/>
  <c r="Y29" i="1"/>
  <c r="X29" i="1"/>
  <c r="W29" i="1"/>
  <c r="N29" i="1"/>
  <c r="M29" i="1" s="1"/>
  <c r="AG28" i="1"/>
  <c r="AF28" i="1"/>
  <c r="AE28" i="1"/>
  <c r="AD28" i="1"/>
  <c r="AC28" i="1"/>
  <c r="Z28" i="1"/>
  <c r="Y28" i="1"/>
  <c r="X28" i="1"/>
  <c r="W28" i="1"/>
  <c r="N28" i="1"/>
  <c r="M28" i="1" s="1"/>
  <c r="T28" i="1" s="1"/>
  <c r="AG27" i="1"/>
  <c r="AF27" i="1"/>
  <c r="AE27" i="1"/>
  <c r="AD27" i="1"/>
  <c r="AC27" i="1"/>
  <c r="Z27" i="1"/>
  <c r="Y27" i="1"/>
  <c r="X27" i="1"/>
  <c r="W27" i="1"/>
  <c r="N27" i="1"/>
  <c r="AB27" i="1" s="1"/>
  <c r="AG26" i="1"/>
  <c r="AF26" i="1"/>
  <c r="AE26" i="1"/>
  <c r="AD26" i="1"/>
  <c r="AC26" i="1"/>
  <c r="Z26" i="1"/>
  <c r="Y26" i="1"/>
  <c r="X26" i="1"/>
  <c r="W26" i="1"/>
  <c r="N26" i="1"/>
  <c r="AB26" i="1" s="1"/>
  <c r="U25" i="1"/>
  <c r="M25" i="1"/>
  <c r="T25" i="1" s="1"/>
  <c r="AG23" i="1"/>
  <c r="AF23" i="1"/>
  <c r="AE23" i="1"/>
  <c r="AD23" i="1"/>
  <c r="AC23" i="1"/>
  <c r="Z23" i="1"/>
  <c r="Y23" i="1"/>
  <c r="X23" i="1"/>
  <c r="W23" i="1"/>
  <c r="N23" i="1"/>
  <c r="M23" i="1" s="1"/>
  <c r="T23" i="1" s="1"/>
  <c r="AG22" i="1"/>
  <c r="AF22" i="1"/>
  <c r="AE22" i="1"/>
  <c r="AD22" i="1"/>
  <c r="AC22" i="1"/>
  <c r="Z22" i="1"/>
  <c r="Y22" i="1"/>
  <c r="X22" i="1"/>
  <c r="W22" i="1"/>
  <c r="N22" i="1"/>
  <c r="AG21" i="1"/>
  <c r="AF21" i="1"/>
  <c r="AE21" i="1"/>
  <c r="AD21" i="1"/>
  <c r="AC21" i="1"/>
  <c r="Z21" i="1"/>
  <c r="Y21" i="1"/>
  <c r="X21" i="1"/>
  <c r="W21" i="1"/>
  <c r="N21" i="1"/>
  <c r="AB21" i="1" s="1"/>
  <c r="AG20" i="1"/>
  <c r="AF20" i="1"/>
  <c r="AE20" i="1"/>
  <c r="AD20" i="1"/>
  <c r="AC20" i="1"/>
  <c r="Z20" i="1"/>
  <c r="Y20" i="1"/>
  <c r="X20" i="1"/>
  <c r="W20" i="1"/>
  <c r="N20" i="1"/>
  <c r="AB20" i="1" s="1"/>
  <c r="M20" i="1"/>
  <c r="AA20" i="1" s="1"/>
  <c r="AG19" i="1"/>
  <c r="AF19" i="1"/>
  <c r="AE19" i="1"/>
  <c r="AD19" i="1"/>
  <c r="AC19" i="1"/>
  <c r="Z19" i="1"/>
  <c r="Y19" i="1"/>
  <c r="X19" i="1"/>
  <c r="W19" i="1"/>
  <c r="N19" i="1"/>
  <c r="AG18" i="1"/>
  <c r="AF18" i="1"/>
  <c r="AE18" i="1"/>
  <c r="AD18" i="1"/>
  <c r="AC18" i="1"/>
  <c r="Z18" i="1"/>
  <c r="Y18" i="1"/>
  <c r="X18" i="1"/>
  <c r="W18" i="1"/>
  <c r="N18" i="1"/>
  <c r="AB18" i="1" s="1"/>
  <c r="AG17" i="1"/>
  <c r="AF17" i="1"/>
  <c r="AE17" i="1"/>
  <c r="AD17" i="1"/>
  <c r="AC17" i="1"/>
  <c r="Z17" i="1"/>
  <c r="Y17" i="1"/>
  <c r="X17" i="1"/>
  <c r="W17" i="1"/>
  <c r="N17" i="1"/>
  <c r="AB17" i="1" s="1"/>
  <c r="AG16" i="1"/>
  <c r="AF16" i="1"/>
  <c r="AE16" i="1"/>
  <c r="AD16" i="1"/>
  <c r="AC16" i="1"/>
  <c r="Z16" i="1"/>
  <c r="Y16" i="1"/>
  <c r="X16" i="1"/>
  <c r="W16" i="1"/>
  <c r="N16" i="1"/>
  <c r="M16" i="1" s="1"/>
  <c r="AA16" i="1" s="1"/>
  <c r="AG15" i="1"/>
  <c r="AF15" i="1"/>
  <c r="AE15" i="1"/>
  <c r="AD15" i="1"/>
  <c r="AC15" i="1"/>
  <c r="Z15" i="1"/>
  <c r="Y15" i="1"/>
  <c r="X15" i="1"/>
  <c r="W15" i="1"/>
  <c r="N15" i="1"/>
  <c r="AB15" i="1" s="1"/>
  <c r="M15" i="1"/>
  <c r="U14" i="1"/>
  <c r="T14" i="1"/>
  <c r="U13" i="1"/>
  <c r="AG12" i="1"/>
  <c r="AF12" i="1"/>
  <c r="AE12" i="1"/>
  <c r="AD12" i="1"/>
  <c r="AC12" i="1"/>
  <c r="Z12" i="1"/>
  <c r="Y12" i="1"/>
  <c r="X12" i="1"/>
  <c r="W12" i="1"/>
  <c r="N12" i="1"/>
  <c r="M12" i="1" s="1"/>
  <c r="AG11" i="1"/>
  <c r="AF11" i="1"/>
  <c r="AE11" i="1"/>
  <c r="AD11" i="1"/>
  <c r="AC11" i="1"/>
  <c r="Z11" i="1"/>
  <c r="Y11" i="1"/>
  <c r="X11" i="1"/>
  <c r="W11" i="1"/>
  <c r="N11" i="1"/>
  <c r="AG10" i="1"/>
  <c r="AF10" i="1"/>
  <c r="AE10" i="1"/>
  <c r="AD10" i="1"/>
  <c r="AC10" i="1"/>
  <c r="Z10" i="1"/>
  <c r="Y10" i="1"/>
  <c r="X10" i="1"/>
  <c r="W10" i="1"/>
  <c r="N10" i="1"/>
  <c r="AB10" i="1" s="1"/>
  <c r="AG9" i="1"/>
  <c r="AF9" i="1"/>
  <c r="AE9" i="1"/>
  <c r="AD9" i="1"/>
  <c r="AC9" i="1"/>
  <c r="Z9" i="1"/>
  <c r="Y9" i="1"/>
  <c r="X9" i="1"/>
  <c r="W9" i="1"/>
  <c r="U9" i="1"/>
  <c r="N9" i="1"/>
  <c r="M9" i="1" s="1"/>
  <c r="AA9" i="1" s="1"/>
  <c r="AG8" i="1"/>
  <c r="AF8" i="1"/>
  <c r="AE8" i="1"/>
  <c r="AD8" i="1"/>
  <c r="AC8" i="1"/>
  <c r="Z8" i="1"/>
  <c r="Y8" i="1"/>
  <c r="X8" i="1"/>
  <c r="W8" i="1"/>
  <c r="N8" i="1"/>
  <c r="M8" i="1" s="1"/>
  <c r="AG7" i="1"/>
  <c r="AF7" i="1"/>
  <c r="AE7" i="1"/>
  <c r="AD7" i="1"/>
  <c r="AC7" i="1"/>
  <c r="Z7" i="1"/>
  <c r="Y7" i="1"/>
  <c r="X7" i="1"/>
  <c r="W7" i="1"/>
  <c r="N7" i="1"/>
  <c r="M7" i="1" s="1"/>
  <c r="AG6" i="1"/>
  <c r="AF6" i="1"/>
  <c r="AE6" i="1"/>
  <c r="AD6" i="1"/>
  <c r="AC6" i="1"/>
  <c r="Z6" i="1"/>
  <c r="Y6" i="1"/>
  <c r="X6" i="1"/>
  <c r="W6" i="1"/>
  <c r="N6" i="1"/>
  <c r="AB6" i="1" s="1"/>
  <c r="AG5" i="1"/>
  <c r="AF5" i="1"/>
  <c r="AE5" i="1"/>
  <c r="AD5" i="1"/>
  <c r="AC5" i="1"/>
  <c r="AB5" i="1"/>
  <c r="Z5" i="1"/>
  <c r="Y5" i="1"/>
  <c r="X5" i="1"/>
  <c r="W5" i="1"/>
  <c r="N5" i="1"/>
  <c r="M5" i="1" s="1"/>
  <c r="T5" i="1" s="1"/>
  <c r="AG4" i="1"/>
  <c r="AF4" i="1"/>
  <c r="AE4" i="1"/>
  <c r="AD4" i="1"/>
  <c r="AC4" i="1"/>
  <c r="Z4" i="1"/>
  <c r="Y4" i="1"/>
  <c r="X4" i="1"/>
  <c r="W4" i="1"/>
  <c r="N4" i="1"/>
  <c r="AB4" i="1" s="1"/>
  <c r="U3" i="1"/>
  <c r="T3" i="1"/>
  <c r="AC25" i="2" l="1"/>
  <c r="BC25" i="2" s="1"/>
  <c r="BE79" i="2"/>
  <c r="BV79" i="2" s="1"/>
  <c r="AC19" i="2"/>
  <c r="BC19" i="2" s="1"/>
  <c r="BE19" i="2"/>
  <c r="CC56" i="2"/>
  <c r="BE25" i="2"/>
  <c r="BW25" i="2" s="1"/>
  <c r="AE62" i="2"/>
  <c r="AE25" i="2"/>
  <c r="BO9" i="2"/>
  <c r="BY9" i="2"/>
  <c r="BW9" i="2"/>
  <c r="BU9" i="2"/>
  <c r="BQ9" i="2"/>
  <c r="BM9" i="2"/>
  <c r="BK9" i="2"/>
  <c r="BG9" i="2"/>
  <c r="BS9" i="2"/>
  <c r="BI9" i="2"/>
  <c r="AC79" i="2"/>
  <c r="BC79" i="2" s="1"/>
  <c r="AC31" i="2"/>
  <c r="BC31" i="2" s="1"/>
  <c r="AP31" i="2"/>
  <c r="BE31" i="2" s="1"/>
  <c r="AC69" i="2"/>
  <c r="BC69" i="2" s="1"/>
  <c r="AP69" i="2"/>
  <c r="BE69" i="2" s="1"/>
  <c r="AE40" i="2"/>
  <c r="AP40" i="2"/>
  <c r="BE40" i="2" s="1"/>
  <c r="AC35" i="2"/>
  <c r="BC35" i="2" s="1"/>
  <c r="AP35" i="2"/>
  <c r="BE35" i="2" s="1"/>
  <c r="AC84" i="2"/>
  <c r="BC84" i="2" s="1"/>
  <c r="AP84" i="2"/>
  <c r="BE84" i="2" s="1"/>
  <c r="AE79" i="2"/>
  <c r="AE66" i="2"/>
  <c r="AP66" i="2"/>
  <c r="BE66" i="2" s="1"/>
  <c r="AC14" i="2"/>
  <c r="BC14" i="2" s="1"/>
  <c r="AP14" i="2"/>
  <c r="BE14" i="2" s="1"/>
  <c r="CB56" i="2"/>
  <c r="AC62" i="2"/>
  <c r="BC62" i="2" s="1"/>
  <c r="BH25" i="2"/>
  <c r="BF25" i="2"/>
  <c r="BY25" i="2"/>
  <c r="BF51" i="2"/>
  <c r="BJ51" i="2"/>
  <c r="BS51" i="2"/>
  <c r="BO51" i="2"/>
  <c r="BH51" i="2"/>
  <c r="BN51" i="2"/>
  <c r="BP51" i="2"/>
  <c r="BV51" i="2"/>
  <c r="BK51" i="2"/>
  <c r="BG51" i="2"/>
  <c r="BI51" i="2"/>
  <c r="BX51" i="2"/>
  <c r="BQ51" i="2"/>
  <c r="BY51" i="2"/>
  <c r="BL51" i="2"/>
  <c r="BZ51" i="2"/>
  <c r="BU51" i="2"/>
  <c r="BT51" i="2"/>
  <c r="BR51" i="2"/>
  <c r="BW51" i="2"/>
  <c r="BM51" i="2"/>
  <c r="BH79" i="2"/>
  <c r="BU79" i="2"/>
  <c r="BP79" i="2"/>
  <c r="BJ79" i="2"/>
  <c r="BN79" i="2"/>
  <c r="BR79" i="2"/>
  <c r="BK79" i="2"/>
  <c r="BG79" i="2"/>
  <c r="BZ79" i="2"/>
  <c r="BX79" i="2"/>
  <c r="BO79" i="2"/>
  <c r="BW79" i="2"/>
  <c r="BS79" i="2"/>
  <c r="BI79" i="2"/>
  <c r="BL79" i="2"/>
  <c r="BY79" i="2"/>
  <c r="BQ79" i="2"/>
  <c r="BT79" i="2"/>
  <c r="BF79" i="2"/>
  <c r="BE62" i="2"/>
  <c r="BG107" i="2"/>
  <c r="BN107" i="2"/>
  <c r="BR107" i="2"/>
  <c r="BV107" i="2"/>
  <c r="BH107" i="2"/>
  <c r="BW107" i="2"/>
  <c r="BI107" i="2"/>
  <c r="BK107" i="2"/>
  <c r="BS107" i="2"/>
  <c r="BO107" i="2"/>
  <c r="BQ107" i="2"/>
  <c r="BX107" i="2"/>
  <c r="BT107" i="2"/>
  <c r="BY107" i="2"/>
  <c r="BZ107" i="2"/>
  <c r="BJ107" i="2"/>
  <c r="BM107" i="2"/>
  <c r="BU107" i="2"/>
  <c r="BP107" i="2"/>
  <c r="BL107" i="2"/>
  <c r="BF107" i="2"/>
  <c r="AE73" i="2"/>
  <c r="AP73" i="2"/>
  <c r="BE73" i="2" s="1"/>
  <c r="BF19" i="2"/>
  <c r="BI19" i="2"/>
  <c r="BN19" i="2"/>
  <c r="BO19" i="2"/>
  <c r="BZ19" i="2"/>
  <c r="BQ19" i="2"/>
  <c r="BV19" i="2"/>
  <c r="BR19" i="2"/>
  <c r="BL19" i="2"/>
  <c r="BW19" i="2"/>
  <c r="BT19" i="2"/>
  <c r="BY19" i="2"/>
  <c r="BH19" i="2"/>
  <c r="BS19" i="2"/>
  <c r="BP19" i="2"/>
  <c r="BM19" i="2"/>
  <c r="BG19" i="2"/>
  <c r="BU19" i="2"/>
  <c r="BJ19" i="2"/>
  <c r="BK19" i="2"/>
  <c r="BX19" i="2"/>
  <c r="AC46" i="2"/>
  <c r="BC46" i="2" s="1"/>
  <c r="AP46" i="2"/>
  <c r="BE46" i="2" s="1"/>
  <c r="BN100" i="2"/>
  <c r="BR100" i="2"/>
  <c r="BV100" i="2"/>
  <c r="BI100" i="2"/>
  <c r="BU100" i="2"/>
  <c r="BY100" i="2"/>
  <c r="BF100" i="2"/>
  <c r="BZ100" i="2"/>
  <c r="BQ100" i="2"/>
  <c r="BJ100" i="2"/>
  <c r="BW100" i="2"/>
  <c r="BH100" i="2"/>
  <c r="BS100" i="2"/>
  <c r="BM100" i="2"/>
  <c r="BK100" i="2"/>
  <c r="BP100" i="2"/>
  <c r="BX100" i="2"/>
  <c r="BL100" i="2"/>
  <c r="BT100" i="2"/>
  <c r="BG100" i="2"/>
  <c r="BO100" i="2"/>
  <c r="AC88" i="2"/>
  <c r="BC88" i="2" s="1"/>
  <c r="AP88" i="2"/>
  <c r="BE88" i="2" s="1"/>
  <c r="AE19" i="2"/>
  <c r="AE95" i="2"/>
  <c r="AP95" i="2"/>
  <c r="BE95" i="2" s="1"/>
  <c r="BT9" i="2"/>
  <c r="AE69" i="2"/>
  <c r="AC66" i="2"/>
  <c r="BC66" i="2" s="1"/>
  <c r="AC73" i="2"/>
  <c r="BC73" i="2" s="1"/>
  <c r="AE84" i="2"/>
  <c r="AC95" i="2"/>
  <c r="BC95" i="2" s="1"/>
  <c r="AE35" i="2"/>
  <c r="AE31" i="2"/>
  <c r="AC100" i="2"/>
  <c r="BC100" i="2" s="1"/>
  <c r="AE100" i="2"/>
  <c r="AE107" i="2"/>
  <c r="AC107" i="2"/>
  <c r="BC107" i="2" s="1"/>
  <c r="AC51" i="2"/>
  <c r="BC51" i="2" s="1"/>
  <c r="AE51" i="2"/>
  <c r="M4" i="1"/>
  <c r="T4" i="1" s="1"/>
  <c r="AH40" i="1"/>
  <c r="AB12" i="1"/>
  <c r="M27" i="1"/>
  <c r="AA27" i="1" s="1"/>
  <c r="AH67" i="1"/>
  <c r="AB16" i="1"/>
  <c r="M18" i="1"/>
  <c r="M21" i="1"/>
  <c r="T21" i="1" s="1"/>
  <c r="AJ59" i="1"/>
  <c r="AP59" i="1" s="1"/>
  <c r="AB8" i="1"/>
  <c r="AB23" i="1"/>
  <c r="M26" i="1"/>
  <c r="M10" i="1"/>
  <c r="AH16" i="1"/>
  <c r="AW42" i="1"/>
  <c r="AH44" i="1"/>
  <c r="AH62" i="1"/>
  <c r="AH68" i="1"/>
  <c r="AJ69" i="1"/>
  <c r="AP69" i="1" s="1"/>
  <c r="T9" i="1"/>
  <c r="AH33" i="1"/>
  <c r="AH45" i="1"/>
  <c r="AJ72" i="1"/>
  <c r="AJ61" i="1"/>
  <c r="AK61" i="1" s="1"/>
  <c r="AW33" i="1"/>
  <c r="AH35" i="1"/>
  <c r="AH72" i="1"/>
  <c r="T20" i="1"/>
  <c r="U26" i="1"/>
  <c r="AH36" i="1"/>
  <c r="AH42" i="1"/>
  <c r="AH41" i="1"/>
  <c r="AH46" i="1"/>
  <c r="U20" i="1"/>
  <c r="AW46" i="1"/>
  <c r="AH48" i="1"/>
  <c r="AH52" i="1"/>
  <c r="AJ16" i="1"/>
  <c r="AU16" i="1" s="1"/>
  <c r="AB9" i="1"/>
  <c r="T10" i="1"/>
  <c r="AH37" i="1"/>
  <c r="AH60" i="1"/>
  <c r="AH66" i="1"/>
  <c r="U7" i="1"/>
  <c r="T7" i="1"/>
  <c r="AA7" i="1"/>
  <c r="M19" i="1"/>
  <c r="AB19" i="1"/>
  <c r="AJ8" i="1"/>
  <c r="AB11" i="1"/>
  <c r="M11" i="1"/>
  <c r="U15" i="1"/>
  <c r="T15" i="1"/>
  <c r="AA8" i="1"/>
  <c r="U8" i="1"/>
  <c r="AJ12" i="1"/>
  <c r="AT16" i="1"/>
  <c r="AP16" i="1"/>
  <c r="AN16" i="1"/>
  <c r="AR16" i="1"/>
  <c r="AM16" i="1"/>
  <c r="AJ9" i="1"/>
  <c r="AB7" i="1"/>
  <c r="U12" i="1"/>
  <c r="AA12" i="1"/>
  <c r="AH12" i="1" s="1"/>
  <c r="T12" i="1"/>
  <c r="AA15" i="1"/>
  <c r="AJ15" i="1" s="1"/>
  <c r="AO16" i="1"/>
  <c r="U18" i="1"/>
  <c r="AA18" i="1"/>
  <c r="AJ18" i="1" s="1"/>
  <c r="T18" i="1"/>
  <c r="AB22" i="1"/>
  <c r="M22" i="1"/>
  <c r="AA5" i="1"/>
  <c r="AJ5" i="1" s="1"/>
  <c r="U5" i="1"/>
  <c r="T8" i="1"/>
  <c r="AH9" i="1"/>
  <c r="T16" i="1"/>
  <c r="U16" i="1"/>
  <c r="AJ20" i="1"/>
  <c r="AA21" i="1"/>
  <c r="AH21" i="1" s="1"/>
  <c r="AH27" i="1"/>
  <c r="AJ27" i="1"/>
  <c r="AH5" i="1"/>
  <c r="M6" i="1"/>
  <c r="AH8" i="1"/>
  <c r="M17" i="1"/>
  <c r="AH20" i="1"/>
  <c r="U27" i="1"/>
  <c r="T27" i="1"/>
  <c r="AH58" i="1"/>
  <c r="AJ58" i="1"/>
  <c r="AA23" i="1"/>
  <c r="AJ23" i="1" s="1"/>
  <c r="U23" i="1"/>
  <c r="AB28" i="1"/>
  <c r="AH71" i="1"/>
  <c r="AJ71" i="1"/>
  <c r="AU69" i="1"/>
  <c r="AQ69" i="1"/>
  <c r="AM69" i="1"/>
  <c r="AS69" i="1"/>
  <c r="AO69" i="1"/>
  <c r="AK69" i="1"/>
  <c r="AA28" i="1"/>
  <c r="U28" i="1"/>
  <c r="AR59" i="1"/>
  <c r="AN59" i="1"/>
  <c r="AU59" i="1"/>
  <c r="AQ59" i="1"/>
  <c r="AM59" i="1"/>
  <c r="AS59" i="1"/>
  <c r="AO59" i="1"/>
  <c r="AK59" i="1"/>
  <c r="AL59" i="1"/>
  <c r="AT59" i="1"/>
  <c r="U29" i="1"/>
  <c r="T29" i="1"/>
  <c r="AA29" i="1"/>
  <c r="AV34" i="1"/>
  <c r="AV38" i="1"/>
  <c r="AV43" i="1"/>
  <c r="AV47" i="1"/>
  <c r="AH53" i="1"/>
  <c r="AJ62" i="1"/>
  <c r="AJ67" i="1"/>
  <c r="AJ68" i="1"/>
  <c r="AB29" i="1"/>
  <c r="AH34" i="1"/>
  <c r="AH38" i="1"/>
  <c r="AH43" i="1"/>
  <c r="AH47" i="1"/>
  <c r="AH54" i="1"/>
  <c r="AJ60" i="1"/>
  <c r="AJ63" i="1"/>
  <c r="AH70" i="1"/>
  <c r="AJ73" i="1"/>
  <c r="AW35" i="1"/>
  <c r="AV35" i="1"/>
  <c r="AV36" i="1"/>
  <c r="AW36" i="1"/>
  <c r="AW40" i="1"/>
  <c r="AV40" i="1"/>
  <c r="AV41" i="1"/>
  <c r="AW41" i="1"/>
  <c r="AW44" i="1"/>
  <c r="AV44" i="1"/>
  <c r="AV45" i="1"/>
  <c r="AW45" i="1"/>
  <c r="AW48" i="1"/>
  <c r="AV48" i="1"/>
  <c r="AQ61" i="1"/>
  <c r="AS61" i="1"/>
  <c r="AO61" i="1"/>
  <c r="AS72" i="1"/>
  <c r="AO72" i="1"/>
  <c r="AK72" i="1"/>
  <c r="AR72" i="1"/>
  <c r="AN72" i="1"/>
  <c r="AT72" i="1"/>
  <c r="AP72" i="1"/>
  <c r="AL72" i="1"/>
  <c r="AM72" i="1"/>
  <c r="AJ29" i="1"/>
  <c r="AJ52" i="1"/>
  <c r="AJ53" i="1"/>
  <c r="AJ54" i="1"/>
  <c r="AJ66" i="1"/>
  <c r="AJ70" i="1"/>
  <c r="AH59" i="1"/>
  <c r="AH61" i="1"/>
  <c r="AH63" i="1"/>
  <c r="AH69" i="1"/>
  <c r="AH73" i="1"/>
  <c r="BR25" i="2" l="1"/>
  <c r="BK25" i="2"/>
  <c r="BQ25" i="2"/>
  <c r="BU25" i="2"/>
  <c r="BZ25" i="2"/>
  <c r="BJ25" i="2"/>
  <c r="BT25" i="2"/>
  <c r="CB25" i="2" s="1"/>
  <c r="BO25" i="2"/>
  <c r="BG25" i="2"/>
  <c r="BN25" i="2"/>
  <c r="BL25" i="2"/>
  <c r="BP25" i="2"/>
  <c r="BM79" i="2"/>
  <c r="BV25" i="2"/>
  <c r="BS25" i="2"/>
  <c r="BM25" i="2"/>
  <c r="BX25" i="2"/>
  <c r="BI25" i="2"/>
  <c r="CC19" i="2"/>
  <c r="CC100" i="2"/>
  <c r="CC79" i="2"/>
  <c r="BQ66" i="2"/>
  <c r="BU66" i="2"/>
  <c r="BV66" i="2"/>
  <c r="BY66" i="2"/>
  <c r="BF66" i="2"/>
  <c r="BR66" i="2"/>
  <c r="BJ66" i="2"/>
  <c r="BH66" i="2"/>
  <c r="BK66" i="2"/>
  <c r="BG66" i="2"/>
  <c r="BZ66" i="2"/>
  <c r="BN66" i="2"/>
  <c r="BO66" i="2"/>
  <c r="BL66" i="2"/>
  <c r="BP66" i="2"/>
  <c r="BX66" i="2"/>
  <c r="BW66" i="2"/>
  <c r="BT66" i="2"/>
  <c r="BS66" i="2"/>
  <c r="BI66" i="2"/>
  <c r="BM66" i="2"/>
  <c r="CC9" i="2"/>
  <c r="BG69" i="2"/>
  <c r="BZ69" i="2"/>
  <c r="BX69" i="2"/>
  <c r="BO69" i="2"/>
  <c r="BM69" i="2"/>
  <c r="BK69" i="2"/>
  <c r="BW69" i="2"/>
  <c r="BU69" i="2"/>
  <c r="BL69" i="2"/>
  <c r="BI69" i="2"/>
  <c r="BS69" i="2"/>
  <c r="BP69" i="2"/>
  <c r="BJ69" i="2"/>
  <c r="BQ69" i="2"/>
  <c r="BT69" i="2"/>
  <c r="BN69" i="2"/>
  <c r="BY69" i="2"/>
  <c r="BF69" i="2"/>
  <c r="BV69" i="2"/>
  <c r="BR69" i="2"/>
  <c r="BH69" i="2"/>
  <c r="BH95" i="2"/>
  <c r="BZ95" i="2"/>
  <c r="BG95" i="2"/>
  <c r="BW95" i="2"/>
  <c r="BP95" i="2"/>
  <c r="BL95" i="2"/>
  <c r="BK95" i="2"/>
  <c r="BT95" i="2"/>
  <c r="BM95" i="2"/>
  <c r="BI95" i="2"/>
  <c r="BQ95" i="2"/>
  <c r="BU95" i="2"/>
  <c r="BY95" i="2"/>
  <c r="BF95" i="2"/>
  <c r="BV95" i="2"/>
  <c r="BO95" i="2"/>
  <c r="BJ95" i="2"/>
  <c r="BN95" i="2"/>
  <c r="BX95" i="2"/>
  <c r="BS95" i="2"/>
  <c r="BR95" i="2"/>
  <c r="CC107" i="2"/>
  <c r="CB19" i="2"/>
  <c r="BQ62" i="2"/>
  <c r="BO62" i="2"/>
  <c r="BX62" i="2"/>
  <c r="BZ62" i="2"/>
  <c r="BF62" i="2"/>
  <c r="BN62" i="2"/>
  <c r="BL62" i="2"/>
  <c r="BI62" i="2"/>
  <c r="BH62" i="2"/>
  <c r="BJ62" i="2"/>
  <c r="BY62" i="2"/>
  <c r="BV62" i="2"/>
  <c r="BP62" i="2"/>
  <c r="BT62" i="2"/>
  <c r="BU62" i="2"/>
  <c r="BW62" i="2"/>
  <c r="BG62" i="2"/>
  <c r="BR62" i="2"/>
  <c r="BM62" i="2"/>
  <c r="BK62" i="2"/>
  <c r="BS62" i="2"/>
  <c r="BL84" i="2"/>
  <c r="BP84" i="2"/>
  <c r="BK84" i="2"/>
  <c r="BT84" i="2"/>
  <c r="BX84" i="2"/>
  <c r="BO84" i="2"/>
  <c r="BG84" i="2"/>
  <c r="BM84" i="2"/>
  <c r="BR84" i="2"/>
  <c r="BU84" i="2"/>
  <c r="BS84" i="2"/>
  <c r="BF84" i="2"/>
  <c r="BW84" i="2"/>
  <c r="BV84" i="2"/>
  <c r="BI84" i="2"/>
  <c r="BN84" i="2"/>
  <c r="BZ84" i="2"/>
  <c r="BQ84" i="2"/>
  <c r="BY84" i="2"/>
  <c r="BH84" i="2"/>
  <c r="BJ84" i="2"/>
  <c r="BX31" i="2"/>
  <c r="BW31" i="2"/>
  <c r="BN31" i="2"/>
  <c r="BY31" i="2"/>
  <c r="BL31" i="2"/>
  <c r="BZ31" i="2"/>
  <c r="BF31" i="2"/>
  <c r="BT31" i="2"/>
  <c r="BO31" i="2"/>
  <c r="BG31" i="2"/>
  <c r="BM31" i="2"/>
  <c r="BQ31" i="2"/>
  <c r="BR31" i="2"/>
  <c r="BK31" i="2"/>
  <c r="BU31" i="2"/>
  <c r="BI31" i="2"/>
  <c r="BJ31" i="2"/>
  <c r="BH31" i="2"/>
  <c r="BV31" i="2"/>
  <c r="BP31" i="2"/>
  <c r="BS31" i="2"/>
  <c r="BH73" i="2"/>
  <c r="BP73" i="2"/>
  <c r="BV73" i="2"/>
  <c r="BS73" i="2"/>
  <c r="BX73" i="2"/>
  <c r="BL73" i="2"/>
  <c r="BN73" i="2"/>
  <c r="BT73" i="2"/>
  <c r="BZ73" i="2"/>
  <c r="BG73" i="2"/>
  <c r="BO73" i="2"/>
  <c r="BI73" i="2"/>
  <c r="BU73" i="2"/>
  <c r="BF73" i="2"/>
  <c r="BQ73" i="2"/>
  <c r="BJ73" i="2"/>
  <c r="BR73" i="2"/>
  <c r="BK73" i="2"/>
  <c r="BM73" i="2"/>
  <c r="BY73" i="2"/>
  <c r="BW73" i="2"/>
  <c r="CB79" i="2"/>
  <c r="CC51" i="2"/>
  <c r="BU88" i="2"/>
  <c r="BT88" i="2"/>
  <c r="BN88" i="2"/>
  <c r="BH88" i="2"/>
  <c r="BF88" i="2"/>
  <c r="BO88" i="2"/>
  <c r="BP88" i="2"/>
  <c r="BV88" i="2"/>
  <c r="BQ88" i="2"/>
  <c r="BX88" i="2"/>
  <c r="BG88" i="2"/>
  <c r="BS88" i="2"/>
  <c r="BY88" i="2"/>
  <c r="BJ88" i="2"/>
  <c r="BW88" i="2"/>
  <c r="BZ88" i="2"/>
  <c r="BR88" i="2"/>
  <c r="BI88" i="2"/>
  <c r="BM88" i="2"/>
  <c r="BL88" i="2"/>
  <c r="BK88" i="2"/>
  <c r="CB100" i="2"/>
  <c r="BP46" i="2"/>
  <c r="BJ46" i="2"/>
  <c r="BY46" i="2"/>
  <c r="BM46" i="2"/>
  <c r="BW46" i="2"/>
  <c r="BH46" i="2"/>
  <c r="BO46" i="2"/>
  <c r="BR46" i="2"/>
  <c r="BK46" i="2"/>
  <c r="BQ46" i="2"/>
  <c r="BT46" i="2"/>
  <c r="BF46" i="2"/>
  <c r="BU46" i="2"/>
  <c r="BS46" i="2"/>
  <c r="BZ46" i="2"/>
  <c r="BV46" i="2"/>
  <c r="BN46" i="2"/>
  <c r="BL46" i="2"/>
  <c r="BG46" i="2"/>
  <c r="BI46" i="2"/>
  <c r="BX46" i="2"/>
  <c r="CB51" i="2"/>
  <c r="BI35" i="2"/>
  <c r="BX35" i="2"/>
  <c r="BT35" i="2"/>
  <c r="BY35" i="2"/>
  <c r="BF35" i="2"/>
  <c r="BK35" i="2"/>
  <c r="BG35" i="2"/>
  <c r="BN35" i="2"/>
  <c r="BU35" i="2"/>
  <c r="BH35" i="2"/>
  <c r="BR35" i="2"/>
  <c r="BV35" i="2"/>
  <c r="BL35" i="2"/>
  <c r="BQ35" i="2"/>
  <c r="BP35" i="2"/>
  <c r="BJ35" i="2"/>
  <c r="BW35" i="2"/>
  <c r="BM35" i="2"/>
  <c r="BO35" i="2"/>
  <c r="BZ35" i="2"/>
  <c r="BS35" i="2"/>
  <c r="CB107" i="2"/>
  <c r="BX14" i="2"/>
  <c r="BH14" i="2"/>
  <c r="BI14" i="2"/>
  <c r="BU14" i="2"/>
  <c r="BS14" i="2"/>
  <c r="BL14" i="2"/>
  <c r="BM14" i="2"/>
  <c r="BT14" i="2"/>
  <c r="BG14" i="2"/>
  <c r="BY14" i="2"/>
  <c r="BO14" i="2"/>
  <c r="BW14" i="2"/>
  <c r="BF14" i="2"/>
  <c r="BQ14" i="2"/>
  <c r="BJ14" i="2"/>
  <c r="BN14" i="2"/>
  <c r="BV14" i="2"/>
  <c r="BP14" i="2"/>
  <c r="BK14" i="2"/>
  <c r="BR14" i="2"/>
  <c r="BZ14" i="2"/>
  <c r="BS40" i="2"/>
  <c r="BU40" i="2"/>
  <c r="BO40" i="2"/>
  <c r="BL40" i="2"/>
  <c r="BF40" i="2"/>
  <c r="BJ40" i="2"/>
  <c r="BW40" i="2"/>
  <c r="BT40" i="2"/>
  <c r="BV40" i="2"/>
  <c r="BH40" i="2"/>
  <c r="BP40" i="2"/>
  <c r="BZ40" i="2"/>
  <c r="BY40" i="2"/>
  <c r="BX40" i="2"/>
  <c r="BK40" i="2"/>
  <c r="BQ40" i="2"/>
  <c r="BI40" i="2"/>
  <c r="BM40" i="2"/>
  <c r="BN40" i="2"/>
  <c r="CD40" i="2" s="1"/>
  <c r="BG40" i="2"/>
  <c r="BR40" i="2"/>
  <c r="BP9" i="2"/>
  <c r="BH9" i="2"/>
  <c r="BV9" i="2"/>
  <c r="BX9" i="2"/>
  <c r="BZ9" i="2"/>
  <c r="BF9" i="2"/>
  <c r="BR9" i="2"/>
  <c r="BL9" i="2"/>
  <c r="BJ9" i="2"/>
  <c r="BN9" i="2"/>
  <c r="CD25" i="2"/>
  <c r="CD19" i="2"/>
  <c r="AA4" i="1"/>
  <c r="U4" i="1"/>
  <c r="AM61" i="1"/>
  <c r="AH7" i="1"/>
  <c r="AU61" i="1"/>
  <c r="U21" i="1"/>
  <c r="AH18" i="1"/>
  <c r="AK16" i="1"/>
  <c r="AH28" i="1"/>
  <c r="AP61" i="1"/>
  <c r="AR61" i="1"/>
  <c r="AT69" i="1"/>
  <c r="AV69" i="1" s="1"/>
  <c r="AN69" i="1"/>
  <c r="AS16" i="1"/>
  <c r="AA10" i="1"/>
  <c r="U10" i="1"/>
  <c r="AN61" i="1"/>
  <c r="AL69" i="1"/>
  <c r="AR69" i="1"/>
  <c r="AQ16" i="1"/>
  <c r="AV16" i="1" s="1"/>
  <c r="AL16" i="1"/>
  <c r="T26" i="1"/>
  <c r="AA26" i="1"/>
  <c r="AJ21" i="1"/>
  <c r="AH29" i="1"/>
  <c r="AH15" i="1"/>
  <c r="AL61" i="1"/>
  <c r="AT61" i="1"/>
  <c r="AY16" i="1"/>
  <c r="AU72" i="1"/>
  <c r="AQ72" i="1"/>
  <c r="AW16" i="1"/>
  <c r="AJ28" i="1"/>
  <c r="AS28" i="1" s="1"/>
  <c r="AU18" i="1"/>
  <c r="AQ18" i="1"/>
  <c r="AM18" i="1"/>
  <c r="AT18" i="1"/>
  <c r="AP18" i="1"/>
  <c r="AL18" i="1"/>
  <c r="AS18" i="1"/>
  <c r="AK18" i="1"/>
  <c r="AO18" i="1"/>
  <c r="AN18" i="1"/>
  <c r="AR18" i="1"/>
  <c r="AR5" i="1"/>
  <c r="AN5" i="1"/>
  <c r="AU5" i="1"/>
  <c r="AQ5" i="1"/>
  <c r="AM5" i="1"/>
  <c r="AS5" i="1"/>
  <c r="AK5" i="1"/>
  <c r="AP5" i="1"/>
  <c r="AO5" i="1"/>
  <c r="AL5" i="1"/>
  <c r="AT5" i="1"/>
  <c r="AR23" i="1"/>
  <c r="AN23" i="1"/>
  <c r="AU23" i="1"/>
  <c r="AQ23" i="1"/>
  <c r="AS23" i="1"/>
  <c r="AK23" i="1"/>
  <c r="AL23" i="1"/>
  <c r="AT23" i="1"/>
  <c r="AP23" i="1"/>
  <c r="AO23" i="1"/>
  <c r="AR73" i="1"/>
  <c r="AN73" i="1"/>
  <c r="AU73" i="1"/>
  <c r="AQ73" i="1"/>
  <c r="AM73" i="1"/>
  <c r="AS73" i="1"/>
  <c r="AO73" i="1"/>
  <c r="AK73" i="1"/>
  <c r="AT73" i="1"/>
  <c r="AP73" i="1"/>
  <c r="AL73" i="1"/>
  <c r="AT67" i="1"/>
  <c r="AP67" i="1"/>
  <c r="AL67" i="1"/>
  <c r="AS67" i="1"/>
  <c r="AO67" i="1"/>
  <c r="AK67" i="1"/>
  <c r="AU67" i="1"/>
  <c r="AQ67" i="1"/>
  <c r="AM67" i="1"/>
  <c r="AR67" i="1"/>
  <c r="AN67" i="1"/>
  <c r="AV59" i="1"/>
  <c r="AT71" i="1"/>
  <c r="AP71" i="1"/>
  <c r="AL71" i="1"/>
  <c r="AS71" i="1"/>
  <c r="AO71" i="1"/>
  <c r="AK71" i="1"/>
  <c r="AU71" i="1"/>
  <c r="AQ71" i="1"/>
  <c r="AM71" i="1"/>
  <c r="AR71" i="1"/>
  <c r="AN71" i="1"/>
  <c r="AH23" i="1"/>
  <c r="U17" i="1"/>
  <c r="AA17" i="1"/>
  <c r="T17" i="1"/>
  <c r="AU27" i="1"/>
  <c r="AQ27" i="1"/>
  <c r="AM27" i="1"/>
  <c r="AT27" i="1"/>
  <c r="AP27" i="1"/>
  <c r="AL27" i="1"/>
  <c r="AN27" i="1"/>
  <c r="AR27" i="1"/>
  <c r="AK27" i="1"/>
  <c r="AS27" i="1"/>
  <c r="AO27" i="1"/>
  <c r="AS15" i="1"/>
  <c r="AO15" i="1"/>
  <c r="AK15" i="1"/>
  <c r="AU15" i="1"/>
  <c r="AP15" i="1"/>
  <c r="AT15" i="1"/>
  <c r="AN15" i="1"/>
  <c r="AR15" i="1"/>
  <c r="AQ15" i="1"/>
  <c r="AM15" i="1"/>
  <c r="AL15" i="1"/>
  <c r="AJ7" i="1"/>
  <c r="AU66" i="1"/>
  <c r="AQ66" i="1"/>
  <c r="AM66" i="1"/>
  <c r="AT66" i="1"/>
  <c r="AP66" i="1"/>
  <c r="AL66" i="1"/>
  <c r="AR66" i="1"/>
  <c r="AN66" i="1"/>
  <c r="AK66" i="1"/>
  <c r="AS66" i="1"/>
  <c r="AO66" i="1"/>
  <c r="AT60" i="1"/>
  <c r="AP60" i="1"/>
  <c r="AL60" i="1"/>
  <c r="AS60" i="1"/>
  <c r="AO60" i="1"/>
  <c r="AK60" i="1"/>
  <c r="AU60" i="1"/>
  <c r="AQ60" i="1"/>
  <c r="AM60" i="1"/>
  <c r="AN60" i="1"/>
  <c r="AR60" i="1"/>
  <c r="AN28" i="1"/>
  <c r="AU28" i="1"/>
  <c r="AQ28" i="1"/>
  <c r="AM28" i="1"/>
  <c r="AT28" i="1"/>
  <c r="AP28" i="1"/>
  <c r="AR9" i="1"/>
  <c r="AN9" i="1"/>
  <c r="AT9" i="1"/>
  <c r="AO9" i="1"/>
  <c r="AS9" i="1"/>
  <c r="AM9" i="1"/>
  <c r="AU9" i="1"/>
  <c r="AK9" i="1"/>
  <c r="AQ9" i="1"/>
  <c r="AP9" i="1"/>
  <c r="AL9" i="1"/>
  <c r="AU8" i="1"/>
  <c r="AQ8" i="1"/>
  <c r="AM8" i="1"/>
  <c r="AT8" i="1"/>
  <c r="AO8" i="1"/>
  <c r="AS8" i="1"/>
  <c r="AN8" i="1"/>
  <c r="AL8" i="1"/>
  <c r="AP8" i="1"/>
  <c r="AK8" i="1"/>
  <c r="AR8" i="1"/>
  <c r="AU53" i="1"/>
  <c r="AQ53" i="1"/>
  <c r="AM53" i="1"/>
  <c r="AT53" i="1"/>
  <c r="AP53" i="1"/>
  <c r="AL53" i="1"/>
  <c r="AR53" i="1"/>
  <c r="AN53" i="1"/>
  <c r="AS53" i="1"/>
  <c r="AO53" i="1"/>
  <c r="AK53" i="1"/>
  <c r="AT62" i="1"/>
  <c r="AP62" i="1"/>
  <c r="AL62" i="1"/>
  <c r="AS62" i="1"/>
  <c r="AO62" i="1"/>
  <c r="AK62" i="1"/>
  <c r="AU62" i="1"/>
  <c r="AQ62" i="1"/>
  <c r="AM62" i="1"/>
  <c r="AR62" i="1"/>
  <c r="AN62" i="1"/>
  <c r="AT21" i="1"/>
  <c r="AP21" i="1"/>
  <c r="AL21" i="1"/>
  <c r="AS21" i="1"/>
  <c r="AO21" i="1"/>
  <c r="AK21" i="1"/>
  <c r="AR21" i="1"/>
  <c r="AQ21" i="1"/>
  <c r="AN21" i="1"/>
  <c r="AM21" i="1"/>
  <c r="AU21" i="1"/>
  <c r="AX16" i="1"/>
  <c r="T11" i="1"/>
  <c r="AA11" i="1"/>
  <c r="U11" i="1"/>
  <c r="AU29" i="1"/>
  <c r="AQ29" i="1"/>
  <c r="AM29" i="1"/>
  <c r="AT29" i="1"/>
  <c r="AP29" i="1"/>
  <c r="AL29" i="1"/>
  <c r="AR29" i="1"/>
  <c r="AN29" i="1"/>
  <c r="AS29" i="1"/>
  <c r="AO29" i="1"/>
  <c r="AK29" i="1"/>
  <c r="AS68" i="1"/>
  <c r="AO68" i="1"/>
  <c r="AK68" i="1"/>
  <c r="AR68" i="1"/>
  <c r="AN68" i="1"/>
  <c r="AT68" i="1"/>
  <c r="AP68" i="1"/>
  <c r="AL68" i="1"/>
  <c r="AU68" i="1"/>
  <c r="AQ68" i="1"/>
  <c r="AM68" i="1"/>
  <c r="AT58" i="1"/>
  <c r="AP58" i="1"/>
  <c r="AL58" i="1"/>
  <c r="AS58" i="1"/>
  <c r="AO58" i="1"/>
  <c r="AK58" i="1"/>
  <c r="AU58" i="1"/>
  <c r="AQ58" i="1"/>
  <c r="AM58" i="1"/>
  <c r="AR58" i="1"/>
  <c r="AN58" i="1"/>
  <c r="AS20" i="1"/>
  <c r="AO20" i="1"/>
  <c r="AK20" i="1"/>
  <c r="AR20" i="1"/>
  <c r="AN20" i="1"/>
  <c r="AQ20" i="1"/>
  <c r="AP20" i="1"/>
  <c r="AM20" i="1"/>
  <c r="AU20" i="1"/>
  <c r="AL20" i="1"/>
  <c r="AT20" i="1"/>
  <c r="U22" i="1"/>
  <c r="T22" i="1"/>
  <c r="AA22" i="1"/>
  <c r="AU12" i="1"/>
  <c r="AQ12" i="1"/>
  <c r="AM12" i="1"/>
  <c r="AP12" i="1"/>
  <c r="AK12" i="1"/>
  <c r="AT12" i="1"/>
  <c r="AO12" i="1"/>
  <c r="AN12" i="1"/>
  <c r="AL12" i="1"/>
  <c r="AS12" i="1"/>
  <c r="AR12" i="1"/>
  <c r="AX12" i="1" s="1"/>
  <c r="AU54" i="1"/>
  <c r="AQ54" i="1"/>
  <c r="AM54" i="1"/>
  <c r="AT54" i="1"/>
  <c r="AP54" i="1"/>
  <c r="AL54" i="1"/>
  <c r="AR54" i="1"/>
  <c r="AN54" i="1"/>
  <c r="AS54" i="1"/>
  <c r="AO54" i="1"/>
  <c r="AK54" i="1"/>
  <c r="AU70" i="1"/>
  <c r="AQ70" i="1"/>
  <c r="AM70" i="1"/>
  <c r="AT70" i="1"/>
  <c r="AP70" i="1"/>
  <c r="AL70" i="1"/>
  <c r="AR70" i="1"/>
  <c r="AN70" i="1"/>
  <c r="AS70" i="1"/>
  <c r="AO70" i="1"/>
  <c r="AK70" i="1"/>
  <c r="AU52" i="1"/>
  <c r="AQ52" i="1"/>
  <c r="AM52" i="1"/>
  <c r="AT52" i="1"/>
  <c r="AP52" i="1"/>
  <c r="AL52" i="1"/>
  <c r="AR52" i="1"/>
  <c r="AN52" i="1"/>
  <c r="AK52" i="1"/>
  <c r="AS52" i="1"/>
  <c r="AO52" i="1"/>
  <c r="AV72" i="1"/>
  <c r="AR63" i="1"/>
  <c r="AN63" i="1"/>
  <c r="AU63" i="1"/>
  <c r="AQ63" i="1"/>
  <c r="AM63" i="1"/>
  <c r="AS63" i="1"/>
  <c r="AO63" i="1"/>
  <c r="AK63" i="1"/>
  <c r="AT63" i="1"/>
  <c r="AP63" i="1"/>
  <c r="AL63" i="1"/>
  <c r="AA6" i="1"/>
  <c r="T6" i="1"/>
  <c r="BA16" i="1"/>
  <c r="AZ16" i="1" s="1"/>
  <c r="BB16" i="1" s="1"/>
  <c r="AA19" i="1"/>
  <c r="U19" i="1"/>
  <c r="T19" i="1"/>
  <c r="CC25" i="2" l="1"/>
  <c r="CD62" i="2"/>
  <c r="CC66" i="2"/>
  <c r="CC31" i="2"/>
  <c r="CC84" i="2"/>
  <c r="CB40" i="2"/>
  <c r="CB88" i="2"/>
  <c r="CB66" i="2"/>
  <c r="CC95" i="2"/>
  <c r="CB9" i="2"/>
  <c r="CC40" i="2"/>
  <c r="CC14" i="2"/>
  <c r="CC35" i="2"/>
  <c r="CC88" i="2"/>
  <c r="CC73" i="2"/>
  <c r="CB31" i="2"/>
  <c r="CB84" i="2"/>
  <c r="CC62" i="2"/>
  <c r="CB46" i="2"/>
  <c r="CB35" i="2"/>
  <c r="CC46" i="2"/>
  <c r="CB95" i="2"/>
  <c r="CB69" i="2"/>
  <c r="CB14" i="2"/>
  <c r="CB73" i="2"/>
  <c r="CB62" i="2"/>
  <c r="CC69" i="2"/>
  <c r="CD9" i="2"/>
  <c r="CD46" i="2"/>
  <c r="CD14" i="2"/>
  <c r="CD4" i="2"/>
  <c r="CD66" i="2"/>
  <c r="CD56" i="2"/>
  <c r="CD100" i="2"/>
  <c r="CD79" i="2"/>
  <c r="CD88" i="2"/>
  <c r="CD84" i="2"/>
  <c r="AJ4" i="1"/>
  <c r="AH4" i="1"/>
  <c r="BA21" i="1"/>
  <c r="AL28" i="1"/>
  <c r="AR28" i="1"/>
  <c r="AY28" i="1" s="1"/>
  <c r="AO28" i="1"/>
  <c r="AJ26" i="1"/>
  <c r="AH26" i="1"/>
  <c r="AH10" i="1"/>
  <c r="AJ10" i="1"/>
  <c r="AW54" i="1"/>
  <c r="BA29" i="1"/>
  <c r="AW21" i="1"/>
  <c r="AW9" i="1"/>
  <c r="AK28" i="1"/>
  <c r="AV28" i="1" s="1"/>
  <c r="BA27" i="1"/>
  <c r="AZ27" i="1" s="1"/>
  <c r="BB27" i="1" s="1"/>
  <c r="AY23" i="1"/>
  <c r="BA18" i="1"/>
  <c r="AW52" i="1"/>
  <c r="AX15" i="1"/>
  <c r="AW27" i="1"/>
  <c r="AX18" i="1"/>
  <c r="AV61" i="1"/>
  <c r="BA20" i="1"/>
  <c r="AZ20" i="1" s="1"/>
  <c r="BB20" i="1" s="1"/>
  <c r="AV58" i="1"/>
  <c r="AY15" i="1"/>
  <c r="AW5" i="1"/>
  <c r="AW29" i="1"/>
  <c r="AW18" i="1"/>
  <c r="AW53" i="1"/>
  <c r="AV66" i="1"/>
  <c r="AX27" i="1"/>
  <c r="AV70" i="1"/>
  <c r="AX29" i="1"/>
  <c r="BA23" i="1"/>
  <c r="AX23" i="1"/>
  <c r="AX28" i="1"/>
  <c r="BA5" i="1"/>
  <c r="AZ5" i="1" s="1"/>
  <c r="BB5" i="1" s="1"/>
  <c r="AV12" i="1"/>
  <c r="AV20" i="1"/>
  <c r="AX5" i="1"/>
  <c r="AZ18" i="1"/>
  <c r="BB18" i="1" s="1"/>
  <c r="AV18" i="1"/>
  <c r="AJ22" i="1"/>
  <c r="AH22" i="1"/>
  <c r="AW20" i="1"/>
  <c r="AZ29" i="1"/>
  <c r="BB29" i="1" s="1"/>
  <c r="AV29" i="1"/>
  <c r="AV62" i="1"/>
  <c r="BA28" i="1"/>
  <c r="AZ28" i="1" s="1"/>
  <c r="BB28" i="1" s="1"/>
  <c r="AU7" i="1"/>
  <c r="AQ7" i="1"/>
  <c r="AM7" i="1"/>
  <c r="AT7" i="1"/>
  <c r="AP7" i="1"/>
  <c r="AL7" i="1"/>
  <c r="AO7" i="1"/>
  <c r="AN7" i="1"/>
  <c r="AK7" i="1"/>
  <c r="AR7" i="1"/>
  <c r="AS7" i="1"/>
  <c r="AJ17" i="1"/>
  <c r="AH17" i="1"/>
  <c r="AV71" i="1"/>
  <c r="AY18" i="1"/>
  <c r="AW12" i="1"/>
  <c r="AY20" i="1"/>
  <c r="AV68" i="1"/>
  <c r="AX21" i="1"/>
  <c r="AX8" i="1"/>
  <c r="AV15" i="1"/>
  <c r="AY27" i="1"/>
  <c r="AV67" i="1"/>
  <c r="AV5" i="1"/>
  <c r="AW8" i="1"/>
  <c r="AV9" i="1"/>
  <c r="AV60" i="1"/>
  <c r="AY21" i="1"/>
  <c r="BA8" i="1"/>
  <c r="BA9" i="1"/>
  <c r="AZ9" i="1" s="1"/>
  <c r="BB9" i="1" s="1"/>
  <c r="AH19" i="1"/>
  <c r="AJ19" i="1"/>
  <c r="AJ6" i="1"/>
  <c r="AH6" i="1"/>
  <c r="AV63" i="1"/>
  <c r="AV52" i="1"/>
  <c r="AV54" i="1"/>
  <c r="AY12" i="1"/>
  <c r="BA12" i="1"/>
  <c r="AZ12" i="1" s="1"/>
  <c r="BB12" i="1" s="1"/>
  <c r="AX20" i="1"/>
  <c r="AY29" i="1"/>
  <c r="AH11" i="1"/>
  <c r="AJ11" i="1"/>
  <c r="AZ21" i="1"/>
  <c r="BB21" i="1" s="1"/>
  <c r="AV21" i="1"/>
  <c r="AV53" i="1"/>
  <c r="AZ8" i="1"/>
  <c r="BB8" i="1" s="1"/>
  <c r="AV8" i="1"/>
  <c r="AY8" i="1"/>
  <c r="AY9" i="1"/>
  <c r="AX9" i="1"/>
  <c r="AW28" i="1"/>
  <c r="BA15" i="1"/>
  <c r="AZ15" i="1" s="1"/>
  <c r="BB15" i="1" s="1"/>
  <c r="AW15" i="1"/>
  <c r="AV27" i="1"/>
  <c r="AV73" i="1"/>
  <c r="AW23" i="1"/>
  <c r="AZ23" i="1"/>
  <c r="BB23" i="1" s="1"/>
  <c r="AV23" i="1"/>
  <c r="AY5" i="1"/>
  <c r="CD69" i="2" l="1"/>
  <c r="CD95" i="2"/>
  <c r="CD73" i="2"/>
  <c r="CD35" i="2"/>
  <c r="CD51" i="2"/>
  <c r="CD31" i="2"/>
  <c r="CD107" i="2"/>
  <c r="AU4" i="1"/>
  <c r="AK4" i="1"/>
  <c r="AO4" i="1"/>
  <c r="AQ4" i="1"/>
  <c r="AR4" i="1"/>
  <c r="AX4" i="1" s="1"/>
  <c r="AM4" i="1"/>
  <c r="AT4" i="1"/>
  <c r="AP4" i="1"/>
  <c r="AN4" i="1"/>
  <c r="AS4" i="1"/>
  <c r="AL4" i="1"/>
  <c r="AR26" i="1"/>
  <c r="AL26" i="1"/>
  <c r="AO26" i="1"/>
  <c r="AW26" i="1" s="1"/>
  <c r="AN26" i="1"/>
  <c r="AU26" i="1"/>
  <c r="AK26" i="1"/>
  <c r="AT26" i="1"/>
  <c r="BA26" i="1" s="1"/>
  <c r="AZ26" i="1" s="1"/>
  <c r="BB26" i="1" s="1"/>
  <c r="AQ26" i="1"/>
  <c r="AP26" i="1"/>
  <c r="AM26" i="1"/>
  <c r="AS26" i="1"/>
  <c r="AY26" i="1" s="1"/>
  <c r="AM10" i="1"/>
  <c r="AS10" i="1"/>
  <c r="AU10" i="1"/>
  <c r="AO10" i="1"/>
  <c r="AW10" i="1" s="1"/>
  <c r="AT10" i="1"/>
  <c r="BA10" i="1" s="1"/>
  <c r="AK10" i="1"/>
  <c r="AP10" i="1"/>
  <c r="AR10" i="1"/>
  <c r="AQ10" i="1"/>
  <c r="AL10" i="1"/>
  <c r="AN10" i="1"/>
  <c r="AY7" i="1"/>
  <c r="BA7" i="1"/>
  <c r="AZ7" i="1" s="1"/>
  <c r="BB7" i="1" s="1"/>
  <c r="AV7" i="1"/>
  <c r="AW7" i="1"/>
  <c r="AT6" i="1"/>
  <c r="AP6" i="1"/>
  <c r="AL6" i="1"/>
  <c r="AS6" i="1"/>
  <c r="AO6" i="1"/>
  <c r="AK6" i="1"/>
  <c r="AU6" i="1"/>
  <c r="AM6" i="1"/>
  <c r="AR6" i="1"/>
  <c r="AQ6" i="1"/>
  <c r="AN6" i="1"/>
  <c r="AT17" i="1"/>
  <c r="AQ17" i="1"/>
  <c r="AM17" i="1"/>
  <c r="AS17" i="1"/>
  <c r="AN17" i="1"/>
  <c r="AR17" i="1"/>
  <c r="AL17" i="1"/>
  <c r="AP17" i="1"/>
  <c r="AO17" i="1"/>
  <c r="AW17" i="1" s="1"/>
  <c r="AK17" i="1"/>
  <c r="AU17" i="1"/>
  <c r="AT11" i="1"/>
  <c r="AP11" i="1"/>
  <c r="AL11" i="1"/>
  <c r="AQ11" i="1"/>
  <c r="AK11" i="1"/>
  <c r="AU11" i="1"/>
  <c r="AO11" i="1"/>
  <c r="AS11" i="1"/>
  <c r="AR11" i="1"/>
  <c r="AN11" i="1"/>
  <c r="AM11" i="1"/>
  <c r="AR19" i="1"/>
  <c r="AN19" i="1"/>
  <c r="AU19" i="1"/>
  <c r="AQ19" i="1"/>
  <c r="AM19" i="1"/>
  <c r="AP19" i="1"/>
  <c r="AS19" i="1"/>
  <c r="AO19" i="1"/>
  <c r="AW19" i="1" s="1"/>
  <c r="AK19" i="1"/>
  <c r="AL19" i="1"/>
  <c r="AT19" i="1"/>
  <c r="BA19" i="1" s="1"/>
  <c r="AX7" i="1"/>
  <c r="AU22" i="1"/>
  <c r="AQ22" i="1"/>
  <c r="AT22" i="1"/>
  <c r="AP22" i="1"/>
  <c r="AL22" i="1"/>
  <c r="AN22" i="1"/>
  <c r="AS22" i="1"/>
  <c r="AR22" i="1"/>
  <c r="AX22" i="1" s="1"/>
  <c r="AO22" i="1"/>
  <c r="AK22" i="1"/>
  <c r="BA4" i="1" l="1"/>
  <c r="AZ4" i="1" s="1"/>
  <c r="BB4" i="1" s="1"/>
  <c r="AW4" i="1"/>
  <c r="AY4" i="1"/>
  <c r="AV4" i="1"/>
  <c r="AV26" i="1"/>
  <c r="AY10" i="1"/>
  <c r="BA17" i="1"/>
  <c r="AX10" i="1"/>
  <c r="AX6" i="1"/>
  <c r="AV10" i="1"/>
  <c r="AZ10" i="1"/>
  <c r="BB10" i="1" s="1"/>
  <c r="AX26" i="1"/>
  <c r="AX17" i="1"/>
  <c r="BA6" i="1"/>
  <c r="BA22" i="1"/>
  <c r="AY22" i="1"/>
  <c r="AW11" i="1"/>
  <c r="AW6" i="1"/>
  <c r="AY19" i="1"/>
  <c r="AY6" i="1"/>
  <c r="AW22" i="1"/>
  <c r="AX11" i="1"/>
  <c r="AV11" i="1"/>
  <c r="BA11" i="1"/>
  <c r="AZ11" i="1" s="1"/>
  <c r="BB11" i="1" s="1"/>
  <c r="AY17" i="1"/>
  <c r="AV22" i="1"/>
  <c r="AZ22" i="1"/>
  <c r="BB22" i="1" s="1"/>
  <c r="AZ19" i="1"/>
  <c r="BB19" i="1" s="1"/>
  <c r="AV19" i="1"/>
  <c r="AX19" i="1"/>
  <c r="AY11" i="1"/>
  <c r="AZ6" i="1"/>
  <c r="BB6" i="1" s="1"/>
  <c r="AV6" i="1"/>
  <c r="AV17" i="1"/>
  <c r="AZ17" i="1"/>
  <c r="BB17" i="1" s="1"/>
</calcChain>
</file>

<file path=xl/sharedStrings.xml><?xml version="1.0" encoding="utf-8"?>
<sst xmlns="http://schemas.openxmlformats.org/spreadsheetml/2006/main" count="1555" uniqueCount="200">
  <si>
    <t>start mat</t>
  </si>
  <si>
    <t>rock type</t>
  </si>
  <si>
    <t>P[GPa]</t>
  </si>
  <si>
    <t>T [°C]</t>
  </si>
  <si>
    <t xml:space="preserve">buffer </t>
  </si>
  <si>
    <t>capsule</t>
  </si>
  <si>
    <t>run time [h]</t>
  </si>
  <si>
    <t>SiO2</t>
  </si>
  <si>
    <t>TiO2</t>
  </si>
  <si>
    <t>Al2O3</t>
  </si>
  <si>
    <t>Cr2O3</t>
  </si>
  <si>
    <t>FeO</t>
  </si>
  <si>
    <t>Fe2O3</t>
  </si>
  <si>
    <t>MnO</t>
  </si>
  <si>
    <t>MgO</t>
  </si>
  <si>
    <t>CaO</t>
  </si>
  <si>
    <t>Na2O</t>
  </si>
  <si>
    <t>K2O</t>
  </si>
  <si>
    <t>Total</t>
  </si>
  <si>
    <t>total Fe</t>
  </si>
  <si>
    <t>calc:</t>
  </si>
  <si>
    <t>O coeff.</t>
  </si>
  <si>
    <t>cations:</t>
  </si>
  <si>
    <t>Si</t>
  </si>
  <si>
    <t xml:space="preserve">Ti </t>
  </si>
  <si>
    <t>Al</t>
  </si>
  <si>
    <t>Cr</t>
  </si>
  <si>
    <t>Fe2</t>
  </si>
  <si>
    <t>Fe3</t>
  </si>
  <si>
    <t>Mn</t>
  </si>
  <si>
    <t>Mg</t>
  </si>
  <si>
    <t>Ca</t>
  </si>
  <si>
    <t>Na</t>
  </si>
  <si>
    <t>K</t>
  </si>
  <si>
    <t>total</t>
  </si>
  <si>
    <t>Fe total</t>
  </si>
  <si>
    <t>Mg#</t>
  </si>
  <si>
    <t>Ca#</t>
  </si>
  <si>
    <t>MgSi</t>
  </si>
  <si>
    <t>NaSi</t>
  </si>
  <si>
    <t>sum Maj</t>
  </si>
  <si>
    <t>Fe3+ (Droop)</t>
  </si>
  <si>
    <t>Fetotal EMPA</t>
  </si>
  <si>
    <t>Fe3+ Mössbauer</t>
  </si>
  <si>
    <t>sigma Möss</t>
  </si>
  <si>
    <t>Fe3+ EELS</t>
  </si>
  <si>
    <t>sigma EELS</t>
  </si>
  <si>
    <t>Fe3 Flank</t>
  </si>
  <si>
    <t>comp Fe3+</t>
  </si>
  <si>
    <t>Phase assemblage</t>
  </si>
  <si>
    <t>this study (uncertainties not reported in this sheet)</t>
  </si>
  <si>
    <t>copy of column U</t>
  </si>
  <si>
    <t>Yellow samples have conflicting Fe-ratios between both methods</t>
  </si>
  <si>
    <t>Z1699P</t>
  </si>
  <si>
    <t>KLB-1</t>
  </si>
  <si>
    <t>Re</t>
  </si>
  <si>
    <t>ReReO2 in Pt</t>
  </si>
  <si>
    <t>Maj+Rw</t>
  </si>
  <si>
    <t>H4560P</t>
  </si>
  <si>
    <t>Maj+Ol+Opx?</t>
  </si>
  <si>
    <t>KLB-1 57Fe</t>
  </si>
  <si>
    <t>Mo</t>
  </si>
  <si>
    <t>MoMoO2 in Pt</t>
  </si>
  <si>
    <t>Maj+Wads+Rw?</t>
  </si>
  <si>
    <t>Fe</t>
  </si>
  <si>
    <t>Fe capsule</t>
  </si>
  <si>
    <t>Maj+Rw?</t>
  </si>
  <si>
    <t>Maj+Ol+Rw</t>
  </si>
  <si>
    <t>Z1700P</t>
  </si>
  <si>
    <t>Fe-foil in Pt</t>
  </si>
  <si>
    <t>Maj+Wads</t>
  </si>
  <si>
    <t>H4321P</t>
  </si>
  <si>
    <t>Maj+Ol</t>
  </si>
  <si>
    <t>Maj+Ol+Opx</t>
  </si>
  <si>
    <t>H4556P</t>
  </si>
  <si>
    <t>1600 (estimate)</t>
  </si>
  <si>
    <t>Fe-foil in AuPd</t>
  </si>
  <si>
    <t>MORB(after Litasov &amp; Ohtani 2005)</t>
  </si>
  <si>
    <t>Z1699B</t>
  </si>
  <si>
    <t>MORB</t>
  </si>
  <si>
    <t>basalt</t>
  </si>
  <si>
    <t>Maj+Stish(al)</t>
  </si>
  <si>
    <t>H4560B</t>
  </si>
  <si>
    <t>Maj+Jd+Stish</t>
  </si>
  <si>
    <t>Maj</t>
  </si>
  <si>
    <t>Z1700B b</t>
  </si>
  <si>
    <t>Maj+cpx</t>
  </si>
  <si>
    <t>sample was very beam sensitive</t>
  </si>
  <si>
    <t>H4321B</t>
  </si>
  <si>
    <t>Maj+Stish+Cpx</t>
  </si>
  <si>
    <t>H4557B a</t>
  </si>
  <si>
    <t>Maj+MajFe+cpx</t>
  </si>
  <si>
    <t>H4557B b</t>
  </si>
  <si>
    <t>BFI</t>
  </si>
  <si>
    <t>Mars mantle</t>
  </si>
  <si>
    <t>Maj+Wads+Rw</t>
  </si>
  <si>
    <t>Maj+Ol+Rw?</t>
  </si>
  <si>
    <t>*10 kV 50 nA Cameca SX5 measurements</t>
  </si>
  <si>
    <t>McCammon &amp; Ross 2003</t>
  </si>
  <si>
    <t>U307</t>
  </si>
  <si>
    <t>Mg,FeSiO3</t>
  </si>
  <si>
    <t>U319</t>
  </si>
  <si>
    <t>U526</t>
  </si>
  <si>
    <t>1900d</t>
  </si>
  <si>
    <t>U1089</t>
  </si>
  <si>
    <t>1820d</t>
  </si>
  <si>
    <t>U1127</t>
  </si>
  <si>
    <t>U1120</t>
  </si>
  <si>
    <t>U1217</t>
  </si>
  <si>
    <t>U203</t>
  </si>
  <si>
    <t>U1038</t>
  </si>
  <si>
    <t>U1146</t>
  </si>
  <si>
    <t>U1161</t>
  </si>
  <si>
    <t>U1116</t>
  </si>
  <si>
    <t>U1147</t>
  </si>
  <si>
    <t>U1219</t>
  </si>
  <si>
    <t>U1220</t>
  </si>
  <si>
    <t>U2144</t>
  </si>
  <si>
    <t>Rohrbach et al. 2017</t>
  </si>
  <si>
    <t>starting material</t>
  </si>
  <si>
    <t>zull-3</t>
  </si>
  <si>
    <t>Lherzolite</t>
  </si>
  <si>
    <t>Fe-sat.</t>
  </si>
  <si>
    <t>zulV-1</t>
  </si>
  <si>
    <t>zull-4</t>
  </si>
  <si>
    <t>Xu et al. 2017</t>
  </si>
  <si>
    <t>CMASFCr</t>
  </si>
  <si>
    <t>none</t>
  </si>
  <si>
    <t>Pt!!</t>
  </si>
  <si>
    <t>Tao et al. 2018</t>
  </si>
  <si>
    <t>starting material (STM)</t>
  </si>
  <si>
    <t>LOI1395</t>
  </si>
  <si>
    <t>CMASFCr (Mars)</t>
  </si>
  <si>
    <t>LOI1382</t>
  </si>
  <si>
    <t>LOI1381</t>
  </si>
  <si>
    <t>LOI1372</t>
  </si>
  <si>
    <t>LOI1384</t>
  </si>
  <si>
    <t>LOI1374</t>
  </si>
  <si>
    <t>LOI1375</t>
  </si>
  <si>
    <t>calc based on Fe-ratios</t>
  </si>
  <si>
    <t>H4692P</t>
  </si>
  <si>
    <t>Z1786P</t>
  </si>
  <si>
    <t>Z1782P</t>
  </si>
  <si>
    <t>Z1785P*</t>
  </si>
  <si>
    <t>Z1785B</t>
  </si>
  <si>
    <t>Z1786B*</t>
  </si>
  <si>
    <t>H4692B</t>
  </si>
  <si>
    <t>Z1785M*</t>
  </si>
  <si>
    <t>Z1786M</t>
  </si>
  <si>
    <t>Z1782M</t>
  </si>
  <si>
    <t>H4692M*</t>
  </si>
  <si>
    <t>peridotite - rw</t>
  </si>
  <si>
    <t>Mars Mantle (Bertka and Fei 1997)</t>
  </si>
  <si>
    <t>KLB-1 / KLB-1 57Fe (1:9) (Holland and Powell) increased Maj fraction</t>
  </si>
  <si>
    <t>unc</t>
  </si>
  <si>
    <t>Phase</t>
  </si>
  <si>
    <t>Majorite</t>
  </si>
  <si>
    <t>Ringwoodite</t>
  </si>
  <si>
    <t>Mgwustite</t>
  </si>
  <si>
    <t>High-Censt</t>
  </si>
  <si>
    <t>Fe-metal</t>
  </si>
  <si>
    <t>MoO2</t>
  </si>
  <si>
    <t>Orthopyroxene</t>
  </si>
  <si>
    <t>Olivine</t>
  </si>
  <si>
    <t>Clinopyroxene</t>
  </si>
  <si>
    <t>ReO2</t>
  </si>
  <si>
    <t>Wadsleylite</t>
  </si>
  <si>
    <t>Wadsleyite</t>
  </si>
  <si>
    <t>High-Clinoenstatite</t>
  </si>
  <si>
    <t>underline = 1 analysis only</t>
  </si>
  <si>
    <t>italics = problematic in terms of quality or numer of analyses</t>
  </si>
  <si>
    <t>Fe-Metal</t>
  </si>
  <si>
    <t>Stishovite</t>
  </si>
  <si>
    <t>Stihsovite</t>
  </si>
  <si>
    <t>Unknown Phase</t>
  </si>
  <si>
    <t>H4560</t>
  </si>
  <si>
    <t>Z1785</t>
  </si>
  <si>
    <t>Z1786</t>
  </si>
  <si>
    <t>Z1782</t>
  </si>
  <si>
    <t>Z1700</t>
  </si>
  <si>
    <t>H4321</t>
  </si>
  <si>
    <t>H4692</t>
  </si>
  <si>
    <t>H4556</t>
  </si>
  <si>
    <t>Z1699</t>
  </si>
  <si>
    <t>H4557</t>
  </si>
  <si>
    <t>unc Fe3+</t>
  </si>
  <si>
    <t>unc Fe2O3 b</t>
  </si>
  <si>
    <t>Si unc</t>
  </si>
  <si>
    <t>Al unc</t>
  </si>
  <si>
    <t>Fe2 unc</t>
  </si>
  <si>
    <t>Fe3 unc</t>
  </si>
  <si>
    <t>Mo unc</t>
  </si>
  <si>
    <t>Mg unc</t>
  </si>
  <si>
    <t>Ca unc</t>
  </si>
  <si>
    <t>Na unc</t>
  </si>
  <si>
    <t>Exeriment</t>
  </si>
  <si>
    <t>Fe3/Fetotal</t>
  </si>
  <si>
    <t>Fe3/Fetotal unc</t>
  </si>
  <si>
    <t>Comp</t>
  </si>
  <si>
    <t>Oxygens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</si>
</sst>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/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5" fillId="4" borderId="0" applyNumberFormat="0" applyBorder="0" applyAlignment="0" applyProtection="0"/>
  </cellStyleXfs>
  <cellXfs count="128">
    <xf numFmtId="0" fontId="0" fillId="0" borderId="0" xfId="0"/>
    <xf numFmtId="0" fontId="5" fillId="4" borderId="0" xfId="3" applyAlignment="1">
      <alignment horizontal="left"/>
    </xf>
    <xf numFmtId="0" fontId="5" fillId="4" borderId="0" xfId="3" applyAlignment="1">
      <alignment horizontal="center"/>
    </xf>
    <xf numFmtId="0" fontId="5" fillId="4" borderId="0" xfId="3"/>
    <xf numFmtId="0" fontId="6" fillId="5" borderId="0" xfId="0" applyFont="1" applyFill="1"/>
    <xf numFmtId="0" fontId="7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7" fillId="0" borderId="0" xfId="0" applyFont="1"/>
    <xf numFmtId="0" fontId="7" fillId="6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8" fillId="6" borderId="0" xfId="0" applyFont="1" applyFill="1"/>
    <xf numFmtId="0" fontId="8" fillId="6" borderId="0" xfId="0" applyFont="1" applyFill="1" applyAlignment="1">
      <alignment horizontal="center"/>
    </xf>
    <xf numFmtId="164" fontId="8" fillId="6" borderId="0" xfId="0" applyNumberFormat="1" applyFont="1" applyFill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7" borderId="0" xfId="0" applyFont="1" applyFill="1"/>
    <xf numFmtId="0" fontId="9" fillId="0" borderId="0" xfId="0" applyFont="1"/>
    <xf numFmtId="0" fontId="3" fillId="0" borderId="0" xfId="0" applyFont="1"/>
    <xf numFmtId="0" fontId="7" fillId="8" borderId="0" xfId="0" applyFont="1" applyFill="1"/>
    <xf numFmtId="0" fontId="8" fillId="8" borderId="0" xfId="0" applyFont="1" applyFill="1"/>
    <xf numFmtId="0" fontId="8" fillId="8" borderId="0" xfId="0" applyFont="1" applyFill="1" applyAlignment="1">
      <alignment horizontal="center"/>
    </xf>
    <xf numFmtId="0" fontId="10" fillId="8" borderId="0" xfId="0" applyFont="1" applyFill="1"/>
    <xf numFmtId="164" fontId="9" fillId="0" borderId="0" xfId="0" applyNumberFormat="1" applyFont="1"/>
    <xf numFmtId="0" fontId="7" fillId="9" borderId="0" xfId="0" applyFont="1" applyFill="1"/>
    <xf numFmtId="0" fontId="8" fillId="9" borderId="0" xfId="0" applyFont="1" applyFill="1"/>
    <xf numFmtId="0" fontId="8" fillId="9" borderId="0" xfId="0" applyFont="1" applyFill="1" applyAlignment="1">
      <alignment horizontal="center"/>
    </xf>
    <xf numFmtId="0" fontId="10" fillId="9" borderId="0" xfId="0" applyFont="1" applyFill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7" fillId="0" borderId="2" xfId="0" applyFont="1" applyBorder="1"/>
    <xf numFmtId="164" fontId="9" fillId="0" borderId="2" xfId="0" applyNumberFormat="1" applyFont="1" applyBorder="1"/>
    <xf numFmtId="0" fontId="4" fillId="0" borderId="0" xfId="0" applyFont="1"/>
    <xf numFmtId="164" fontId="7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8" fillId="0" borderId="0" xfId="0" applyFont="1"/>
    <xf numFmtId="164" fontId="8" fillId="0" borderId="0" xfId="0" applyNumberFormat="1" applyFont="1"/>
    <xf numFmtId="164" fontId="10" fillId="0" borderId="0" xfId="0" applyNumberFormat="1" applyFont="1"/>
    <xf numFmtId="165" fontId="0" fillId="0" borderId="0" xfId="0" applyNumberFormat="1"/>
    <xf numFmtId="0" fontId="8" fillId="0" borderId="0" xfId="0" applyFont="1" applyAlignment="1">
      <alignment horizontal="left"/>
    </xf>
    <xf numFmtId="165" fontId="11" fillId="0" borderId="0" xfId="0" applyNumberFormat="1" applyFont="1"/>
    <xf numFmtId="165" fontId="8" fillId="0" borderId="0" xfId="0" applyNumberFormat="1" applyFont="1" applyAlignment="1">
      <alignment horizontal="center"/>
    </xf>
    <xf numFmtId="2" fontId="11" fillId="0" borderId="0" xfId="0" applyNumberFormat="1" applyFont="1"/>
    <xf numFmtId="2" fontId="0" fillId="0" borderId="0" xfId="0" applyNumberFormat="1"/>
    <xf numFmtId="0" fontId="8" fillId="7" borderId="0" xfId="0" applyFont="1" applyFill="1"/>
    <xf numFmtId="0" fontId="5" fillId="4" borderId="3" xfId="3" applyBorder="1" applyAlignment="1">
      <alignment horizontal="center"/>
    </xf>
    <xf numFmtId="0" fontId="5" fillId="4" borderId="4" xfId="3" applyBorder="1" applyAlignment="1">
      <alignment horizontal="center"/>
    </xf>
    <xf numFmtId="0" fontId="5" fillId="4" borderId="5" xfId="3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7" xfId="0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8" fillId="0" borderId="7" xfId="0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2" fontId="10" fillId="8" borderId="0" xfId="0" applyNumberFormat="1" applyFont="1" applyFill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10" fillId="9" borderId="0" xfId="0" applyFont="1" applyFill="1" applyAlignment="1">
      <alignment horizontal="center"/>
    </xf>
    <xf numFmtId="2" fontId="7" fillId="9" borderId="0" xfId="0" applyNumberFormat="1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2" fillId="3" borderId="10" xfId="2" applyBorder="1"/>
    <xf numFmtId="0" fontId="2" fillId="3" borderId="11" xfId="2" applyBorder="1"/>
    <xf numFmtId="0" fontId="6" fillId="0" borderId="6" xfId="0" applyFont="1" applyBorder="1"/>
    <xf numFmtId="0" fontId="7" fillId="0" borderId="7" xfId="0" applyFont="1" applyBorder="1"/>
    <xf numFmtId="0" fontId="8" fillId="6" borderId="6" xfId="0" applyFont="1" applyFill="1" applyBorder="1"/>
    <xf numFmtId="0" fontId="8" fillId="6" borderId="7" xfId="0" applyFont="1" applyFill="1" applyBorder="1"/>
    <xf numFmtId="164" fontId="6" fillId="0" borderId="6" xfId="0" applyNumberFormat="1" applyFont="1" applyBorder="1"/>
    <xf numFmtId="0" fontId="8" fillId="8" borderId="6" xfId="0" applyFont="1" applyFill="1" applyBorder="1"/>
    <xf numFmtId="0" fontId="8" fillId="9" borderId="6" xfId="0" applyFont="1" applyFill="1" applyBorder="1"/>
    <xf numFmtId="0" fontId="6" fillId="0" borderId="8" xfId="0" applyFont="1" applyBorder="1"/>
    <xf numFmtId="0" fontId="2" fillId="3" borderId="12" xfId="2" applyBorder="1"/>
    <xf numFmtId="164" fontId="6" fillId="8" borderId="0" xfId="0" applyNumberFormat="1" applyFont="1" applyFill="1"/>
    <xf numFmtId="164" fontId="6" fillId="9" borderId="0" xfId="0" applyNumberFormat="1" applyFont="1" applyFill="1"/>
    <xf numFmtId="2" fontId="6" fillId="0" borderId="0" xfId="0" applyNumberFormat="1" applyFont="1"/>
    <xf numFmtId="2" fontId="6" fillId="8" borderId="0" xfId="0" applyNumberFormat="1" applyFont="1" applyFill="1"/>
    <xf numFmtId="2" fontId="6" fillId="9" borderId="0" xfId="0" applyNumberFormat="1" applyFont="1" applyFill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7" fillId="0" borderId="6" xfId="0" applyFont="1" applyBorder="1"/>
    <xf numFmtId="2" fontId="6" fillId="0" borderId="6" xfId="0" applyNumberFormat="1" applyFont="1" applyBorder="1"/>
    <xf numFmtId="2" fontId="6" fillId="0" borderId="7" xfId="0" applyNumberFormat="1" applyFont="1" applyBorder="1"/>
    <xf numFmtId="2" fontId="6" fillId="8" borderId="6" xfId="0" applyNumberFormat="1" applyFont="1" applyFill="1" applyBorder="1"/>
    <xf numFmtId="2" fontId="6" fillId="8" borderId="7" xfId="0" applyNumberFormat="1" applyFont="1" applyFill="1" applyBorder="1"/>
    <xf numFmtId="2" fontId="6" fillId="9" borderId="6" xfId="0" applyNumberFormat="1" applyFont="1" applyFill="1" applyBorder="1"/>
    <xf numFmtId="2" fontId="6" fillId="9" borderId="7" xfId="0" applyNumberFormat="1" applyFont="1" applyFill="1" applyBorder="1"/>
    <xf numFmtId="0" fontId="7" fillId="0" borderId="8" xfId="0" applyFont="1" applyBorder="1"/>
    <xf numFmtId="0" fontId="7" fillId="0" borderId="9" xfId="0" applyFont="1" applyBorder="1"/>
    <xf numFmtId="0" fontId="1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5" fillId="4" borderId="0" xfId="3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6" fillId="5" borderId="0" xfId="0" applyFont="1" applyFill="1" applyAlignment="1">
      <alignment horizontal="center"/>
    </xf>
    <xf numFmtId="0" fontId="2" fillId="3" borderId="10" xfId="2" applyBorder="1" applyAlignment="1">
      <alignment horizontal="center"/>
    </xf>
    <xf numFmtId="0" fontId="2" fillId="3" borderId="13" xfId="2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6" borderId="0" xfId="0" applyFont="1" applyFill="1" applyAlignment="1">
      <alignment horizontal="center"/>
    </xf>
    <xf numFmtId="164" fontId="8" fillId="6" borderId="0" xfId="0" applyNumberFormat="1" applyFont="1" applyFill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0" fillId="7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</cellXfs>
  <cellStyles count="4">
    <cellStyle name="Akzent1" xfId="3" builtinId="29"/>
    <cellStyle name="Eingabe" xfId="2" builtinId="20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</a:t>
            </a:r>
            <a:r>
              <a:rPr lang="de-DE" baseline="0"/>
              <a:t> vs Fe3+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plain!$AK$15:$AK$23</c:f>
              <c:numCache>
                <c:formatCode>0.000</c:formatCode>
                <c:ptCount val="9"/>
                <c:pt idx="0">
                  <c:v>3.3276300830230969</c:v>
                </c:pt>
                <c:pt idx="1">
                  <c:v>3.3696664750849146</c:v>
                </c:pt>
                <c:pt idx="2">
                  <c:v>3.6000864962724228</c:v>
                </c:pt>
                <c:pt idx="3">
                  <c:v>3.6187051410270792</c:v>
                </c:pt>
                <c:pt idx="4">
                  <c:v>3.4823321156306974</c:v>
                </c:pt>
                <c:pt idx="5">
                  <c:v>3.0892472698454463</c:v>
                </c:pt>
                <c:pt idx="6">
                  <c:v>3.1413521174640864</c:v>
                </c:pt>
                <c:pt idx="7">
                  <c:v>3.1977102910207287</c:v>
                </c:pt>
                <c:pt idx="8">
                  <c:v>3.2339207795562537</c:v>
                </c:pt>
              </c:numCache>
            </c:numRef>
          </c:xVal>
          <c:yVal>
            <c:numRef>
              <c:f>plain!$AP$15:$AP$23</c:f>
              <c:numCache>
                <c:formatCode>0.000</c:formatCode>
                <c:ptCount val="9"/>
                <c:pt idx="0">
                  <c:v>0.14015808468505841</c:v>
                </c:pt>
                <c:pt idx="1">
                  <c:v>9.9995476846783463E-2</c:v>
                </c:pt>
                <c:pt idx="2">
                  <c:v>4.9807271249319988E-2</c:v>
                </c:pt>
                <c:pt idx="3">
                  <c:v>6.8149411928815809E-2</c:v>
                </c:pt>
                <c:pt idx="4">
                  <c:v>3.2386363167231508E-2</c:v>
                </c:pt>
                <c:pt idx="5">
                  <c:v>0.17839023165998105</c:v>
                </c:pt>
                <c:pt idx="6">
                  <c:v>0.17877382809012815</c:v>
                </c:pt>
                <c:pt idx="7">
                  <c:v>9.1745281297329728E-2</c:v>
                </c:pt>
                <c:pt idx="8">
                  <c:v>0.11410726949199307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EC-4D1A-B7E1-F5D87DFCB8CE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plain!$AK$4:$AK$12</c:f>
              <c:numCache>
                <c:formatCode>0.000</c:formatCode>
                <c:ptCount val="8"/>
                <c:pt idx="0">
                  <c:v>3.6242372607570452</c:v>
                </c:pt>
                <c:pt idx="1">
                  <c:v>3.6673209983351218</c:v>
                </c:pt>
                <c:pt idx="2">
                  <c:v>3.8092224418779703</c:v>
                </c:pt>
                <c:pt idx="3">
                  <c:v>3.4358164008682084</c:v>
                </c:pt>
                <c:pt idx="4">
                  <c:v>3.5959404746145776</c:v>
                </c:pt>
                <c:pt idx="5">
                  <c:v>3.3001237388242592</c:v>
                </c:pt>
                <c:pt idx="6">
                  <c:v>3.1644905448330269</c:v>
                </c:pt>
                <c:pt idx="7">
                  <c:v>3.5741866168661107</c:v>
                </c:pt>
              </c:numCache>
            </c:numRef>
          </c:xVal>
          <c:yVal>
            <c:numRef>
              <c:f>plain!$AP$4:$AP$12</c:f>
              <c:numCache>
                <c:formatCode>0.000</c:formatCode>
                <c:ptCount val="8"/>
                <c:pt idx="0">
                  <c:v>0.1514830401877322</c:v>
                </c:pt>
                <c:pt idx="1">
                  <c:v>1.9809206674967193E-2</c:v>
                </c:pt>
                <c:pt idx="2">
                  <c:v>2.9558648626096817E-2</c:v>
                </c:pt>
                <c:pt idx="3">
                  <c:v>3.1607599956910967E-2</c:v>
                </c:pt>
                <c:pt idx="4">
                  <c:v>5.311544063063342E-2</c:v>
                </c:pt>
                <c:pt idx="5">
                  <c:v>9.2814088896127231E-2</c:v>
                </c:pt>
                <c:pt idx="6">
                  <c:v>0</c:v>
                </c:pt>
                <c:pt idx="7">
                  <c:v>6.1780279174678598E-2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EC-4D1A-B7E1-F5D87DFC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48184"/>
        <c:axId val="612748512"/>
      </c:scatterChart>
      <c:valAx>
        <c:axId val="61274818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748512"/>
        <c:crosses val="autoZero"/>
        <c:crossBetween val="midCat"/>
      </c:valAx>
      <c:valAx>
        <c:axId val="6127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7481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Al3+ vs Fe3+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xVal>
            <c:numRef>
              <c:f>plain!$AM$4:$AM$12</c:f>
              <c:numCache>
                <c:formatCode>0.000</c:formatCode>
                <c:ptCount val="8"/>
                <c:pt idx="0">
                  <c:v>0.56073297559320601</c:v>
                </c:pt>
                <c:pt idx="1">
                  <c:v>0.5392434534311159</c:v>
                </c:pt>
                <c:pt idx="2">
                  <c:v>0.24180505619150064</c:v>
                </c:pt>
                <c:pt idx="3">
                  <c:v>1.0787325950934834</c:v>
                </c:pt>
                <c:pt idx="4">
                  <c:v>0.73099283796542414</c:v>
                </c:pt>
                <c:pt idx="5">
                  <c:v>1.2282540262240929</c:v>
                </c:pt>
                <c:pt idx="6">
                  <c:v>1.6548627511175009</c:v>
                </c:pt>
                <c:pt idx="7">
                  <c:v>0.73844219095581742</c:v>
                </c:pt>
              </c:numCache>
            </c:numRef>
          </c:xVal>
          <c:yVal>
            <c:numRef>
              <c:f>plain!$AP$4:$AP$12</c:f>
              <c:numCache>
                <c:formatCode>0.000</c:formatCode>
                <c:ptCount val="8"/>
                <c:pt idx="0">
                  <c:v>0.1514830401877322</c:v>
                </c:pt>
                <c:pt idx="1">
                  <c:v>1.9809206674967193E-2</c:v>
                </c:pt>
                <c:pt idx="2">
                  <c:v>2.9558648626096817E-2</c:v>
                </c:pt>
                <c:pt idx="3">
                  <c:v>3.1607599956910967E-2</c:v>
                </c:pt>
                <c:pt idx="4">
                  <c:v>5.311544063063342E-2</c:v>
                </c:pt>
                <c:pt idx="5">
                  <c:v>9.2814088896127231E-2</c:v>
                </c:pt>
                <c:pt idx="6">
                  <c:v>0</c:v>
                </c:pt>
                <c:pt idx="7">
                  <c:v>6.1780279174678598E-2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7C-4841-AF0B-3523657D982A}"/>
            </c:ext>
          </c:extLst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xVal>
            <c:numRef>
              <c:f>plain!$AM$26:$AM$29</c:f>
              <c:numCache>
                <c:formatCode>0.000</c:formatCode>
                <c:ptCount val="4"/>
                <c:pt idx="0">
                  <c:v>0.60231758463007723</c:v>
                </c:pt>
                <c:pt idx="1">
                  <c:v>1.1212709429742942</c:v>
                </c:pt>
                <c:pt idx="2">
                  <c:v>1.4603670154826822</c:v>
                </c:pt>
                <c:pt idx="3">
                  <c:v>1.4245058392692018</c:v>
                </c:pt>
              </c:numCache>
            </c:numRef>
          </c:xVal>
          <c:yVal>
            <c:numRef>
              <c:f>plain!$AP$26:$AP$29</c:f>
              <c:numCache>
                <c:formatCode>0.000</c:formatCode>
                <c:ptCount val="4"/>
                <c:pt idx="0">
                  <c:v>1.876328787635765E-2</c:v>
                </c:pt>
                <c:pt idx="1">
                  <c:v>3.853337565663225E-2</c:v>
                </c:pt>
                <c:pt idx="2">
                  <c:v>6.7398074830070445E-2</c:v>
                </c:pt>
                <c:pt idx="3">
                  <c:v>9.9820080523306057E-2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7C-4841-AF0B-3523657D982A}"/>
            </c:ext>
          </c:extLst>
        </c:ser>
        <c:ser>
          <c:idx val="1"/>
          <c:order val="2"/>
          <c:spPr>
            <a:ln w="19050">
              <a:noFill/>
            </a:ln>
          </c:spPr>
          <c:xVal>
            <c:numRef>
              <c:f>plain!$AM$15:$AM$23</c:f>
              <c:numCache>
                <c:formatCode>0.000</c:formatCode>
                <c:ptCount val="9"/>
                <c:pt idx="0">
                  <c:v>1.5044055465191513</c:v>
                </c:pt>
                <c:pt idx="1">
                  <c:v>1.5605189264250607</c:v>
                </c:pt>
                <c:pt idx="2">
                  <c:v>1.4429643150121454</c:v>
                </c:pt>
                <c:pt idx="3">
                  <c:v>1.40170564608662</c:v>
                </c:pt>
                <c:pt idx="4">
                  <c:v>1.4036073132788711</c:v>
                </c:pt>
                <c:pt idx="5">
                  <c:v>1.8073708972201237</c:v>
                </c:pt>
                <c:pt idx="6">
                  <c:v>1.7734888121702057</c:v>
                </c:pt>
                <c:pt idx="7">
                  <c:v>1.7195562186559914</c:v>
                </c:pt>
                <c:pt idx="8">
                  <c:v>1.6218916483773733</c:v>
                </c:pt>
              </c:numCache>
            </c:numRef>
          </c:xVal>
          <c:yVal>
            <c:numRef>
              <c:f>plain!$AP$15:$AP$23</c:f>
              <c:numCache>
                <c:formatCode>0.000</c:formatCode>
                <c:ptCount val="9"/>
                <c:pt idx="0">
                  <c:v>0.14015808468505841</c:v>
                </c:pt>
                <c:pt idx="1">
                  <c:v>9.9995476846783463E-2</c:v>
                </c:pt>
                <c:pt idx="2">
                  <c:v>4.9807271249319988E-2</c:v>
                </c:pt>
                <c:pt idx="3">
                  <c:v>6.8149411928815809E-2</c:v>
                </c:pt>
                <c:pt idx="4">
                  <c:v>3.2386363167231508E-2</c:v>
                </c:pt>
                <c:pt idx="5">
                  <c:v>0.17839023165998105</c:v>
                </c:pt>
                <c:pt idx="6">
                  <c:v>0.17877382809012815</c:v>
                </c:pt>
                <c:pt idx="7">
                  <c:v>9.1745281297329728E-2</c:v>
                </c:pt>
                <c:pt idx="8">
                  <c:v>0.11410726949199307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7C-4841-AF0B-3523657D982A}"/>
            </c:ext>
          </c:extLst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plain!$AM$26:$AM$29</c:f>
              <c:numCache>
                <c:formatCode>0.000</c:formatCode>
                <c:ptCount val="4"/>
                <c:pt idx="0">
                  <c:v>0.60231758463007723</c:v>
                </c:pt>
                <c:pt idx="1">
                  <c:v>1.1212709429742942</c:v>
                </c:pt>
                <c:pt idx="2">
                  <c:v>1.4603670154826822</c:v>
                </c:pt>
                <c:pt idx="3">
                  <c:v>1.4245058392692018</c:v>
                </c:pt>
              </c:numCache>
            </c:numRef>
          </c:xVal>
          <c:yVal>
            <c:numRef>
              <c:f>plain!$AP$26:$AP$29</c:f>
              <c:numCache>
                <c:formatCode>0.000</c:formatCode>
                <c:ptCount val="4"/>
                <c:pt idx="0">
                  <c:v>1.876328787635765E-2</c:v>
                </c:pt>
                <c:pt idx="1">
                  <c:v>3.853337565663225E-2</c:v>
                </c:pt>
                <c:pt idx="2">
                  <c:v>6.7398074830070445E-2</c:v>
                </c:pt>
                <c:pt idx="3">
                  <c:v>9.9820080523306057E-2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7C-4841-AF0B-3523657D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42192"/>
        <c:axId val="543533664"/>
      </c:scatterChart>
      <c:valAx>
        <c:axId val="543542192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533664"/>
        <c:crosses val="autoZero"/>
        <c:crossBetween val="midCat"/>
      </c:valAx>
      <c:valAx>
        <c:axId val="5435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54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plain!$D$4:$D$12</c:f>
            </c:numRef>
          </c:xVal>
          <c:yVal>
            <c:numRef>
              <c:f>plain!$AX$4:$AX$12</c:f>
              <c:numCache>
                <c:formatCode>0.00</c:formatCode>
                <c:ptCount val="8"/>
                <c:pt idx="0">
                  <c:v>0.95368693572008645</c:v>
                </c:pt>
                <c:pt idx="1">
                  <c:v>0.92113250175512329</c:v>
                </c:pt>
                <c:pt idx="2">
                  <c:v>0.91492179979306021</c:v>
                </c:pt>
                <c:pt idx="3">
                  <c:v>0.88121016029036325</c:v>
                </c:pt>
                <c:pt idx="4">
                  <c:v>0.89998537619278529</c:v>
                </c:pt>
                <c:pt idx="5">
                  <c:v>0.93191249997836501</c:v>
                </c:pt>
                <c:pt idx="6">
                  <c:v>0.8899584242786438</c:v>
                </c:pt>
                <c:pt idx="7">
                  <c:v>0.87022530137492005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A-4D91-ADC8-0C3AD0303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226968"/>
        <c:axId val="618258984"/>
      </c:scatterChart>
      <c:valAx>
        <c:axId val="61322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8258984"/>
        <c:crosses val="autoZero"/>
        <c:crossBetween val="midCat"/>
      </c:valAx>
      <c:valAx>
        <c:axId val="6182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22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172641</xdr:colOff>
      <xdr:row>31</xdr:row>
      <xdr:rowOff>118824</xdr:rowOff>
    </xdr:from>
    <xdr:to>
      <xdr:col>15</xdr:col>
      <xdr:colOff>49531</xdr:colOff>
      <xdr:row>57</xdr:row>
      <xdr:rowOff>38101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E02FAE-DC7D-4189-AFB9-1CFD4E13B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478631</xdr:colOff>
      <xdr:row>32</xdr:row>
      <xdr:rowOff>84534</xdr:rowOff>
    </xdr:from>
    <xdr:to>
      <xdr:col>58</xdr:col>
      <xdr:colOff>622934</xdr:colOff>
      <xdr:row>58</xdr:row>
      <xdr:rowOff>33813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8A0D620-3278-4441-B000-60A566BF5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533877</xdr:colOff>
      <xdr:row>34</xdr:row>
      <xdr:rowOff>172163</xdr:rowOff>
    </xdr:from>
    <xdr:to>
      <xdr:col>52</xdr:col>
      <xdr:colOff>105251</xdr:colOff>
      <xdr:row>65</xdr:row>
      <xdr:rowOff>134779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6B11DA3-0369-4402-807A-4420541DC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6"/>
  <sheetViews>
    <sheetView zoomScale="80" zoomScaleNormal="80" workbookViewId="0">
      <pane ySplit="1" topLeftCell="A2" activePane="bottomLeft" state="frozen"/>
      <selection pane="bottomLeft" activeCell="AM22" sqref="AM22"/>
    </sheetView>
  </sheetViews>
  <sheetFormatPr baseColWidth="10" defaultRowHeight="15" x14ac:dyDescent="0.25"/>
  <cols>
    <col min="2" max="2" width="0" hidden="1" customWidth="1"/>
    <col min="3" max="3" width="15.7109375" hidden="1" customWidth="1"/>
    <col min="4" max="6" width="0" hidden="1" customWidth="1"/>
    <col min="7" max="7" width="15.42578125" hidden="1" customWidth="1"/>
    <col min="8" max="36" width="11.5703125" hidden="1" customWidth="1"/>
    <col min="37" max="38" width="11.5703125" customWidth="1"/>
    <col min="55" max="55" width="12.85546875" customWidth="1"/>
    <col min="56" max="56" width="17.85546875" bestFit="1" customWidth="1"/>
    <col min="57" max="57" width="13.42578125" customWidth="1"/>
  </cols>
  <sheetData>
    <row r="1" spans="1:63" s="4" customFormat="1" x14ac:dyDescent="0.25">
      <c r="A1" s="1"/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48" t="s">
        <v>7</v>
      </c>
      <c r="J1" s="49" t="s">
        <v>8</v>
      </c>
      <c r="K1" s="49" t="s">
        <v>9</v>
      </c>
      <c r="L1" s="49" t="s">
        <v>10</v>
      </c>
      <c r="M1" s="49" t="s">
        <v>11</v>
      </c>
      <c r="N1" s="49" t="s">
        <v>12</v>
      </c>
      <c r="O1" s="49" t="s">
        <v>13</v>
      </c>
      <c r="P1" s="49" t="s">
        <v>14</v>
      </c>
      <c r="Q1" s="49" t="s">
        <v>15</v>
      </c>
      <c r="R1" s="49" t="s">
        <v>16</v>
      </c>
      <c r="S1" s="49" t="s">
        <v>17</v>
      </c>
      <c r="T1" s="49" t="s">
        <v>18</v>
      </c>
      <c r="U1" s="50" t="s">
        <v>19</v>
      </c>
      <c r="V1" s="4" t="s">
        <v>20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4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4" t="s">
        <v>18</v>
      </c>
      <c r="AI1" s="4" t="s">
        <v>21</v>
      </c>
      <c r="AJ1" s="4" t="s">
        <v>22</v>
      </c>
      <c r="AK1" s="70" t="s">
        <v>23</v>
      </c>
      <c r="AL1" s="71" t="s">
        <v>24</v>
      </c>
      <c r="AM1" s="71" t="s">
        <v>25</v>
      </c>
      <c r="AN1" s="71" t="s">
        <v>26</v>
      </c>
      <c r="AO1" s="71" t="s">
        <v>27</v>
      </c>
      <c r="AP1" s="71" t="s">
        <v>28</v>
      </c>
      <c r="AQ1" s="71" t="s">
        <v>29</v>
      </c>
      <c r="AR1" s="71" t="s">
        <v>30</v>
      </c>
      <c r="AS1" s="71" t="s">
        <v>31</v>
      </c>
      <c r="AT1" s="71" t="s">
        <v>32</v>
      </c>
      <c r="AU1" s="71" t="s">
        <v>33</v>
      </c>
      <c r="AV1" s="71" t="s">
        <v>34</v>
      </c>
      <c r="AW1" s="80" t="s">
        <v>35</v>
      </c>
      <c r="AX1" s="86" t="s">
        <v>36</v>
      </c>
      <c r="AY1" s="87" t="s">
        <v>37</v>
      </c>
      <c r="AZ1" s="87" t="s">
        <v>38</v>
      </c>
      <c r="BA1" s="87" t="s">
        <v>39</v>
      </c>
      <c r="BB1" s="88" t="s">
        <v>40</v>
      </c>
      <c r="BC1" s="4" t="s">
        <v>41</v>
      </c>
      <c r="BD1" s="4" t="s">
        <v>42</v>
      </c>
      <c r="BE1" s="4" t="s">
        <v>43</v>
      </c>
      <c r="BF1" s="4" t="s">
        <v>44</v>
      </c>
      <c r="BG1" s="4" t="s">
        <v>45</v>
      </c>
      <c r="BH1" s="4" t="s">
        <v>46</v>
      </c>
      <c r="BI1" s="4" t="s">
        <v>47</v>
      </c>
      <c r="BJ1" s="4" t="s">
        <v>48</v>
      </c>
      <c r="BK1" s="4" t="s">
        <v>49</v>
      </c>
    </row>
    <row r="2" spans="1:63" s="6" customFormat="1" ht="10.15" customHeight="1" x14ac:dyDescent="0.25">
      <c r="A2" s="5" t="s">
        <v>50</v>
      </c>
      <c r="B2" s="5"/>
      <c r="C2" s="5"/>
      <c r="E2" s="7"/>
      <c r="F2" s="7"/>
      <c r="H2" s="7"/>
      <c r="I2" s="51"/>
      <c r="J2" s="7"/>
      <c r="K2" s="7"/>
      <c r="L2" s="7"/>
      <c r="M2" s="7"/>
      <c r="N2" s="7" t="s">
        <v>139</v>
      </c>
      <c r="O2" s="7"/>
      <c r="P2" s="7"/>
      <c r="Q2" s="7"/>
      <c r="R2" s="7"/>
      <c r="S2" s="7"/>
      <c r="T2" s="7"/>
      <c r="U2" s="52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J2" s="8"/>
      <c r="AK2" s="72"/>
      <c r="AV2" s="9"/>
      <c r="AW2" s="9"/>
      <c r="AX2" s="89"/>
      <c r="AY2" s="9"/>
      <c r="AZ2" s="9"/>
      <c r="BA2" s="9"/>
      <c r="BB2" s="73"/>
      <c r="BD2" s="6" t="s">
        <v>51</v>
      </c>
    </row>
    <row r="3" spans="1:63" s="12" customFormat="1" hidden="1" x14ac:dyDescent="0.25">
      <c r="A3" s="10" t="s">
        <v>153</v>
      </c>
      <c r="B3" s="11"/>
      <c r="C3" s="11"/>
      <c r="E3" s="13"/>
      <c r="F3" s="13"/>
      <c r="H3" s="13"/>
      <c r="I3" s="53">
        <v>48.7</v>
      </c>
      <c r="J3" s="54"/>
      <c r="K3" s="54">
        <v>6.01</v>
      </c>
      <c r="L3" s="54"/>
      <c r="M3" s="54"/>
      <c r="N3" s="54">
        <v>6.56</v>
      </c>
      <c r="O3" s="54"/>
      <c r="P3" s="54">
        <v>33.299999999999997</v>
      </c>
      <c r="Q3" s="54">
        <v>5.42</v>
      </c>
      <c r="R3" s="54"/>
      <c r="S3" s="54"/>
      <c r="T3" s="54">
        <f t="shared" ref="T3:T12" si="0">SUM(I3:S3)</f>
        <v>99.99</v>
      </c>
      <c r="U3" s="55">
        <f>M3+N3</f>
        <v>6.56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J3" s="14"/>
      <c r="AK3" s="74"/>
      <c r="AX3" s="74"/>
      <c r="BB3" s="75"/>
      <c r="BF3" s="47" t="s">
        <v>52</v>
      </c>
      <c r="BG3" s="47"/>
      <c r="BH3" s="47"/>
      <c r="BI3" s="47"/>
      <c r="BJ3" s="47"/>
    </row>
    <row r="4" spans="1:63" s="6" customFormat="1" hidden="1" x14ac:dyDescent="0.25">
      <c r="A4" s="15" t="s">
        <v>53</v>
      </c>
      <c r="B4" s="15" t="s">
        <v>54</v>
      </c>
      <c r="C4" s="15" t="s">
        <v>151</v>
      </c>
      <c r="D4" s="7">
        <v>20</v>
      </c>
      <c r="E4" s="7">
        <v>1600</v>
      </c>
      <c r="F4" s="7" t="s">
        <v>55</v>
      </c>
      <c r="G4" s="6" t="s">
        <v>56</v>
      </c>
      <c r="H4" s="7">
        <v>12</v>
      </c>
      <c r="I4" s="51">
        <v>52.3</v>
      </c>
      <c r="J4" s="7"/>
      <c r="K4" s="7">
        <v>6.9</v>
      </c>
      <c r="L4" s="7"/>
      <c r="M4" s="56">
        <f>BD4-N4</f>
        <v>3.06168</v>
      </c>
      <c r="N4" s="56">
        <f>BD4*BJ4*1.113</f>
        <v>2.93832</v>
      </c>
      <c r="O4" s="7"/>
      <c r="P4" s="7">
        <v>31.6</v>
      </c>
      <c r="Q4" s="7">
        <v>2.9</v>
      </c>
      <c r="R4" s="7">
        <v>0.15</v>
      </c>
      <c r="S4" s="7"/>
      <c r="T4" s="7">
        <f t="shared" si="0"/>
        <v>99.850000000000023</v>
      </c>
      <c r="U4" s="57">
        <f t="shared" ref="U4:U54" si="1">M4+N4</f>
        <v>6</v>
      </c>
      <c r="W4" s="8">
        <f t="shared" ref="W4:W11" si="2">I4/(2*15.9994+28.0855)</f>
        <v>0.87044369327761162</v>
      </c>
      <c r="X4" s="8">
        <f t="shared" ref="X4:X11" si="3">J4/(2*15.9994+47.8671)</f>
        <v>0</v>
      </c>
      <c r="Y4" s="8">
        <f t="shared" ref="Y4:Y11" si="4">(2*K4)/(2*26.981+3*15.9994)</f>
        <v>0.13534692948817284</v>
      </c>
      <c r="Z4" s="8">
        <f t="shared" ref="Z4:Z11" si="5">(2*L4)/(2*52+3*15.994)</f>
        <v>0</v>
      </c>
      <c r="AA4" s="8">
        <f t="shared" ref="AA4:AA11" si="6">M4/(55.8452+15.9994)</f>
        <v>4.2615311380396023E-2</v>
      </c>
      <c r="AB4" s="8">
        <f t="shared" ref="AB4:AB11" si="7">2*N4/(2*55.845+3*15.999)</f>
        <v>3.6800991940483571E-2</v>
      </c>
      <c r="AC4" s="8">
        <f t="shared" ref="AC4:AC11" si="8">O4/(54.938+15.9994)</f>
        <v>0</v>
      </c>
      <c r="AD4" s="8">
        <f t="shared" ref="AD4:AD11" si="9">P4/(15.9994+24.3051)</f>
        <v>0.7840315597513926</v>
      </c>
      <c r="AE4" s="8">
        <f t="shared" ref="AE4:AE11" si="10">Q4/(40.078+15.9994)</f>
        <v>5.1714237821296985E-2</v>
      </c>
      <c r="AF4" s="8">
        <f t="shared" ref="AF4:AF11" si="11">R4/(22.989+0.5*15.9994)</f>
        <v>4.8404741083039942E-3</v>
      </c>
      <c r="AG4" s="8">
        <f t="shared" ref="AG4:AG11" si="12">S4/(39.0983+0.5*15.9994)</f>
        <v>0</v>
      </c>
      <c r="AH4" s="8">
        <f t="shared" ref="AH4:AH11" si="13">SUM(W4:AG4)</f>
        <v>1.9257931977676574</v>
      </c>
      <c r="AI4" s="6">
        <v>12</v>
      </c>
      <c r="AJ4" s="8">
        <f t="shared" ref="AJ4:AJ11" si="14">AI4/(2*W4+2*X4+1.5*Y4+AA4+AC4+AD4+AE4+0.5*AF4+0.5*AG4+1.5*Z4+1.5*AB4)</f>
        <v>4.1668249268652708</v>
      </c>
      <c r="AK4" s="76">
        <f t="shared" ref="AK4:AU12" si="15">$AJ4*W4</f>
        <v>3.6269864785818204</v>
      </c>
      <c r="AL4" s="8">
        <f t="shared" si="15"/>
        <v>0</v>
      </c>
      <c r="AM4" s="8">
        <f t="shared" si="15"/>
        <v>0.56396695956599474</v>
      </c>
      <c r="AN4" s="8">
        <f t="shared" si="15"/>
        <v>0</v>
      </c>
      <c r="AO4" s="8">
        <f t="shared" si="15"/>
        <v>0.1775705417259594</v>
      </c>
      <c r="AP4" s="8">
        <f t="shared" si="15"/>
        <v>0.15334329055097487</v>
      </c>
      <c r="AQ4" s="8">
        <f t="shared" si="15"/>
        <v>0</v>
      </c>
      <c r="AR4" s="8">
        <f t="shared" si="15"/>
        <v>3.2669222466211609</v>
      </c>
      <c r="AS4" s="8">
        <f t="shared" si="15"/>
        <v>0.21548417522761903</v>
      </c>
      <c r="AT4" s="8">
        <f t="shared" si="15"/>
        <v>2.0169408172327027E-2</v>
      </c>
      <c r="AU4" s="8">
        <f t="shared" si="15"/>
        <v>0</v>
      </c>
      <c r="AV4" s="8">
        <f t="shared" ref="AV4:AV11" si="16">SUM(AK4:AU4)</f>
        <v>8.0244431004458558</v>
      </c>
      <c r="AW4" s="8">
        <f>AO4+AP4</f>
        <v>0.33091383227693427</v>
      </c>
      <c r="AX4" s="90">
        <f>AR4/(AO4+AR4)</f>
        <v>0.94844798562891786</v>
      </c>
      <c r="AY4" s="83">
        <f>AS4/(AS4+AR4+AO4)</f>
        <v>5.8875828283124848E-2</v>
      </c>
      <c r="AZ4" s="83">
        <f t="shared" ref="AZ4:AZ12" si="17">(AK4-2*BA4)-3</f>
        <v>0.60681707040949329</v>
      </c>
      <c r="BA4" s="83">
        <f t="shared" ref="BA4:BA12" si="18">(AT4+AU4-AL4)/2</f>
        <v>1.0084704086163514E-2</v>
      </c>
      <c r="BB4" s="91">
        <f>AZ4+BA4</f>
        <v>0.61690177449565675</v>
      </c>
      <c r="BD4" s="7">
        <v>6</v>
      </c>
      <c r="BE4" s="6">
        <v>0.46</v>
      </c>
      <c r="BF4" s="6">
        <v>0.06</v>
      </c>
      <c r="BG4" s="6">
        <v>0.44</v>
      </c>
      <c r="BH4" s="6">
        <v>0.06</v>
      </c>
      <c r="BJ4" s="6">
        <v>0.44</v>
      </c>
      <c r="BK4" s="6" t="s">
        <v>57</v>
      </c>
    </row>
    <row r="5" spans="1:63" s="6" customFormat="1" x14ac:dyDescent="0.25">
      <c r="A5" s="15" t="s">
        <v>58</v>
      </c>
      <c r="B5" s="15" t="s">
        <v>54</v>
      </c>
      <c r="C5" s="15" t="s">
        <v>151</v>
      </c>
      <c r="D5" s="7">
        <v>20</v>
      </c>
      <c r="E5" s="7">
        <v>1800</v>
      </c>
      <c r="F5" s="7" t="s">
        <v>55</v>
      </c>
      <c r="G5" s="6" t="s">
        <v>56</v>
      </c>
      <c r="H5" s="7">
        <v>6</v>
      </c>
      <c r="I5" s="51">
        <v>51.8</v>
      </c>
      <c r="J5" s="7"/>
      <c r="K5" s="7">
        <v>6.8</v>
      </c>
      <c r="L5" s="7"/>
      <c r="M5" s="56">
        <f t="shared" ref="M5:M12" si="19">BD5-N5</f>
        <v>2.6228950000000002</v>
      </c>
      <c r="N5" s="56">
        <f t="shared" ref="N5:N12" si="20">BD5*BJ5*1.113</f>
        <v>2.8771049999999998</v>
      </c>
      <c r="O5" s="7"/>
      <c r="P5" s="7">
        <v>30.3</v>
      </c>
      <c r="Q5" s="7">
        <v>4.9000000000000004</v>
      </c>
      <c r="R5" s="56">
        <v>0.03</v>
      </c>
      <c r="S5" s="7"/>
      <c r="T5" s="7">
        <f t="shared" si="0"/>
        <v>99.33</v>
      </c>
      <c r="U5" s="58">
        <f>M5+N5</f>
        <v>5.5</v>
      </c>
      <c r="W5" s="8">
        <f t="shared" si="2"/>
        <v>0.86212205185048341</v>
      </c>
      <c r="X5" s="8">
        <f t="shared" si="3"/>
        <v>0</v>
      </c>
      <c r="Y5" s="8">
        <f t="shared" si="4"/>
        <v>0.13338537978544568</v>
      </c>
      <c r="Z5" s="8">
        <f t="shared" si="5"/>
        <v>0</v>
      </c>
      <c r="AA5" s="8">
        <f t="shared" si="6"/>
        <v>3.6507893425532331E-2</v>
      </c>
      <c r="AB5" s="8">
        <f t="shared" si="7"/>
        <v>3.6034304608390161E-2</v>
      </c>
      <c r="AC5" s="8">
        <f t="shared" si="8"/>
        <v>0</v>
      </c>
      <c r="AD5" s="8">
        <f t="shared" si="9"/>
        <v>0.75177709685022776</v>
      </c>
      <c r="AE5" s="8">
        <f t="shared" si="10"/>
        <v>8.7379229422191465E-2</v>
      </c>
      <c r="AF5" s="8">
        <f t="shared" si="11"/>
        <v>9.6809482166079883E-4</v>
      </c>
      <c r="AG5" s="8">
        <f t="shared" si="12"/>
        <v>0</v>
      </c>
      <c r="AH5" s="8">
        <f t="shared" si="13"/>
        <v>1.9081740507639318</v>
      </c>
      <c r="AI5" s="6">
        <v>12</v>
      </c>
      <c r="AJ5" s="8">
        <f t="shared" si="14"/>
        <v>4.2038563483881184</v>
      </c>
      <c r="AK5" s="76">
        <f t="shared" si="15"/>
        <v>3.6242372607570452</v>
      </c>
      <c r="AL5" s="8">
        <f t="shared" si="15"/>
        <v>0</v>
      </c>
      <c r="AM5" s="8">
        <f t="shared" si="15"/>
        <v>0.56073297559320601</v>
      </c>
      <c r="AN5" s="8">
        <f t="shared" si="15"/>
        <v>0</v>
      </c>
      <c r="AO5" s="8">
        <f t="shared" si="15"/>
        <v>0.15347393954320093</v>
      </c>
      <c r="AP5" s="8">
        <f t="shared" si="15"/>
        <v>0.1514830401877322</v>
      </c>
      <c r="AQ5" s="8">
        <f t="shared" si="15"/>
        <v>0</v>
      </c>
      <c r="AR5" s="8">
        <f t="shared" si="15"/>
        <v>3.1603629211666191</v>
      </c>
      <c r="AS5" s="8">
        <f t="shared" si="15"/>
        <v>0.36732972832374144</v>
      </c>
      <c r="AT5" s="8">
        <f t="shared" si="15"/>
        <v>4.069731561880412E-3</v>
      </c>
      <c r="AU5" s="8">
        <f t="shared" si="15"/>
        <v>0</v>
      </c>
      <c r="AV5" s="8">
        <f t="shared" si="16"/>
        <v>8.0216895971334239</v>
      </c>
      <c r="AW5" s="8">
        <f t="shared" ref="AW5:AW54" si="21">AO5+AP5</f>
        <v>0.30495697973093316</v>
      </c>
      <c r="AX5" s="90">
        <f t="shared" ref="AX5:AX29" si="22">AR5/(AO5+AR5)</f>
        <v>0.95368693572008645</v>
      </c>
      <c r="AY5" s="83">
        <f t="shared" ref="AY5:AY29" si="23">AS5/(AS5+AR5+AO5)</f>
        <v>9.9786227936013813E-2</v>
      </c>
      <c r="AZ5" s="83">
        <f t="shared" si="17"/>
        <v>0.62016752919516493</v>
      </c>
      <c r="BA5" s="83">
        <f t="shared" si="18"/>
        <v>2.034865780940206E-3</v>
      </c>
      <c r="BB5" s="91">
        <f t="shared" ref="BB5:BB29" si="24">AZ5+BA5</f>
        <v>0.62220239497610519</v>
      </c>
      <c r="BD5" s="7">
        <v>5.5</v>
      </c>
      <c r="BE5" s="6">
        <v>0.63</v>
      </c>
      <c r="BF5" s="6">
        <v>0.04</v>
      </c>
      <c r="BG5" s="6">
        <v>0.47</v>
      </c>
      <c r="BH5" s="6">
        <v>0.05</v>
      </c>
      <c r="BJ5" s="6">
        <v>0.47</v>
      </c>
      <c r="BK5" s="6" t="s">
        <v>59</v>
      </c>
    </row>
    <row r="6" spans="1:63" s="6" customFormat="1" x14ac:dyDescent="0.25">
      <c r="A6" s="15" t="s">
        <v>143</v>
      </c>
      <c r="B6" s="15" t="s">
        <v>60</v>
      </c>
      <c r="C6" s="15" t="s">
        <v>151</v>
      </c>
      <c r="D6" s="7">
        <v>20</v>
      </c>
      <c r="E6" s="7">
        <v>1800</v>
      </c>
      <c r="F6" s="7" t="s">
        <v>61</v>
      </c>
      <c r="G6" s="6" t="s">
        <v>62</v>
      </c>
      <c r="H6" s="7">
        <v>9.5</v>
      </c>
      <c r="I6" s="51">
        <v>52.1</v>
      </c>
      <c r="J6" s="7"/>
      <c r="K6" s="17">
        <v>6.5</v>
      </c>
      <c r="L6" s="7"/>
      <c r="M6" s="56">
        <f t="shared" si="19"/>
        <v>4.4260320000000002</v>
      </c>
      <c r="N6" s="56">
        <f t="shared" si="20"/>
        <v>0.37396800000000002</v>
      </c>
      <c r="O6" s="7"/>
      <c r="P6" s="7">
        <v>29</v>
      </c>
      <c r="Q6" s="7">
        <v>6.9</v>
      </c>
      <c r="R6" s="56">
        <v>0.04</v>
      </c>
      <c r="S6" s="7"/>
      <c r="T6" s="7">
        <f t="shared" si="0"/>
        <v>99.340000000000018</v>
      </c>
      <c r="U6" s="57">
        <v>5.6</v>
      </c>
      <c r="W6" s="8">
        <f t="shared" si="2"/>
        <v>0.86711503670676038</v>
      </c>
      <c r="X6" s="8">
        <f t="shared" si="3"/>
        <v>0</v>
      </c>
      <c r="Y6" s="8">
        <f t="shared" si="4"/>
        <v>0.12750073067726428</v>
      </c>
      <c r="Z6" s="8">
        <f t="shared" si="5"/>
        <v>0</v>
      </c>
      <c r="AA6" s="8">
        <f t="shared" si="6"/>
        <v>6.1605632156070185E-2</v>
      </c>
      <c r="AB6" s="8">
        <f t="shared" si="7"/>
        <v>4.683762610607E-3</v>
      </c>
      <c r="AC6" s="8">
        <f t="shared" si="8"/>
        <v>0</v>
      </c>
      <c r="AD6" s="8">
        <f t="shared" si="9"/>
        <v>0.7195226339490628</v>
      </c>
      <c r="AE6" s="8">
        <f t="shared" si="10"/>
        <v>0.12304422102308595</v>
      </c>
      <c r="AF6" s="8">
        <f t="shared" si="11"/>
        <v>1.290793095547732E-3</v>
      </c>
      <c r="AG6" s="8">
        <f t="shared" si="12"/>
        <v>0</v>
      </c>
      <c r="AH6" s="8">
        <f t="shared" si="13"/>
        <v>1.9047628102183984</v>
      </c>
      <c r="AI6" s="6">
        <v>12</v>
      </c>
      <c r="AJ6" s="8">
        <f t="shared" si="14"/>
        <v>4.2293361815790202</v>
      </c>
      <c r="AK6" s="76">
        <f t="shared" si="15"/>
        <v>3.6673209983351218</v>
      </c>
      <c r="AL6" s="8">
        <f t="shared" si="15"/>
        <v>0</v>
      </c>
      <c r="AM6" s="8">
        <f t="shared" si="15"/>
        <v>0.5392434534311159</v>
      </c>
      <c r="AN6" s="8">
        <f t="shared" si="15"/>
        <v>0</v>
      </c>
      <c r="AO6" s="8">
        <f t="shared" si="15"/>
        <v>0.26055092906671556</v>
      </c>
      <c r="AP6" s="8">
        <f t="shared" si="15"/>
        <v>1.9809206674967193E-2</v>
      </c>
      <c r="AQ6" s="8">
        <f t="shared" si="15"/>
        <v>0</v>
      </c>
      <c r="AR6" s="8">
        <f t="shared" si="15"/>
        <v>3.0431031092258083</v>
      </c>
      <c r="AS6" s="8">
        <f t="shared" si="15"/>
        <v>0.52039537590714335</v>
      </c>
      <c r="AT6" s="8">
        <f t="shared" si="15"/>
        <v>5.4591979419324086E-3</v>
      </c>
      <c r="AU6" s="8">
        <f t="shared" si="15"/>
        <v>0</v>
      </c>
      <c r="AV6" s="8">
        <f t="shared" si="16"/>
        <v>8.0558822705828046</v>
      </c>
      <c r="AW6" s="8">
        <f t="shared" si="21"/>
        <v>0.28036013574168278</v>
      </c>
      <c r="AX6" s="90">
        <f t="shared" si="22"/>
        <v>0.92113250175512329</v>
      </c>
      <c r="AY6" s="83">
        <f t="shared" si="23"/>
        <v>0.13608489837364107</v>
      </c>
      <c r="AZ6" s="83">
        <f t="shared" si="17"/>
        <v>0.66186180039318954</v>
      </c>
      <c r="BA6" s="83">
        <f t="shared" si="18"/>
        <v>2.7295989709662043E-3</v>
      </c>
      <c r="BB6" s="91">
        <f t="shared" si="24"/>
        <v>0.66459139936415579</v>
      </c>
      <c r="BD6" s="7">
        <v>4.8</v>
      </c>
      <c r="BE6" s="9">
        <v>7.0000000000000007E-2</v>
      </c>
      <c r="BF6" s="9">
        <v>0.03</v>
      </c>
      <c r="BG6" s="9"/>
      <c r="BH6" s="9"/>
      <c r="BI6" s="9"/>
      <c r="BJ6" s="9">
        <v>7.0000000000000007E-2</v>
      </c>
      <c r="BK6" s="6" t="s">
        <v>63</v>
      </c>
    </row>
    <row r="7" spans="1:63" s="9" customFormat="1" x14ac:dyDescent="0.25">
      <c r="A7" s="15" t="s">
        <v>141</v>
      </c>
      <c r="B7" s="15" t="s">
        <v>60</v>
      </c>
      <c r="C7" s="15" t="s">
        <v>151</v>
      </c>
      <c r="D7" s="7">
        <v>20</v>
      </c>
      <c r="E7" s="7">
        <v>1800</v>
      </c>
      <c r="F7" s="7" t="s">
        <v>64</v>
      </c>
      <c r="G7" s="6" t="s">
        <v>65</v>
      </c>
      <c r="H7" s="7">
        <v>10</v>
      </c>
      <c r="I7" s="51">
        <v>54.4</v>
      </c>
      <c r="J7" s="7"/>
      <c r="K7" s="17">
        <v>2.93</v>
      </c>
      <c r="L7" s="7"/>
      <c r="M7" s="56">
        <f t="shared" si="19"/>
        <v>5.0390479999999993</v>
      </c>
      <c r="N7" s="56">
        <f t="shared" si="20"/>
        <v>0.56095200000000001</v>
      </c>
      <c r="O7" s="7"/>
      <c r="P7" s="7">
        <v>30.4</v>
      </c>
      <c r="Q7" s="7">
        <v>6.7</v>
      </c>
      <c r="R7" s="56">
        <v>0.05</v>
      </c>
      <c r="S7" s="7"/>
      <c r="T7" s="7">
        <f t="shared" si="0"/>
        <v>100.08</v>
      </c>
      <c r="U7" s="57">
        <f t="shared" si="1"/>
        <v>5.6</v>
      </c>
      <c r="V7" s="6"/>
      <c r="W7" s="8">
        <f t="shared" si="2"/>
        <v>0.90539458727155009</v>
      </c>
      <c r="X7" s="8">
        <f t="shared" si="3"/>
        <v>0</v>
      </c>
      <c r="Y7" s="8">
        <f t="shared" si="4"/>
        <v>5.7473406289905278E-2</v>
      </c>
      <c r="Z7" s="8">
        <f t="shared" si="5"/>
        <v>0</v>
      </c>
      <c r="AA7" s="8">
        <f t="shared" si="6"/>
        <v>7.013815930494427E-2</v>
      </c>
      <c r="AB7" s="8">
        <f t="shared" si="7"/>
        <v>7.0256439159104992E-3</v>
      </c>
      <c r="AC7" s="8">
        <f t="shared" si="8"/>
        <v>0</v>
      </c>
      <c r="AD7" s="8">
        <f t="shared" si="9"/>
        <v>0.75425820938108645</v>
      </c>
      <c r="AE7" s="8">
        <f t="shared" si="10"/>
        <v>0.11947772186299649</v>
      </c>
      <c r="AF7" s="8">
        <f t="shared" si="11"/>
        <v>1.6134913694346648E-3</v>
      </c>
      <c r="AG7" s="8">
        <f t="shared" si="12"/>
        <v>0</v>
      </c>
      <c r="AH7" s="8">
        <f t="shared" si="13"/>
        <v>1.9153812193958277</v>
      </c>
      <c r="AI7" s="6">
        <v>12</v>
      </c>
      <c r="AJ7" s="8">
        <f t="shared" si="14"/>
        <v>4.2072511758185396</v>
      </c>
      <c r="AK7" s="76">
        <f t="shared" si="15"/>
        <v>3.8092224418779703</v>
      </c>
      <c r="AL7" s="8">
        <f t="shared" si="15"/>
        <v>0</v>
      </c>
      <c r="AM7" s="8">
        <f t="shared" si="15"/>
        <v>0.24180505619150064</v>
      </c>
      <c r="AN7" s="8">
        <f t="shared" si="15"/>
        <v>0</v>
      </c>
      <c r="AO7" s="8">
        <f t="shared" si="15"/>
        <v>0.29508885320547484</v>
      </c>
      <c r="AP7" s="8">
        <f t="shared" si="15"/>
        <v>2.9558648626096817E-2</v>
      </c>
      <c r="AQ7" s="8">
        <f t="shared" si="15"/>
        <v>0</v>
      </c>
      <c r="AR7" s="8">
        <f t="shared" si="15"/>
        <v>3.1733537382893622</v>
      </c>
      <c r="AS7" s="8">
        <f t="shared" si="15"/>
        <v>0.50267278579221242</v>
      </c>
      <c r="AT7" s="8">
        <f t="shared" si="15"/>
        <v>6.7883634612270595E-3</v>
      </c>
      <c r="AU7" s="8">
        <f t="shared" si="15"/>
        <v>0</v>
      </c>
      <c r="AV7" s="8">
        <f t="shared" si="16"/>
        <v>8.0584898874438444</v>
      </c>
      <c r="AW7" s="8">
        <f t="shared" si="21"/>
        <v>0.32464750183157165</v>
      </c>
      <c r="AX7" s="90">
        <f t="shared" si="22"/>
        <v>0.91492179979306021</v>
      </c>
      <c r="AY7" s="83">
        <f t="shared" si="23"/>
        <v>0.12658226670201253</v>
      </c>
      <c r="AZ7" s="83">
        <f t="shared" si="17"/>
        <v>0.80243407841674319</v>
      </c>
      <c r="BA7" s="83">
        <f t="shared" si="18"/>
        <v>3.3941817306135298E-3</v>
      </c>
      <c r="BB7" s="91">
        <f t="shared" si="24"/>
        <v>0.80582826014735676</v>
      </c>
      <c r="BC7" s="6"/>
      <c r="BD7" s="7">
        <v>5.6</v>
      </c>
      <c r="BE7" s="9">
        <v>0.09</v>
      </c>
      <c r="BF7" s="9">
        <v>0.04</v>
      </c>
      <c r="BJ7" s="9">
        <v>0.09</v>
      </c>
      <c r="BK7" s="6" t="s">
        <v>66</v>
      </c>
    </row>
    <row r="8" spans="1:63" s="9" customFormat="1" x14ac:dyDescent="0.25">
      <c r="A8" s="15" t="s">
        <v>142</v>
      </c>
      <c r="B8" s="15" t="s">
        <v>60</v>
      </c>
      <c r="C8" s="15" t="s">
        <v>151</v>
      </c>
      <c r="D8" s="7">
        <v>17</v>
      </c>
      <c r="E8" s="7">
        <v>1600</v>
      </c>
      <c r="F8" s="7" t="s">
        <v>61</v>
      </c>
      <c r="G8" s="6" t="s">
        <v>62</v>
      </c>
      <c r="H8" s="7">
        <v>11.5</v>
      </c>
      <c r="I8" s="51">
        <v>48.8</v>
      </c>
      <c r="J8" s="7"/>
      <c r="K8" s="17">
        <v>13</v>
      </c>
      <c r="L8" s="7"/>
      <c r="M8" s="56">
        <f t="shared" si="19"/>
        <v>6.1034319999999997</v>
      </c>
      <c r="N8" s="56">
        <f t="shared" si="20"/>
        <v>0.59656799999999999</v>
      </c>
      <c r="O8" s="7"/>
      <c r="P8" s="7">
        <v>25.4</v>
      </c>
      <c r="Q8" s="7">
        <v>5.8</v>
      </c>
      <c r="R8" s="56"/>
      <c r="S8" s="7"/>
      <c r="T8" s="7">
        <f t="shared" si="0"/>
        <v>99.7</v>
      </c>
      <c r="U8" s="57">
        <f t="shared" si="1"/>
        <v>6.6999999999999993</v>
      </c>
      <c r="V8" s="6"/>
      <c r="W8" s="8">
        <f t="shared" si="2"/>
        <v>0.81219220328771402</v>
      </c>
      <c r="X8" s="8">
        <f t="shared" si="3"/>
        <v>0</v>
      </c>
      <c r="Y8" s="8">
        <f t="shared" si="4"/>
        <v>0.25500146135452856</v>
      </c>
      <c r="Z8" s="8">
        <f t="shared" si="5"/>
        <v>0</v>
      </c>
      <c r="AA8" s="8">
        <f t="shared" si="6"/>
        <v>8.4953246312179334E-2</v>
      </c>
      <c r="AB8" s="8">
        <f t="shared" si="7"/>
        <v>7.4717165454921183E-3</v>
      </c>
      <c r="AC8" s="8">
        <f t="shared" si="8"/>
        <v>0</v>
      </c>
      <c r="AD8" s="8">
        <f t="shared" si="9"/>
        <v>0.63020258283814468</v>
      </c>
      <c r="AE8" s="8">
        <f t="shared" si="10"/>
        <v>0.10342847564259397</v>
      </c>
      <c r="AF8" s="8">
        <f t="shared" si="11"/>
        <v>0</v>
      </c>
      <c r="AG8" s="8">
        <f t="shared" si="12"/>
        <v>0</v>
      </c>
      <c r="AH8" s="8">
        <f t="shared" si="13"/>
        <v>1.8932496859806529</v>
      </c>
      <c r="AI8" s="6">
        <v>12</v>
      </c>
      <c r="AJ8" s="8">
        <f t="shared" si="14"/>
        <v>4.2302996593173301</v>
      </c>
      <c r="AK8" s="76">
        <f t="shared" si="15"/>
        <v>3.4358164008682084</v>
      </c>
      <c r="AL8" s="8">
        <f t="shared" si="15"/>
        <v>0</v>
      </c>
      <c r="AM8" s="8">
        <f t="shared" si="15"/>
        <v>1.0787325950934834</v>
      </c>
      <c r="AN8" s="8">
        <f t="shared" si="15"/>
        <v>0</v>
      </c>
      <c r="AO8" s="8">
        <f t="shared" si="15"/>
        <v>0.35937768893231348</v>
      </c>
      <c r="AP8" s="8">
        <f t="shared" si="15"/>
        <v>3.1607599956910967E-2</v>
      </c>
      <c r="AQ8" s="8">
        <f t="shared" si="15"/>
        <v>0</v>
      </c>
      <c r="AR8" s="8">
        <f t="shared" si="15"/>
        <v>2.665945771481105</v>
      </c>
      <c r="AS8" s="8">
        <f t="shared" si="15"/>
        <v>0.43753344527457605</v>
      </c>
      <c r="AT8" s="8">
        <f t="shared" si="15"/>
        <v>0</v>
      </c>
      <c r="AU8" s="8">
        <f t="shared" si="15"/>
        <v>0</v>
      </c>
      <c r="AV8" s="8">
        <f t="shared" si="16"/>
        <v>8.0090135016065975</v>
      </c>
      <c r="AW8" s="8">
        <f t="shared" si="21"/>
        <v>0.39098528888922446</v>
      </c>
      <c r="AX8" s="90">
        <f t="shared" si="22"/>
        <v>0.88121016029036325</v>
      </c>
      <c r="AY8" s="83">
        <f t="shared" si="23"/>
        <v>0.12635042601844032</v>
      </c>
      <c r="AZ8" s="83">
        <f t="shared" si="17"/>
        <v>0.43581640086820839</v>
      </c>
      <c r="BA8" s="83">
        <f t="shared" si="18"/>
        <v>0</v>
      </c>
      <c r="BB8" s="91">
        <f t="shared" si="24"/>
        <v>0.43581640086820839</v>
      </c>
      <c r="BC8" s="6"/>
      <c r="BD8" s="7">
        <v>6.7</v>
      </c>
      <c r="BE8" s="18">
        <v>0.08</v>
      </c>
      <c r="BF8" s="18">
        <v>0.03</v>
      </c>
      <c r="BG8" s="18">
        <v>0.16</v>
      </c>
      <c r="BH8" s="18">
        <v>0.04</v>
      </c>
      <c r="BJ8" s="18">
        <v>0.08</v>
      </c>
      <c r="BK8" s="6" t="s">
        <v>67</v>
      </c>
    </row>
    <row r="9" spans="1:63" s="6" customFormat="1" x14ac:dyDescent="0.25">
      <c r="A9" s="15" t="s">
        <v>68</v>
      </c>
      <c r="B9" s="15" t="s">
        <v>54</v>
      </c>
      <c r="C9" s="15" t="s">
        <v>151</v>
      </c>
      <c r="D9" s="7">
        <v>17</v>
      </c>
      <c r="E9" s="7">
        <v>1800</v>
      </c>
      <c r="F9" s="7" t="s">
        <v>64</v>
      </c>
      <c r="G9" s="6" t="s">
        <v>69</v>
      </c>
      <c r="H9" s="7">
        <v>9.5</v>
      </c>
      <c r="I9" s="51">
        <v>51.6</v>
      </c>
      <c r="J9" s="7"/>
      <c r="K9" s="7">
        <v>8.9</v>
      </c>
      <c r="L9" s="7"/>
      <c r="M9" s="56">
        <f t="shared" si="19"/>
        <v>5.4871699999999999</v>
      </c>
      <c r="N9" s="56">
        <f t="shared" si="20"/>
        <v>1.0128300000000001</v>
      </c>
      <c r="O9" s="7"/>
      <c r="P9" s="7">
        <v>27.7</v>
      </c>
      <c r="Q9" s="7">
        <v>5.8</v>
      </c>
      <c r="R9" s="7">
        <v>0.02</v>
      </c>
      <c r="S9" s="7"/>
      <c r="T9" s="7">
        <f t="shared" si="0"/>
        <v>100.52</v>
      </c>
      <c r="U9" s="57">
        <f t="shared" si="1"/>
        <v>6.5</v>
      </c>
      <c r="W9" s="8">
        <f t="shared" si="2"/>
        <v>0.85879339527963217</v>
      </c>
      <c r="X9" s="8">
        <f t="shared" si="3"/>
        <v>0</v>
      </c>
      <c r="Y9" s="8">
        <f t="shared" si="4"/>
        <v>0.1745779235427157</v>
      </c>
      <c r="Z9" s="8">
        <f t="shared" si="5"/>
        <v>0</v>
      </c>
      <c r="AA9" s="8">
        <f t="shared" si="6"/>
        <v>7.6375538314640209E-2</v>
      </c>
      <c r="AB9" s="8">
        <f t="shared" si="7"/>
        <v>1.2685190403727292E-2</v>
      </c>
      <c r="AC9" s="8">
        <f t="shared" si="8"/>
        <v>0</v>
      </c>
      <c r="AD9" s="8">
        <f t="shared" si="9"/>
        <v>0.68726817104789795</v>
      </c>
      <c r="AE9" s="8">
        <f t="shared" si="10"/>
        <v>0.10342847564259397</v>
      </c>
      <c r="AF9" s="8">
        <f t="shared" si="11"/>
        <v>6.4539654777386599E-4</v>
      </c>
      <c r="AG9" s="8">
        <f t="shared" si="12"/>
        <v>0</v>
      </c>
      <c r="AH9" s="8">
        <f t="shared" si="13"/>
        <v>1.9137740907789813</v>
      </c>
      <c r="AI9" s="6">
        <v>12</v>
      </c>
      <c r="AJ9" s="8">
        <f t="shared" si="14"/>
        <v>4.1872008964900127</v>
      </c>
      <c r="AK9" s="76">
        <f t="shared" si="15"/>
        <v>3.5959404746145776</v>
      </c>
      <c r="AL9" s="8">
        <f t="shared" si="15"/>
        <v>0</v>
      </c>
      <c r="AM9" s="8">
        <f t="shared" si="15"/>
        <v>0.73099283796542414</v>
      </c>
      <c r="AN9" s="8">
        <f t="shared" si="15"/>
        <v>0</v>
      </c>
      <c r="AO9" s="8">
        <f t="shared" si="15"/>
        <v>0.31979972250096877</v>
      </c>
      <c r="AP9" s="8">
        <f t="shared" si="15"/>
        <v>5.311544063063342E-2</v>
      </c>
      <c r="AQ9" s="8">
        <f t="shared" si="15"/>
        <v>0</v>
      </c>
      <c r="AR9" s="8">
        <f t="shared" si="15"/>
        <v>2.8777299019408096</v>
      </c>
      <c r="AS9" s="8">
        <f t="shared" si="15"/>
        <v>0.43307580593326489</v>
      </c>
      <c r="AT9" s="8">
        <f t="shared" si="15"/>
        <v>2.7024050034302909E-3</v>
      </c>
      <c r="AU9" s="8">
        <f t="shared" si="15"/>
        <v>0</v>
      </c>
      <c r="AV9" s="8">
        <f t="shared" si="16"/>
        <v>8.0133565885891098</v>
      </c>
      <c r="AW9" s="8">
        <f t="shared" si="21"/>
        <v>0.37291516313160222</v>
      </c>
      <c r="AX9" s="90">
        <f t="shared" si="22"/>
        <v>0.89998537619278529</v>
      </c>
      <c r="AY9" s="83">
        <f t="shared" si="23"/>
        <v>0.11928473480207624</v>
      </c>
      <c r="AZ9" s="83">
        <f t="shared" si="17"/>
        <v>0.59323806961114744</v>
      </c>
      <c r="BA9" s="83">
        <f t="shared" si="18"/>
        <v>1.3512025017151455E-3</v>
      </c>
      <c r="BB9" s="91">
        <f t="shared" si="24"/>
        <v>0.59458927211286261</v>
      </c>
      <c r="BD9" s="7">
        <v>6.5</v>
      </c>
      <c r="BE9" s="9">
        <v>0.14000000000000001</v>
      </c>
      <c r="BF9" s="9">
        <v>0.04</v>
      </c>
      <c r="BG9" s="9">
        <v>0.14000000000000001</v>
      </c>
      <c r="BH9" s="9">
        <v>0.09</v>
      </c>
      <c r="BI9" s="9"/>
      <c r="BJ9" s="9">
        <v>0.14000000000000001</v>
      </c>
      <c r="BK9" s="6" t="s">
        <v>70</v>
      </c>
    </row>
    <row r="10" spans="1:63" s="6" customFormat="1" x14ac:dyDescent="0.25">
      <c r="A10" s="15" t="s">
        <v>71</v>
      </c>
      <c r="B10" s="15" t="s">
        <v>54</v>
      </c>
      <c r="C10" s="15" t="s">
        <v>151</v>
      </c>
      <c r="D10" s="7">
        <v>14</v>
      </c>
      <c r="E10" s="7">
        <v>1800</v>
      </c>
      <c r="F10" s="7" t="s">
        <v>55</v>
      </c>
      <c r="G10" s="6" t="s">
        <v>56</v>
      </c>
      <c r="H10" s="7">
        <v>11</v>
      </c>
      <c r="I10" s="51">
        <v>47.5</v>
      </c>
      <c r="J10" s="7"/>
      <c r="K10" s="17">
        <v>15</v>
      </c>
      <c r="L10" s="7"/>
      <c r="M10" s="56">
        <f t="shared" si="19"/>
        <v>3.7247650000000001</v>
      </c>
      <c r="N10" s="56">
        <f t="shared" si="20"/>
        <v>1.7752349999999999</v>
      </c>
      <c r="O10" s="7"/>
      <c r="P10" s="7">
        <v>28.6</v>
      </c>
      <c r="Q10" s="7">
        <v>3.2</v>
      </c>
      <c r="R10" s="56">
        <v>0.02</v>
      </c>
      <c r="S10" s="7"/>
      <c r="T10" s="7">
        <f t="shared" si="0"/>
        <v>99.82</v>
      </c>
      <c r="U10" s="57">
        <f t="shared" si="1"/>
        <v>5.5</v>
      </c>
      <c r="W10" s="8">
        <f t="shared" si="2"/>
        <v>0.79055593557718074</v>
      </c>
      <c r="X10" s="8">
        <f t="shared" si="3"/>
        <v>0</v>
      </c>
      <c r="Y10" s="8">
        <f t="shared" si="4"/>
        <v>0.29423245540907139</v>
      </c>
      <c r="Z10" s="8">
        <f t="shared" si="5"/>
        <v>0</v>
      </c>
      <c r="AA10" s="8">
        <f t="shared" si="6"/>
        <v>5.1844745464516472E-2</v>
      </c>
      <c r="AB10" s="8">
        <f t="shared" si="7"/>
        <v>2.223393263070882E-2</v>
      </c>
      <c r="AC10" s="8">
        <f t="shared" si="8"/>
        <v>0</v>
      </c>
      <c r="AD10" s="8">
        <f t="shared" si="9"/>
        <v>0.70959818382562745</v>
      </c>
      <c r="AE10" s="8">
        <f t="shared" si="10"/>
        <v>5.7063986561431163E-2</v>
      </c>
      <c r="AF10" s="8">
        <f t="shared" si="11"/>
        <v>6.4539654777386599E-4</v>
      </c>
      <c r="AG10" s="8">
        <f t="shared" si="12"/>
        <v>0</v>
      </c>
      <c r="AH10" s="8">
        <f t="shared" si="13"/>
        <v>1.9261746360163101</v>
      </c>
      <c r="AI10" s="6">
        <v>12</v>
      </c>
      <c r="AJ10" s="8">
        <f t="shared" si="14"/>
        <v>4.1744342054871248</v>
      </c>
      <c r="AK10" s="76">
        <f t="shared" si="15"/>
        <v>3.3001237388242592</v>
      </c>
      <c r="AL10" s="8">
        <f t="shared" si="15"/>
        <v>0</v>
      </c>
      <c r="AM10" s="8">
        <f t="shared" si="15"/>
        <v>1.2282540262240929</v>
      </c>
      <c r="AN10" s="8">
        <f t="shared" si="15"/>
        <v>0</v>
      </c>
      <c r="AO10" s="8">
        <f t="shared" si="15"/>
        <v>0.21642247884185103</v>
      </c>
      <c r="AP10" s="8">
        <f t="shared" si="15"/>
        <v>9.2814088896127231E-2</v>
      </c>
      <c r="AQ10" s="8">
        <f t="shared" si="15"/>
        <v>0</v>
      </c>
      <c r="AR10" s="8">
        <f t="shared" si="15"/>
        <v>2.9621709307132398</v>
      </c>
      <c r="AS10" s="8">
        <f t="shared" si="15"/>
        <v>0.23820985740349587</v>
      </c>
      <c r="AT10" s="8">
        <f t="shared" si="15"/>
        <v>2.6941654251305316E-3</v>
      </c>
      <c r="AU10" s="8">
        <f t="shared" si="15"/>
        <v>0</v>
      </c>
      <c r="AV10" s="8">
        <f t="shared" si="16"/>
        <v>8.0406892863281971</v>
      </c>
      <c r="AW10" s="8">
        <f t="shared" si="21"/>
        <v>0.30923656773797825</v>
      </c>
      <c r="AX10" s="90">
        <f t="shared" si="22"/>
        <v>0.93191249997836501</v>
      </c>
      <c r="AY10" s="83">
        <f t="shared" si="23"/>
        <v>6.9717170931978947E-2</v>
      </c>
      <c r="AZ10" s="83">
        <f t="shared" si="17"/>
        <v>0.29742957339912879</v>
      </c>
      <c r="BA10" s="83">
        <f t="shared" si="18"/>
        <v>1.3470827125652658E-3</v>
      </c>
      <c r="BB10" s="91">
        <f t="shared" si="24"/>
        <v>0.29877665611169407</v>
      </c>
      <c r="BD10" s="7">
        <v>5.5</v>
      </c>
      <c r="BE10" s="9"/>
      <c r="BF10" s="9"/>
      <c r="BG10" s="9">
        <v>0.28999999999999998</v>
      </c>
      <c r="BH10" s="9">
        <v>0.04</v>
      </c>
      <c r="BI10" s="9"/>
      <c r="BJ10" s="9">
        <v>0.28999999999999998</v>
      </c>
      <c r="BK10" s="6" t="s">
        <v>72</v>
      </c>
    </row>
    <row r="11" spans="1:63" s="6" customFormat="1" x14ac:dyDescent="0.25">
      <c r="A11" s="15" t="s">
        <v>140</v>
      </c>
      <c r="B11" s="15" t="s">
        <v>60</v>
      </c>
      <c r="C11" s="15" t="s">
        <v>151</v>
      </c>
      <c r="D11" s="7">
        <v>14</v>
      </c>
      <c r="E11" s="7">
        <v>1800</v>
      </c>
      <c r="F11" s="7" t="s">
        <v>61</v>
      </c>
      <c r="G11" s="6" t="s">
        <v>62</v>
      </c>
      <c r="H11" s="7">
        <v>10</v>
      </c>
      <c r="I11" s="51">
        <v>45.3</v>
      </c>
      <c r="J11" s="7"/>
      <c r="K11" s="17">
        <v>20.100000000000001</v>
      </c>
      <c r="L11" s="7"/>
      <c r="M11" s="56">
        <f t="shared" si="19"/>
        <v>5.4</v>
      </c>
      <c r="N11" s="56">
        <f t="shared" si="20"/>
        <v>0</v>
      </c>
      <c r="O11" s="7"/>
      <c r="P11" s="7">
        <v>24.5</v>
      </c>
      <c r="Q11" s="7">
        <v>4.3</v>
      </c>
      <c r="R11" s="56"/>
      <c r="S11" s="7"/>
      <c r="T11" s="7">
        <f t="shared" si="0"/>
        <v>99.600000000000009</v>
      </c>
      <c r="U11" s="57">
        <f t="shared" si="1"/>
        <v>5.4</v>
      </c>
      <c r="W11" s="8">
        <f t="shared" si="2"/>
        <v>0.75394071329781653</v>
      </c>
      <c r="X11" s="8">
        <f t="shared" si="3"/>
        <v>0</v>
      </c>
      <c r="Y11" s="8">
        <f t="shared" si="4"/>
        <v>0.39427149024815566</v>
      </c>
      <c r="Z11" s="8">
        <f t="shared" si="5"/>
        <v>0</v>
      </c>
      <c r="AA11" s="8">
        <f t="shared" si="6"/>
        <v>7.5162225135918359E-2</v>
      </c>
      <c r="AB11" s="8">
        <f t="shared" si="7"/>
        <v>0</v>
      </c>
      <c r="AC11" s="8">
        <f t="shared" si="8"/>
        <v>0</v>
      </c>
      <c r="AD11" s="8">
        <f t="shared" si="9"/>
        <v>0.60787257006041517</v>
      </c>
      <c r="AE11" s="8">
        <f t="shared" si="10"/>
        <v>7.6679731941923124E-2</v>
      </c>
      <c r="AF11" s="8">
        <f t="shared" si="11"/>
        <v>0</v>
      </c>
      <c r="AG11" s="8">
        <f t="shared" si="12"/>
        <v>0</v>
      </c>
      <c r="AH11" s="8">
        <f t="shared" si="13"/>
        <v>1.9079267306842285</v>
      </c>
      <c r="AI11" s="6">
        <v>12</v>
      </c>
      <c r="AJ11" s="8">
        <f t="shared" si="14"/>
        <v>4.1972670914549903</v>
      </c>
      <c r="AK11" s="76">
        <f t="shared" si="15"/>
        <v>3.1644905448330269</v>
      </c>
      <c r="AL11" s="8">
        <f t="shared" si="15"/>
        <v>0</v>
      </c>
      <c r="AM11" s="8">
        <f t="shared" si="15"/>
        <v>1.6548627511175009</v>
      </c>
      <c r="AN11" s="8">
        <f t="shared" si="15"/>
        <v>0</v>
      </c>
      <c r="AO11" s="8">
        <f t="shared" si="15"/>
        <v>0.3154759340835212</v>
      </c>
      <c r="AP11" s="8">
        <f t="shared" si="15"/>
        <v>0</v>
      </c>
      <c r="AQ11" s="8">
        <f t="shared" si="15"/>
        <v>0</v>
      </c>
      <c r="AR11" s="8">
        <f t="shared" si="15"/>
        <v>2.5514035341127488</v>
      </c>
      <c r="AS11" s="8">
        <f t="shared" si="15"/>
        <v>0.32184531546142398</v>
      </c>
      <c r="AT11" s="8">
        <f t="shared" si="15"/>
        <v>0</v>
      </c>
      <c r="AU11" s="8">
        <f t="shared" si="15"/>
        <v>0</v>
      </c>
      <c r="AV11" s="8">
        <f t="shared" si="16"/>
        <v>8.0080780796082216</v>
      </c>
      <c r="AW11" s="8">
        <f t="shared" si="21"/>
        <v>0.3154759340835212</v>
      </c>
      <c r="AX11" s="90">
        <f t="shared" si="22"/>
        <v>0.8899584242786438</v>
      </c>
      <c r="AY11" s="83">
        <f t="shared" si="23"/>
        <v>0.10093229654402615</v>
      </c>
      <c r="AZ11" s="83">
        <f t="shared" si="17"/>
        <v>0.16449054483302694</v>
      </c>
      <c r="BA11" s="83">
        <f t="shared" si="18"/>
        <v>0</v>
      </c>
      <c r="BB11" s="91">
        <f t="shared" si="24"/>
        <v>0.16449054483302694</v>
      </c>
      <c r="BD11" s="7">
        <v>5.4</v>
      </c>
      <c r="BE11" s="19">
        <v>0</v>
      </c>
      <c r="BF11" s="19">
        <v>0.02</v>
      </c>
      <c r="BG11" s="9"/>
      <c r="BH11" s="9"/>
      <c r="BI11" s="9"/>
      <c r="BJ11" s="9">
        <v>0</v>
      </c>
      <c r="BK11" s="6" t="s">
        <v>73</v>
      </c>
    </row>
    <row r="12" spans="1:63" s="20" customFormat="1" x14ac:dyDescent="0.25">
      <c r="A12" s="15" t="s">
        <v>74</v>
      </c>
      <c r="B12" s="15" t="s">
        <v>54</v>
      </c>
      <c r="C12" s="15" t="s">
        <v>151</v>
      </c>
      <c r="D12" s="7">
        <v>14</v>
      </c>
      <c r="E12" s="7" t="s">
        <v>75</v>
      </c>
      <c r="F12" s="7" t="s">
        <v>64</v>
      </c>
      <c r="G12" s="6" t="s">
        <v>76</v>
      </c>
      <c r="H12" s="7">
        <v>23</v>
      </c>
      <c r="I12" s="51">
        <v>50.2</v>
      </c>
      <c r="J12" s="7"/>
      <c r="K12" s="7">
        <v>8.8000000000000007</v>
      </c>
      <c r="L12" s="7"/>
      <c r="M12" s="56">
        <f t="shared" si="19"/>
        <v>6.2469320000000002</v>
      </c>
      <c r="N12" s="56">
        <f t="shared" si="20"/>
        <v>1.1530680000000002</v>
      </c>
      <c r="O12" s="7"/>
      <c r="P12" s="7">
        <v>23.5</v>
      </c>
      <c r="Q12" s="7">
        <v>10.199999999999999</v>
      </c>
      <c r="R12" s="17">
        <v>0.1</v>
      </c>
      <c r="S12" s="7"/>
      <c r="T12" s="7">
        <f t="shared" si="0"/>
        <v>100.2</v>
      </c>
      <c r="U12" s="57">
        <f t="shared" si="1"/>
        <v>7.4</v>
      </c>
      <c r="V12" s="6"/>
      <c r="W12" s="8">
        <f>I12/(2*15.9994+28.0855)</f>
        <v>0.83549279928367315</v>
      </c>
      <c r="X12" s="8">
        <f>J12/(2*15.9994+47.8671)</f>
        <v>0</v>
      </c>
      <c r="Y12" s="8">
        <f>(2*K12)/(2*26.981+3*15.9994)</f>
        <v>0.17261637383998857</v>
      </c>
      <c r="Z12" s="8">
        <f>(2*L12)/(2*52+3*15.994)</f>
        <v>0</v>
      </c>
      <c r="AA12" s="8">
        <f>M12/(55.8452+15.9994)</f>
        <v>8.6950612850513476E-2</v>
      </c>
      <c r="AB12" s="8">
        <f>2*N12/(2*55.845+3*15.999)</f>
        <v>1.4441601382704918E-2</v>
      </c>
      <c r="AC12" s="8">
        <f>O12/(54.938+15.9994)</f>
        <v>0</v>
      </c>
      <c r="AD12" s="8">
        <f>P12/(15.9994+24.3051)</f>
        <v>0.58306144475182675</v>
      </c>
      <c r="AE12" s="8">
        <f>Q12/(40.078+15.9994)</f>
        <v>0.18189145716456182</v>
      </c>
      <c r="AF12" s="8">
        <f>R12/(22.989+0.5*15.9994)</f>
        <v>3.2269827388693296E-3</v>
      </c>
      <c r="AG12" s="8">
        <f>S12/(39.0983+0.5*15.9994)</f>
        <v>0</v>
      </c>
      <c r="AH12" s="8">
        <f>SUM(W12:AG12)</f>
        <v>1.8776812720121381</v>
      </c>
      <c r="AI12" s="6">
        <v>12</v>
      </c>
      <c r="AJ12" s="8">
        <f>AI12/(2*W12+2*X12+1.5*Y12+AA12+AC12+AD12+AE12+0.5*AF12+0.5*AG12+1.5*Z12+1.5*AB12)</f>
        <v>4.2779382658121206</v>
      </c>
      <c r="AK12" s="76">
        <f t="shared" si="15"/>
        <v>3.5741866168661107</v>
      </c>
      <c r="AL12" s="8">
        <f t="shared" si="15"/>
        <v>0</v>
      </c>
      <c r="AM12" s="8">
        <f t="shared" si="15"/>
        <v>0.73844219095581742</v>
      </c>
      <c r="AN12" s="8">
        <f t="shared" si="15"/>
        <v>0</v>
      </c>
      <c r="AO12" s="8">
        <f t="shared" si="15"/>
        <v>0.37196935394902669</v>
      </c>
      <c r="AP12" s="8">
        <f t="shared" si="15"/>
        <v>6.1780279174678598E-2</v>
      </c>
      <c r="AQ12" s="8">
        <f t="shared" si="15"/>
        <v>0</v>
      </c>
      <c r="AR12" s="8">
        <f t="shared" si="15"/>
        <v>2.4943008658235395</v>
      </c>
      <c r="AS12" s="8">
        <f t="shared" si="15"/>
        <v>0.77812042482860522</v>
      </c>
      <c r="AT12" s="8">
        <f t="shared" si="15"/>
        <v>1.3804832941724307E-2</v>
      </c>
      <c r="AU12" s="8">
        <f t="shared" si="15"/>
        <v>0</v>
      </c>
      <c r="AV12" s="8">
        <f>SUM(AK12:AU12)</f>
        <v>8.0326045645395041</v>
      </c>
      <c r="AW12" s="8">
        <f t="shared" si="21"/>
        <v>0.43374963312370529</v>
      </c>
      <c r="AX12" s="90">
        <f t="shared" si="22"/>
        <v>0.87022530137492005</v>
      </c>
      <c r="AY12" s="83">
        <f t="shared" si="23"/>
        <v>0.21351180504793549</v>
      </c>
      <c r="AZ12" s="83">
        <f t="shared" si="17"/>
        <v>0.56038178392438631</v>
      </c>
      <c r="BA12" s="83">
        <f t="shared" si="18"/>
        <v>6.9024164708621537E-3</v>
      </c>
      <c r="BB12" s="91">
        <f t="shared" si="24"/>
        <v>0.56728420039524852</v>
      </c>
      <c r="BC12" s="6"/>
      <c r="BD12" s="7">
        <v>7.4</v>
      </c>
      <c r="BE12" s="19"/>
      <c r="BF12" s="19"/>
      <c r="BG12" s="19">
        <v>0.14000000000000001</v>
      </c>
      <c r="BH12" s="19">
        <v>0.4</v>
      </c>
      <c r="BI12" s="19"/>
      <c r="BJ12" s="19">
        <v>0.14000000000000001</v>
      </c>
      <c r="BK12" s="20" t="s">
        <v>72</v>
      </c>
    </row>
    <row r="13" spans="1:63" s="6" customFormat="1" x14ac:dyDescent="0.25">
      <c r="E13" s="7"/>
      <c r="F13" s="7"/>
      <c r="I13" s="51"/>
      <c r="J13" s="7"/>
      <c r="K13" s="7"/>
      <c r="L13" s="7"/>
      <c r="M13" s="56"/>
      <c r="N13" s="56"/>
      <c r="O13" s="7"/>
      <c r="P13" s="7"/>
      <c r="Q13" s="7"/>
      <c r="R13" s="7"/>
      <c r="S13" s="7"/>
      <c r="T13" s="7"/>
      <c r="U13" s="57">
        <f t="shared" si="1"/>
        <v>0</v>
      </c>
      <c r="AK13" s="72"/>
      <c r="AW13" s="8"/>
      <c r="AX13" s="90"/>
      <c r="AY13" s="83"/>
      <c r="AZ13" s="83"/>
      <c r="BA13" s="83"/>
      <c r="BB13" s="91"/>
      <c r="BD13" s="7"/>
      <c r="BE13" s="9"/>
      <c r="BF13" s="9"/>
      <c r="BG13" s="9"/>
      <c r="BH13" s="9"/>
      <c r="BI13" s="9"/>
      <c r="BJ13" s="9"/>
    </row>
    <row r="14" spans="1:63" s="22" customFormat="1" x14ac:dyDescent="0.25">
      <c r="A14" s="21" t="s">
        <v>77</v>
      </c>
      <c r="E14" s="23"/>
      <c r="F14" s="23"/>
      <c r="I14" s="59">
        <v>51.5</v>
      </c>
      <c r="J14" s="60"/>
      <c r="K14" s="60">
        <v>15.8</v>
      </c>
      <c r="L14" s="60"/>
      <c r="M14" s="61"/>
      <c r="N14" s="61">
        <v>11.1</v>
      </c>
      <c r="O14" s="60"/>
      <c r="P14" s="60">
        <v>7.8</v>
      </c>
      <c r="Q14" s="60">
        <v>11.6</v>
      </c>
      <c r="R14" s="60">
        <v>2.5</v>
      </c>
      <c r="S14" s="60"/>
      <c r="T14" s="60">
        <f t="shared" ref="T14:T63" si="25">SUM(I14:S14)</f>
        <v>100.29999999999998</v>
      </c>
      <c r="U14" s="62">
        <f t="shared" si="1"/>
        <v>11.1</v>
      </c>
      <c r="AK14" s="77"/>
      <c r="AW14" s="81"/>
      <c r="AX14" s="92"/>
      <c r="AY14" s="84"/>
      <c r="AZ14" s="84"/>
      <c r="BA14" s="84"/>
      <c r="BB14" s="93"/>
      <c r="BD14" s="23"/>
      <c r="BE14" s="24"/>
      <c r="BF14" s="24"/>
      <c r="BG14" s="24"/>
      <c r="BH14" s="24"/>
      <c r="BI14" s="24"/>
      <c r="BJ14" s="24"/>
    </row>
    <row r="15" spans="1:63" s="6" customFormat="1" x14ac:dyDescent="0.25">
      <c r="A15" s="15" t="s">
        <v>78</v>
      </c>
      <c r="B15" s="15" t="s">
        <v>79</v>
      </c>
      <c r="C15" s="15" t="s">
        <v>80</v>
      </c>
      <c r="D15" s="7">
        <v>20</v>
      </c>
      <c r="E15" s="7">
        <v>1600</v>
      </c>
      <c r="F15" s="7" t="s">
        <v>55</v>
      </c>
      <c r="G15" s="6" t="s">
        <v>56</v>
      </c>
      <c r="H15" s="7">
        <v>12</v>
      </c>
      <c r="I15" s="51">
        <v>45.1</v>
      </c>
      <c r="J15" s="7"/>
      <c r="K15" s="7">
        <v>17.3</v>
      </c>
      <c r="L15" s="7"/>
      <c r="M15" s="56">
        <f>BD15-N15</f>
        <v>8.275716000000001</v>
      </c>
      <c r="N15" s="56">
        <f>BD15*BJ15*1.113</f>
        <v>2.5242840000000002</v>
      </c>
      <c r="O15" s="7"/>
      <c r="P15" s="7">
        <v>11.1</v>
      </c>
      <c r="Q15" s="7">
        <v>12.6</v>
      </c>
      <c r="R15" s="7">
        <v>2.1</v>
      </c>
      <c r="S15" s="7"/>
      <c r="T15" s="7">
        <f t="shared" si="25"/>
        <v>98.999999999999986</v>
      </c>
      <c r="U15" s="57">
        <f t="shared" si="1"/>
        <v>10.8</v>
      </c>
      <c r="W15" s="8">
        <f t="shared" ref="W15:W48" si="26">I15/(2*15.9994+28.0855)</f>
        <v>0.75061205672696529</v>
      </c>
      <c r="X15" s="8">
        <f t="shared" ref="X15:X48" si="27">J15/(2*15.9994+47.8671)</f>
        <v>0</v>
      </c>
      <c r="Y15" s="8">
        <f t="shared" ref="Y15:Y48" si="28">(2*K15)/(2*26.981+3*15.9994)</f>
        <v>0.33934809857179565</v>
      </c>
      <c r="Z15" s="8">
        <f t="shared" ref="Z15:Z48" si="29">(2*L15)/(2*52+3*15.994)</f>
        <v>0</v>
      </c>
      <c r="AA15" s="8">
        <f t="shared" ref="AA15:AA48" si="30">M15/(55.8452+15.9994)</f>
        <v>0.11518911650980034</v>
      </c>
      <c r="AB15" s="8">
        <f t="shared" ref="AB15:AB63" si="31">2*N15/(2*55.845+3*15.999)</f>
        <v>3.1615397621597249E-2</v>
      </c>
      <c r="AC15" s="8">
        <f t="shared" ref="AC15:AC48" si="32">O15/(54.938+15.9994)</f>
        <v>0</v>
      </c>
      <c r="AD15" s="8">
        <f t="shared" ref="AD15:AD48" si="33">P15/(15.9994+24.3051)</f>
        <v>0.27540349092533095</v>
      </c>
      <c r="AE15" s="8">
        <f t="shared" ref="AE15:AE48" si="34">Q15/(40.078+15.9994)</f>
        <v>0.22468944708563518</v>
      </c>
      <c r="AF15" s="8">
        <f t="shared" ref="AF15:AF48" si="35">R15/(22.989+0.5*15.9994)</f>
        <v>6.7766637516255931E-2</v>
      </c>
      <c r="AG15" s="8">
        <f t="shared" ref="AG15:AG48" si="36">S15/(39.0983+0.5*15.9994)</f>
        <v>0</v>
      </c>
      <c r="AH15" s="8">
        <f t="shared" ref="AH15:AH48" si="37">SUM(W15:AG15)</f>
        <v>1.8046242449573804</v>
      </c>
      <c r="AI15" s="6">
        <v>12</v>
      </c>
      <c r="AJ15" s="8">
        <f t="shared" ref="AJ15:AJ63" si="38">AI15/(2*W15+2*X15+1.5*Y15+AA15+AC15+AD15+AE15+0.5*AF15+0.5*AG15+1.5*Z15+1.5*AB15)</f>
        <v>4.4332222660173981</v>
      </c>
      <c r="AK15" s="76">
        <f t="shared" ref="AK15:AU23" si="39">$AJ15*W15</f>
        <v>3.3276300830230969</v>
      </c>
      <c r="AL15" s="8">
        <f t="shared" si="39"/>
        <v>0</v>
      </c>
      <c r="AM15" s="8">
        <f t="shared" si="39"/>
        <v>1.5044055465191513</v>
      </c>
      <c r="AN15" s="8">
        <f t="shared" si="39"/>
        <v>0</v>
      </c>
      <c r="AO15" s="8">
        <f t="shared" si="39"/>
        <v>0.51065895611411916</v>
      </c>
      <c r="AP15" s="8">
        <f t="shared" si="39"/>
        <v>0.14015808468505841</v>
      </c>
      <c r="AQ15" s="8">
        <f t="shared" si="39"/>
        <v>0</v>
      </c>
      <c r="AR15" s="8">
        <f t="shared" si="39"/>
        <v>1.2209248881090977</v>
      </c>
      <c r="AS15" s="8">
        <f t="shared" si="39"/>
        <v>0.99609825975917587</v>
      </c>
      <c r="AT15" s="8">
        <f t="shared" si="39"/>
        <v>0.30042456633019576</v>
      </c>
      <c r="AU15" s="8">
        <f t="shared" si="39"/>
        <v>0</v>
      </c>
      <c r="AV15" s="8">
        <f t="shared" ref="AV15:AV48" si="40">SUM(AK15:AU15)</f>
        <v>8.0003003845398943</v>
      </c>
      <c r="AW15" s="8">
        <f t="shared" si="21"/>
        <v>0.65081704079917757</v>
      </c>
      <c r="AX15" s="90">
        <f t="shared" si="22"/>
        <v>0.70509140644979906</v>
      </c>
      <c r="AY15" s="83">
        <f t="shared" si="23"/>
        <v>0.36518121312776181</v>
      </c>
      <c r="AZ15" s="83">
        <f t="shared" ref="AZ15:AZ23" si="41">(AK15-2*BA15)-3</f>
        <v>2.7205516692901277E-2</v>
      </c>
      <c r="BA15" s="83">
        <f t="shared" ref="BA15:BA23" si="42">(AT15+AU15-AL15)/2</f>
        <v>0.15021228316509788</v>
      </c>
      <c r="BB15" s="91">
        <f t="shared" si="24"/>
        <v>0.17741779985799916</v>
      </c>
      <c r="BD15" s="7">
        <v>10.8</v>
      </c>
      <c r="BE15" s="9">
        <v>0.21</v>
      </c>
      <c r="BF15" s="9">
        <v>0.03</v>
      </c>
      <c r="BG15" s="9">
        <v>0.22</v>
      </c>
      <c r="BH15" s="9"/>
      <c r="BI15" s="9"/>
      <c r="BJ15" s="9">
        <v>0.21</v>
      </c>
      <c r="BK15" s="6" t="s">
        <v>81</v>
      </c>
    </row>
    <row r="16" spans="1:63" s="6" customFormat="1" x14ac:dyDescent="0.25">
      <c r="A16" s="15" t="s">
        <v>82</v>
      </c>
      <c r="B16" s="15" t="s">
        <v>79</v>
      </c>
      <c r="C16" s="15" t="s">
        <v>80</v>
      </c>
      <c r="D16" s="7">
        <v>20</v>
      </c>
      <c r="E16" s="7">
        <v>1800</v>
      </c>
      <c r="F16" s="7" t="s">
        <v>55</v>
      </c>
      <c r="G16" s="6" t="s">
        <v>56</v>
      </c>
      <c r="H16" s="7">
        <v>6</v>
      </c>
      <c r="I16" s="51">
        <v>45.3</v>
      </c>
      <c r="J16" s="7"/>
      <c r="K16" s="7">
        <v>17.8</v>
      </c>
      <c r="L16" s="7"/>
      <c r="M16" s="56">
        <f t="shared" ref="M16:M29" si="43">BD16-N16</f>
        <v>8.9136349999999993</v>
      </c>
      <c r="N16" s="56">
        <f t="shared" ref="N16:N29" si="44">BD16*BJ16*1.113</f>
        <v>1.7863649999999998</v>
      </c>
      <c r="O16" s="7"/>
      <c r="P16" s="7">
        <v>8.8000000000000007</v>
      </c>
      <c r="Q16" s="7">
        <v>13.2</v>
      </c>
      <c r="R16" s="17">
        <v>2.6</v>
      </c>
      <c r="S16" s="7"/>
      <c r="T16" s="7">
        <f t="shared" ref="T16:T21" si="45">SUM(I16:S16)</f>
        <v>98.399999999999991</v>
      </c>
      <c r="U16" s="57">
        <f t="shared" si="1"/>
        <v>10.7</v>
      </c>
      <c r="W16" s="8">
        <f t="shared" si="26"/>
        <v>0.75394071329781653</v>
      </c>
      <c r="X16" s="8">
        <f t="shared" si="27"/>
        <v>0</v>
      </c>
      <c r="Y16" s="8">
        <f t="shared" si="28"/>
        <v>0.3491558470854314</v>
      </c>
      <c r="Z16" s="8">
        <f t="shared" si="29"/>
        <v>0</v>
      </c>
      <c r="AA16" s="8">
        <f t="shared" si="30"/>
        <v>0.12406826678692622</v>
      </c>
      <c r="AB16" s="8">
        <f t="shared" si="31"/>
        <v>2.2373330327453075E-2</v>
      </c>
      <c r="AC16" s="8">
        <f t="shared" si="32"/>
        <v>0</v>
      </c>
      <c r="AD16" s="8">
        <f t="shared" si="33"/>
        <v>0.21833790271557771</v>
      </c>
      <c r="AE16" s="8">
        <f t="shared" si="34"/>
        <v>0.23538894456590354</v>
      </c>
      <c r="AF16" s="8">
        <f t="shared" si="35"/>
        <v>8.3901551210602568E-2</v>
      </c>
      <c r="AG16" s="8">
        <f t="shared" si="36"/>
        <v>0</v>
      </c>
      <c r="AH16" s="8">
        <f t="shared" si="37"/>
        <v>1.7871665559897107</v>
      </c>
      <c r="AI16" s="6">
        <v>12</v>
      </c>
      <c r="AJ16" s="8">
        <f t="shared" si="38"/>
        <v>4.4694051079237207</v>
      </c>
      <c r="AK16" s="76">
        <f t="shared" si="39"/>
        <v>3.3696664750849146</v>
      </c>
      <c r="AL16" s="8">
        <f t="shared" si="39"/>
        <v>0</v>
      </c>
      <c r="AM16" s="8">
        <f t="shared" si="39"/>
        <v>1.5605189264250607</v>
      </c>
      <c r="AN16" s="8">
        <f t="shared" si="39"/>
        <v>0</v>
      </c>
      <c r="AO16" s="8">
        <f t="shared" si="39"/>
        <v>0.55451134530873092</v>
      </c>
      <c r="AP16" s="8">
        <f t="shared" si="39"/>
        <v>9.9995476846783463E-2</v>
      </c>
      <c r="AQ16" s="8">
        <f t="shared" si="39"/>
        <v>0</v>
      </c>
      <c r="AR16" s="8">
        <f t="shared" si="39"/>
        <v>0.97584053765035539</v>
      </c>
      <c r="AS16" s="8">
        <f t="shared" si="39"/>
        <v>1.0520485511916229</v>
      </c>
      <c r="AT16" s="8">
        <f t="shared" si="39"/>
        <v>0.37499002154339073</v>
      </c>
      <c r="AU16" s="8">
        <f t="shared" si="39"/>
        <v>0</v>
      </c>
      <c r="AV16" s="8">
        <f t="shared" si="40"/>
        <v>7.9875713340508581</v>
      </c>
      <c r="AW16" s="8">
        <f t="shared" si="21"/>
        <v>0.65450682215551437</v>
      </c>
      <c r="AX16" s="90">
        <f t="shared" si="22"/>
        <v>0.63765761882389527</v>
      </c>
      <c r="AY16" s="83">
        <f t="shared" si="23"/>
        <v>0.40739171868115681</v>
      </c>
      <c r="AZ16" s="83">
        <f t="shared" si="41"/>
        <v>-5.3235464584759917E-3</v>
      </c>
      <c r="BA16" s="83">
        <f t="shared" si="42"/>
        <v>0.18749501077169536</v>
      </c>
      <c r="BB16" s="91">
        <f t="shared" si="24"/>
        <v>0.18217146431321937</v>
      </c>
      <c r="BD16" s="7">
        <v>10.7</v>
      </c>
      <c r="BE16" s="9">
        <v>0.15</v>
      </c>
      <c r="BF16" s="9">
        <v>0.02</v>
      </c>
      <c r="BG16" s="9">
        <v>0.11</v>
      </c>
      <c r="BH16" s="9"/>
      <c r="BI16" s="9"/>
      <c r="BJ16" s="9">
        <v>0.15</v>
      </c>
      <c r="BK16" s="6" t="s">
        <v>83</v>
      </c>
    </row>
    <row r="17" spans="1:64" s="6" customFormat="1" x14ac:dyDescent="0.25">
      <c r="A17" s="15" t="s">
        <v>144</v>
      </c>
      <c r="B17" s="15" t="s">
        <v>79</v>
      </c>
      <c r="C17" s="15" t="s">
        <v>80</v>
      </c>
      <c r="D17" s="7">
        <v>20</v>
      </c>
      <c r="E17" s="7">
        <v>1800</v>
      </c>
      <c r="F17" s="7" t="s">
        <v>61</v>
      </c>
      <c r="G17" s="6" t="s">
        <v>62</v>
      </c>
      <c r="H17" s="7">
        <v>9.5</v>
      </c>
      <c r="I17" s="51">
        <v>49.4</v>
      </c>
      <c r="J17" s="7"/>
      <c r="K17" s="7">
        <v>16.8</v>
      </c>
      <c r="L17" s="7"/>
      <c r="M17" s="56">
        <f t="shared" si="43"/>
        <v>9.2917919999999992</v>
      </c>
      <c r="N17" s="56">
        <f t="shared" si="44"/>
        <v>0.9082079999999999</v>
      </c>
      <c r="O17" s="7"/>
      <c r="P17" s="7">
        <v>8.1</v>
      </c>
      <c r="Q17" s="7">
        <v>12.1</v>
      </c>
      <c r="R17" s="7">
        <v>2.4</v>
      </c>
      <c r="S17" s="7"/>
      <c r="T17" s="7">
        <f t="shared" si="45"/>
        <v>99</v>
      </c>
      <c r="U17" s="57">
        <f t="shared" si="1"/>
        <v>10.199999999999999</v>
      </c>
      <c r="W17" s="8">
        <f t="shared" si="26"/>
        <v>0.82217817300026796</v>
      </c>
      <c r="X17" s="8">
        <f t="shared" si="27"/>
        <v>0</v>
      </c>
      <c r="Y17" s="8">
        <f t="shared" si="28"/>
        <v>0.32954035005815996</v>
      </c>
      <c r="Z17" s="8">
        <f t="shared" si="29"/>
        <v>0</v>
      </c>
      <c r="AA17" s="8">
        <f t="shared" si="30"/>
        <v>0.12933180781854167</v>
      </c>
      <c r="AB17" s="8">
        <f t="shared" si="31"/>
        <v>1.1374852054331284E-2</v>
      </c>
      <c r="AC17" s="8">
        <f t="shared" si="32"/>
        <v>0</v>
      </c>
      <c r="AD17" s="8">
        <f t="shared" si="33"/>
        <v>0.2009701149995658</v>
      </c>
      <c r="AE17" s="8">
        <f t="shared" si="34"/>
        <v>0.21577319918541157</v>
      </c>
      <c r="AF17" s="8">
        <f t="shared" si="35"/>
        <v>7.7447585732863908E-2</v>
      </c>
      <c r="AG17" s="8">
        <f t="shared" si="36"/>
        <v>0</v>
      </c>
      <c r="AH17" s="8">
        <f t="shared" si="37"/>
        <v>1.786616082849142</v>
      </c>
      <c r="AI17" s="6">
        <v>12</v>
      </c>
      <c r="AJ17" s="8">
        <f t="shared" si="38"/>
        <v>4.378718159270873</v>
      </c>
      <c r="AK17" s="76">
        <f t="shared" si="39"/>
        <v>3.6000864962724228</v>
      </c>
      <c r="AL17" s="8">
        <f t="shared" si="39"/>
        <v>0</v>
      </c>
      <c r="AM17" s="8">
        <f>$AJ17*Y17</f>
        <v>1.4429643150121454</v>
      </c>
      <c r="AN17" s="8">
        <f t="shared" si="39"/>
        <v>0</v>
      </c>
      <c r="AO17" s="8">
        <f t="shared" si="39"/>
        <v>0.56630753546637913</v>
      </c>
      <c r="AP17" s="8">
        <f t="shared" si="39"/>
        <v>4.9807271249319988E-2</v>
      </c>
      <c r="AQ17" s="8">
        <f t="shared" si="39"/>
        <v>0</v>
      </c>
      <c r="AR17" s="8">
        <f t="shared" si="39"/>
        <v>0.87999149201935445</v>
      </c>
      <c r="AS17" s="8">
        <f t="shared" si="39"/>
        <v>0.94481002555713278</v>
      </c>
      <c r="AT17" s="8">
        <f t="shared" si="39"/>
        <v>0.33912115004017895</v>
      </c>
      <c r="AU17" s="8">
        <f t="shared" si="39"/>
        <v>0</v>
      </c>
      <c r="AV17" s="25">
        <f t="shared" si="40"/>
        <v>7.8230882856169339</v>
      </c>
      <c r="AW17" s="8">
        <f t="shared" si="21"/>
        <v>0.61611480671569907</v>
      </c>
      <c r="AX17" s="90">
        <f t="shared" si="22"/>
        <v>0.60844367264018973</v>
      </c>
      <c r="AY17" s="83">
        <f t="shared" si="23"/>
        <v>0.39513464446750807</v>
      </c>
      <c r="AZ17" s="83">
        <f t="shared" si="41"/>
        <v>0.26096534623224388</v>
      </c>
      <c r="BA17" s="83">
        <f t="shared" si="42"/>
        <v>0.16956057502008948</v>
      </c>
      <c r="BB17" s="91">
        <f t="shared" si="24"/>
        <v>0.43052592125233335</v>
      </c>
      <c r="BD17" s="7">
        <v>10.199999999999999</v>
      </c>
      <c r="BE17" s="9">
        <v>0.08</v>
      </c>
      <c r="BF17" s="9">
        <v>0.04</v>
      </c>
      <c r="BG17" s="9"/>
      <c r="BH17" s="9"/>
      <c r="BI17" s="9"/>
      <c r="BJ17" s="9">
        <v>0.08</v>
      </c>
      <c r="BK17" s="6" t="s">
        <v>84</v>
      </c>
    </row>
    <row r="18" spans="1:64" s="9" customFormat="1" x14ac:dyDescent="0.25">
      <c r="A18" s="15" t="s">
        <v>145</v>
      </c>
      <c r="B18" s="15" t="s">
        <v>79</v>
      </c>
      <c r="C18" s="15" t="s">
        <v>80</v>
      </c>
      <c r="D18" s="7">
        <v>20</v>
      </c>
      <c r="E18" s="7">
        <v>1800</v>
      </c>
      <c r="F18" s="7" t="s">
        <v>64</v>
      </c>
      <c r="G18" s="6" t="s">
        <v>65</v>
      </c>
      <c r="H18" s="7">
        <v>10</v>
      </c>
      <c r="I18" s="51">
        <v>49.9</v>
      </c>
      <c r="J18" s="7"/>
      <c r="K18" s="7">
        <v>16.399999999999999</v>
      </c>
      <c r="L18" s="7"/>
      <c r="M18" s="56">
        <f t="shared" si="43"/>
        <v>8.9512140000000002</v>
      </c>
      <c r="N18" s="56">
        <f t="shared" si="44"/>
        <v>1.248786</v>
      </c>
      <c r="O18" s="7"/>
      <c r="P18" s="7">
        <v>8.1</v>
      </c>
      <c r="Q18" s="7">
        <v>12.4</v>
      </c>
      <c r="R18" s="7">
        <v>2.5</v>
      </c>
      <c r="S18" s="7"/>
      <c r="T18" s="7">
        <f t="shared" si="45"/>
        <v>99.5</v>
      </c>
      <c r="U18" s="57">
        <f t="shared" si="1"/>
        <v>10.199999999999999</v>
      </c>
      <c r="V18" s="6"/>
      <c r="W18" s="8">
        <f t="shared" si="26"/>
        <v>0.83049981442739618</v>
      </c>
      <c r="X18" s="8">
        <f t="shared" si="27"/>
        <v>0</v>
      </c>
      <c r="Y18" s="8">
        <f t="shared" si="28"/>
        <v>0.32169415124725137</v>
      </c>
      <c r="Z18" s="8">
        <f t="shared" si="29"/>
        <v>0</v>
      </c>
      <c r="AA18" s="8">
        <f t="shared" si="30"/>
        <v>0.12459132627921932</v>
      </c>
      <c r="AB18" s="8">
        <f t="shared" si="31"/>
        <v>1.5640421574705517E-2</v>
      </c>
      <c r="AC18" s="8">
        <f t="shared" si="32"/>
        <v>0</v>
      </c>
      <c r="AD18" s="8">
        <f t="shared" si="33"/>
        <v>0.2009701149995658</v>
      </c>
      <c r="AE18" s="8">
        <f t="shared" si="34"/>
        <v>0.22112294792554577</v>
      </c>
      <c r="AF18" s="8">
        <f t="shared" si="35"/>
        <v>8.0674568471733238E-2</v>
      </c>
      <c r="AG18" s="8">
        <f t="shared" si="36"/>
        <v>0</v>
      </c>
      <c r="AH18" s="8">
        <f t="shared" si="37"/>
        <v>1.7951933449254172</v>
      </c>
      <c r="AI18" s="6">
        <v>12</v>
      </c>
      <c r="AJ18" s="8">
        <f t="shared" si="38"/>
        <v>4.3572618297597865</v>
      </c>
      <c r="AK18" s="76">
        <f t="shared" si="39"/>
        <v>3.6187051410270792</v>
      </c>
      <c r="AL18" s="8">
        <f t="shared" si="39"/>
        <v>0</v>
      </c>
      <c r="AM18" s="8">
        <f t="shared" si="39"/>
        <v>1.40170564608662</v>
      </c>
      <c r="AN18" s="8">
        <f t="shared" si="39"/>
        <v>0</v>
      </c>
      <c r="AO18" s="8">
        <f t="shared" si="39"/>
        <v>0.54287703031558976</v>
      </c>
      <c r="AP18" s="8">
        <f t="shared" si="39"/>
        <v>6.8149411928815809E-2</v>
      </c>
      <c r="AQ18" s="8">
        <f t="shared" si="39"/>
        <v>0</v>
      </c>
      <c r="AR18" s="8">
        <f t="shared" si="39"/>
        <v>0.87567941101004276</v>
      </c>
      <c r="AS18" s="8">
        <f t="shared" si="39"/>
        <v>0.96349058067994153</v>
      </c>
      <c r="AT18" s="8">
        <f t="shared" si="39"/>
        <v>0.35152021783422555</v>
      </c>
      <c r="AU18" s="8">
        <f t="shared" si="39"/>
        <v>0</v>
      </c>
      <c r="AV18" s="25">
        <f t="shared" si="40"/>
        <v>7.8221274388823137</v>
      </c>
      <c r="AW18" s="8">
        <f t="shared" si="21"/>
        <v>0.61102644224440561</v>
      </c>
      <c r="AX18" s="90">
        <f t="shared" si="22"/>
        <v>0.6173031861825149</v>
      </c>
      <c r="AY18" s="83">
        <f t="shared" si="23"/>
        <v>0.40448008447319678</v>
      </c>
      <c r="AZ18" s="83">
        <f t="shared" si="41"/>
        <v>0.26718492319285359</v>
      </c>
      <c r="BA18" s="83">
        <f t="shared" si="42"/>
        <v>0.17576010891711277</v>
      </c>
      <c r="BB18" s="91">
        <f t="shared" si="24"/>
        <v>0.44294503210996639</v>
      </c>
      <c r="BC18" s="6"/>
      <c r="BD18" s="7">
        <v>10.199999999999999</v>
      </c>
      <c r="BE18" s="9">
        <v>0.11</v>
      </c>
      <c r="BF18" s="9">
        <v>0.06</v>
      </c>
      <c r="BJ18" s="9">
        <v>0.11</v>
      </c>
      <c r="BK18" s="6" t="s">
        <v>84</v>
      </c>
    </row>
    <row r="19" spans="1:64" s="6" customFormat="1" x14ac:dyDescent="0.25">
      <c r="A19" s="15" t="s">
        <v>85</v>
      </c>
      <c r="B19" s="15" t="s">
        <v>79</v>
      </c>
      <c r="C19" s="15" t="s">
        <v>80</v>
      </c>
      <c r="D19" s="7">
        <v>17</v>
      </c>
      <c r="E19" s="7">
        <v>1800</v>
      </c>
      <c r="F19" s="7" t="s">
        <v>64</v>
      </c>
      <c r="G19" s="6" t="s">
        <v>69</v>
      </c>
      <c r="H19" s="7">
        <v>9.5</v>
      </c>
      <c r="I19" s="51">
        <v>46.2</v>
      </c>
      <c r="J19" s="7"/>
      <c r="K19" s="7">
        <v>15.8</v>
      </c>
      <c r="L19" s="7"/>
      <c r="M19" s="56">
        <f t="shared" si="43"/>
        <v>16.529031</v>
      </c>
      <c r="N19" s="56">
        <f t="shared" si="44"/>
        <v>0.57096900000000006</v>
      </c>
      <c r="O19" s="7"/>
      <c r="P19" s="7">
        <v>7.3</v>
      </c>
      <c r="Q19" s="7">
        <v>10.9</v>
      </c>
      <c r="R19" s="7">
        <v>1.9</v>
      </c>
      <c r="S19" s="7"/>
      <c r="T19" s="7">
        <f t="shared" si="45"/>
        <v>99.200000000000017</v>
      </c>
      <c r="U19" s="57">
        <f t="shared" si="1"/>
        <v>17.100000000000001</v>
      </c>
      <c r="W19" s="8">
        <f t="shared" si="26"/>
        <v>0.76891966786664745</v>
      </c>
      <c r="X19" s="8">
        <f t="shared" si="27"/>
        <v>0</v>
      </c>
      <c r="Y19" s="8">
        <f t="shared" si="28"/>
        <v>0.30992485303088851</v>
      </c>
      <c r="Z19" s="8">
        <f t="shared" si="29"/>
        <v>0</v>
      </c>
      <c r="AA19" s="8">
        <f t="shared" si="30"/>
        <v>0.23006643505566179</v>
      </c>
      <c r="AB19" s="8">
        <f t="shared" si="31"/>
        <v>7.1511018429803305E-3</v>
      </c>
      <c r="AC19" s="8">
        <f t="shared" si="32"/>
        <v>0</v>
      </c>
      <c r="AD19" s="8">
        <f t="shared" si="33"/>
        <v>0.1811212147526951</v>
      </c>
      <c r="AE19" s="8">
        <f t="shared" si="34"/>
        <v>0.19437420422487489</v>
      </c>
      <c r="AF19" s="8">
        <f t="shared" si="35"/>
        <v>6.1312672038517257E-2</v>
      </c>
      <c r="AG19" s="8">
        <f t="shared" si="36"/>
        <v>0</v>
      </c>
      <c r="AH19" s="8">
        <f t="shared" si="37"/>
        <v>1.7528701488122653</v>
      </c>
      <c r="AI19" s="6">
        <v>12</v>
      </c>
      <c r="AJ19" s="8">
        <f t="shared" si="38"/>
        <v>4.5288633665625433</v>
      </c>
      <c r="AK19" s="76">
        <f t="shared" si="39"/>
        <v>3.4823321156306974</v>
      </c>
      <c r="AL19" s="8">
        <f t="shared" si="39"/>
        <v>0</v>
      </c>
      <c r="AM19" s="8">
        <f t="shared" si="39"/>
        <v>1.4036073132788711</v>
      </c>
      <c r="AN19" s="8">
        <f t="shared" si="39"/>
        <v>0</v>
      </c>
      <c r="AO19" s="8">
        <f t="shared" si="39"/>
        <v>1.0419394495992271</v>
      </c>
      <c r="AP19" s="8">
        <f t="shared" si="39"/>
        <v>3.2386363167231508E-2</v>
      </c>
      <c r="AQ19" s="8">
        <f t="shared" si="39"/>
        <v>0</v>
      </c>
      <c r="AR19" s="8">
        <f t="shared" si="39"/>
        <v>0.82027323440078814</v>
      </c>
      <c r="AS19" s="8">
        <f t="shared" si="39"/>
        <v>0.88029421291878218</v>
      </c>
      <c r="AT19" s="8">
        <f t="shared" si="39"/>
        <v>0.27767671430130436</v>
      </c>
      <c r="AU19" s="8">
        <f t="shared" si="39"/>
        <v>0</v>
      </c>
      <c r="AV19" s="8">
        <f t="shared" si="40"/>
        <v>7.9385094032969015</v>
      </c>
      <c r="AW19" s="8">
        <f t="shared" si="21"/>
        <v>1.0743258127664586</v>
      </c>
      <c r="AX19" s="90">
        <f t="shared" si="22"/>
        <v>0.44048310993073519</v>
      </c>
      <c r="AY19" s="83">
        <f t="shared" si="23"/>
        <v>0.32098158582856856</v>
      </c>
      <c r="AZ19" s="83">
        <f t="shared" si="41"/>
        <v>0.20465540132939308</v>
      </c>
      <c r="BA19" s="83">
        <f t="shared" si="42"/>
        <v>0.13883835715065218</v>
      </c>
      <c r="BB19" s="91">
        <f t="shared" si="24"/>
        <v>0.34349375848004526</v>
      </c>
      <c r="BD19" s="7">
        <v>17.100000000000001</v>
      </c>
      <c r="BE19" s="18">
        <v>0.03</v>
      </c>
      <c r="BF19" s="18">
        <v>0.01</v>
      </c>
      <c r="BG19" s="18">
        <v>0.19</v>
      </c>
      <c r="BH19" s="18">
        <v>7.0000000000000007E-2</v>
      </c>
      <c r="BI19" s="9"/>
      <c r="BJ19" s="18">
        <v>0.03</v>
      </c>
      <c r="BK19" s="6" t="s">
        <v>86</v>
      </c>
      <c r="BL19" s="6" t="s">
        <v>87</v>
      </c>
    </row>
    <row r="20" spans="1:64" s="6" customFormat="1" x14ac:dyDescent="0.25">
      <c r="A20" s="15" t="s">
        <v>88</v>
      </c>
      <c r="B20" s="15" t="s">
        <v>79</v>
      </c>
      <c r="C20" s="15" t="s">
        <v>80</v>
      </c>
      <c r="D20" s="7">
        <v>14</v>
      </c>
      <c r="E20" s="7">
        <v>1800</v>
      </c>
      <c r="F20" s="7" t="s">
        <v>55</v>
      </c>
      <c r="G20" s="6" t="s">
        <v>56</v>
      </c>
      <c r="H20" s="7">
        <v>11</v>
      </c>
      <c r="I20" s="51">
        <v>41.7</v>
      </c>
      <c r="J20" s="7"/>
      <c r="K20" s="7">
        <v>20.7</v>
      </c>
      <c r="L20" s="7"/>
      <c r="M20" s="56">
        <f t="shared" si="43"/>
        <v>9.3001249999999995</v>
      </c>
      <c r="N20" s="56">
        <f t="shared" si="44"/>
        <v>3.199875</v>
      </c>
      <c r="O20" s="7"/>
      <c r="P20" s="7">
        <v>11.3</v>
      </c>
      <c r="Q20" s="7">
        <v>12.3</v>
      </c>
      <c r="R20" s="17">
        <v>0.59</v>
      </c>
      <c r="S20" s="7"/>
      <c r="T20" s="7">
        <f t="shared" si="45"/>
        <v>99.09</v>
      </c>
      <c r="U20" s="57">
        <f t="shared" si="1"/>
        <v>12.5</v>
      </c>
      <c r="W20" s="8">
        <f t="shared" si="26"/>
        <v>0.69402489502249343</v>
      </c>
      <c r="X20" s="8">
        <f t="shared" si="27"/>
        <v>0</v>
      </c>
      <c r="Y20" s="8">
        <f t="shared" si="28"/>
        <v>0.40604078846451847</v>
      </c>
      <c r="Z20" s="8">
        <f t="shared" si="29"/>
        <v>0</v>
      </c>
      <c r="AA20" s="8">
        <f t="shared" si="30"/>
        <v>0.12944779426707087</v>
      </c>
      <c r="AB20" s="8">
        <f t="shared" si="31"/>
        <v>4.007683781397358E-2</v>
      </c>
      <c r="AC20" s="8">
        <f t="shared" si="32"/>
        <v>0</v>
      </c>
      <c r="AD20" s="8">
        <f t="shared" si="33"/>
        <v>0.28036571598704862</v>
      </c>
      <c r="AE20" s="8">
        <f t="shared" si="34"/>
        <v>0.21933969834550104</v>
      </c>
      <c r="AF20" s="8">
        <f t="shared" si="35"/>
        <v>1.9039198159329043E-2</v>
      </c>
      <c r="AG20" s="8">
        <f t="shared" si="36"/>
        <v>0</v>
      </c>
      <c r="AH20" s="8">
        <f t="shared" si="37"/>
        <v>1.7883349280599352</v>
      </c>
      <c r="AI20" s="6">
        <v>12</v>
      </c>
      <c r="AJ20" s="8">
        <f t="shared" si="38"/>
        <v>4.4512052694382431</v>
      </c>
      <c r="AK20" s="76">
        <f t="shared" si="39"/>
        <v>3.0892472698454463</v>
      </c>
      <c r="AL20" s="8">
        <f t="shared" si="39"/>
        <v>0</v>
      </c>
      <c r="AM20" s="8">
        <f t="shared" si="39"/>
        <v>1.8073708972201237</v>
      </c>
      <c r="AN20" s="8">
        <f t="shared" si="39"/>
        <v>0</v>
      </c>
      <c r="AO20" s="8">
        <f t="shared" si="39"/>
        <v>0.57619870395874351</v>
      </c>
      <c r="AP20" s="8">
        <f t="shared" si="39"/>
        <v>0.17839023165998105</v>
      </c>
      <c r="AQ20" s="8">
        <f t="shared" si="39"/>
        <v>0</v>
      </c>
      <c r="AR20" s="8">
        <f t="shared" si="39"/>
        <v>1.2479653523713767</v>
      </c>
      <c r="AS20" s="8">
        <f t="shared" si="39"/>
        <v>0.97632602107248889</v>
      </c>
      <c r="AT20" s="8">
        <f t="shared" si="39"/>
        <v>8.4747379172684337E-2</v>
      </c>
      <c r="AU20" s="8">
        <f t="shared" si="39"/>
        <v>0</v>
      </c>
      <c r="AV20" s="8">
        <f t="shared" si="40"/>
        <v>7.9602458553008448</v>
      </c>
      <c r="AW20" s="8">
        <f t="shared" si="21"/>
        <v>0.75458893561872453</v>
      </c>
      <c r="AX20" s="90">
        <f t="shared" si="22"/>
        <v>0.68412999808912556</v>
      </c>
      <c r="AY20" s="83">
        <f t="shared" si="23"/>
        <v>0.34862684533344573</v>
      </c>
      <c r="AZ20" s="83">
        <f t="shared" si="41"/>
        <v>4.4998906727617971E-3</v>
      </c>
      <c r="BA20" s="83">
        <f t="shared" si="42"/>
        <v>4.2373689586342168E-2</v>
      </c>
      <c r="BB20" s="91">
        <f t="shared" si="24"/>
        <v>4.6873580259103965E-2</v>
      </c>
      <c r="BD20" s="7">
        <v>12.5</v>
      </c>
      <c r="BE20" s="9"/>
      <c r="BF20" s="9"/>
      <c r="BG20" s="9">
        <v>0.23</v>
      </c>
      <c r="BH20" s="9">
        <v>0.03</v>
      </c>
      <c r="BI20" s="9"/>
      <c r="BJ20" s="9">
        <v>0.23</v>
      </c>
      <c r="BK20" s="6" t="s">
        <v>89</v>
      </c>
    </row>
    <row r="21" spans="1:64" s="6" customFormat="1" x14ac:dyDescent="0.25">
      <c r="A21" s="15" t="s">
        <v>146</v>
      </c>
      <c r="B21" s="15" t="s">
        <v>79</v>
      </c>
      <c r="C21" s="15" t="s">
        <v>80</v>
      </c>
      <c r="D21" s="7">
        <v>14</v>
      </c>
      <c r="E21" s="7">
        <v>1600</v>
      </c>
      <c r="F21" s="7" t="s">
        <v>61</v>
      </c>
      <c r="G21" s="6" t="s">
        <v>62</v>
      </c>
      <c r="H21" s="7">
        <v>10</v>
      </c>
      <c r="I21" s="51">
        <v>41.94</v>
      </c>
      <c r="J21" s="7"/>
      <c r="K21" s="7">
        <v>20.09</v>
      </c>
      <c r="L21" s="7"/>
      <c r="M21" s="56">
        <f t="shared" si="43"/>
        <v>10.398283900000001</v>
      </c>
      <c r="N21" s="56">
        <f t="shared" si="44"/>
        <v>3.1717160999999998</v>
      </c>
      <c r="O21" s="7"/>
      <c r="P21" s="7">
        <v>8.83</v>
      </c>
      <c r="Q21" s="7">
        <v>13.68</v>
      </c>
      <c r="R21" s="7">
        <v>0.74</v>
      </c>
      <c r="S21" s="7"/>
      <c r="T21" s="7">
        <f t="shared" si="45"/>
        <v>98.84999999999998</v>
      </c>
      <c r="U21" s="57">
        <f t="shared" si="1"/>
        <v>13.57</v>
      </c>
      <c r="W21" s="8">
        <f t="shared" si="26"/>
        <v>0.69801928290751492</v>
      </c>
      <c r="X21" s="8">
        <f t="shared" si="27"/>
        <v>0</v>
      </c>
      <c r="Y21" s="8">
        <f t="shared" si="28"/>
        <v>0.39407533527788291</v>
      </c>
      <c r="Z21" s="8">
        <f t="shared" si="29"/>
        <v>0</v>
      </c>
      <c r="AA21" s="8">
        <f t="shared" si="30"/>
        <v>0.1447329917627769</v>
      </c>
      <c r="AB21" s="8">
        <f t="shared" si="31"/>
        <v>3.9724161641210613E-2</v>
      </c>
      <c r="AC21" s="8">
        <f t="shared" si="32"/>
        <v>0</v>
      </c>
      <c r="AD21" s="8">
        <f t="shared" si="33"/>
        <v>0.21908223647483532</v>
      </c>
      <c r="AE21" s="8">
        <f t="shared" si="34"/>
        <v>0.24394854255011822</v>
      </c>
      <c r="AF21" s="8">
        <f t="shared" si="35"/>
        <v>2.3879672267633038E-2</v>
      </c>
      <c r="AG21" s="8">
        <f t="shared" si="36"/>
        <v>0</v>
      </c>
      <c r="AH21" s="8">
        <f t="shared" si="37"/>
        <v>1.7634622228819719</v>
      </c>
      <c r="AI21" s="6">
        <v>12</v>
      </c>
      <c r="AJ21" s="8">
        <f t="shared" si="38"/>
        <v>4.5003801390402343</v>
      </c>
      <c r="AK21" s="76">
        <f t="shared" si="39"/>
        <v>3.1413521174640864</v>
      </c>
      <c r="AL21" s="8">
        <f t="shared" si="39"/>
        <v>0</v>
      </c>
      <c r="AM21" s="8">
        <f t="shared" si="39"/>
        <v>1.7734888121702057</v>
      </c>
      <c r="AN21" s="8">
        <f t="shared" si="39"/>
        <v>0</v>
      </c>
      <c r="AO21" s="8">
        <f t="shared" si="39"/>
        <v>0.65135348159307505</v>
      </c>
      <c r="AP21" s="8">
        <f t="shared" si="39"/>
        <v>0.17877382809012815</v>
      </c>
      <c r="AQ21" s="8">
        <f t="shared" si="39"/>
        <v>0</v>
      </c>
      <c r="AR21" s="8">
        <f t="shared" si="39"/>
        <v>0.98595334584786487</v>
      </c>
      <c r="AS21" s="8">
        <f t="shared" si="39"/>
        <v>1.0978611758403636</v>
      </c>
      <c r="AT21" s="8">
        <f t="shared" si="39"/>
        <v>0.10746760280004559</v>
      </c>
      <c r="AU21" s="8">
        <f t="shared" si="39"/>
        <v>0</v>
      </c>
      <c r="AV21" s="8">
        <f t="shared" si="40"/>
        <v>7.9362503638057689</v>
      </c>
      <c r="AW21" s="8">
        <f t="shared" si="21"/>
        <v>0.83012730968320314</v>
      </c>
      <c r="AX21" s="90">
        <f t="shared" si="22"/>
        <v>0.60217995144433589</v>
      </c>
      <c r="AY21" s="83">
        <f t="shared" si="23"/>
        <v>0.40138710840551317</v>
      </c>
      <c r="AZ21" s="83">
        <f t="shared" si="41"/>
        <v>3.3884514664040744E-2</v>
      </c>
      <c r="BA21" s="83">
        <f t="shared" si="42"/>
        <v>5.3733801400022797E-2</v>
      </c>
      <c r="BB21" s="91">
        <f t="shared" si="24"/>
        <v>8.7618316064063534E-2</v>
      </c>
      <c r="BD21" s="7">
        <v>13.57</v>
      </c>
      <c r="BE21" s="18">
        <v>0</v>
      </c>
      <c r="BF21" s="18">
        <v>0.02</v>
      </c>
      <c r="BG21" s="18">
        <v>0.21</v>
      </c>
      <c r="BH21" s="18">
        <v>0.02</v>
      </c>
      <c r="BI21" s="9"/>
      <c r="BJ21" s="18">
        <v>0.21</v>
      </c>
    </row>
    <row r="22" spans="1:64" s="6" customFormat="1" x14ac:dyDescent="0.25">
      <c r="A22" s="15" t="s">
        <v>90</v>
      </c>
      <c r="B22" s="15" t="s">
        <v>79</v>
      </c>
      <c r="C22" s="15" t="s">
        <v>80</v>
      </c>
      <c r="D22" s="7">
        <v>14</v>
      </c>
      <c r="E22" s="7">
        <v>1800</v>
      </c>
      <c r="F22" s="7" t="s">
        <v>64</v>
      </c>
      <c r="G22" s="6" t="s">
        <v>69</v>
      </c>
      <c r="H22" s="7">
        <v>9.5</v>
      </c>
      <c r="I22" s="51">
        <v>42.3</v>
      </c>
      <c r="J22" s="7"/>
      <c r="K22" s="7">
        <v>19.3</v>
      </c>
      <c r="L22" s="7"/>
      <c r="M22" s="56">
        <f t="shared" si="43"/>
        <v>14.487263000000002</v>
      </c>
      <c r="N22" s="56">
        <f t="shared" si="44"/>
        <v>1.6127370000000001</v>
      </c>
      <c r="O22" s="7"/>
      <c r="P22" s="7">
        <v>8.07</v>
      </c>
      <c r="Q22" s="7">
        <v>12.21</v>
      </c>
      <c r="R22" s="17">
        <v>1</v>
      </c>
      <c r="S22" s="7"/>
      <c r="T22" s="7">
        <f t="shared" si="25"/>
        <v>98.97999999999999</v>
      </c>
      <c r="U22" s="57">
        <f t="shared" si="1"/>
        <v>16.100000000000001</v>
      </c>
      <c r="W22" s="8">
        <f t="shared" si="26"/>
        <v>0.70401086473504726</v>
      </c>
      <c r="X22" s="8">
        <f t="shared" si="27"/>
        <v>0</v>
      </c>
      <c r="Y22" s="8">
        <f t="shared" si="28"/>
        <v>0.37857909262633854</v>
      </c>
      <c r="Z22" s="8">
        <f t="shared" si="29"/>
        <v>0</v>
      </c>
      <c r="AA22" s="8">
        <f t="shared" si="30"/>
        <v>0.20164720800171484</v>
      </c>
      <c r="AB22" s="8">
        <f t="shared" si="31"/>
        <v>2.0198726258242688E-2</v>
      </c>
      <c r="AC22" s="8">
        <f t="shared" si="32"/>
        <v>0</v>
      </c>
      <c r="AD22" s="8">
        <f t="shared" si="33"/>
        <v>0.20022578124030818</v>
      </c>
      <c r="AE22" s="8">
        <f t="shared" si="34"/>
        <v>0.21773477372346078</v>
      </c>
      <c r="AF22" s="8">
        <f t="shared" si="35"/>
        <v>3.2269827388693294E-2</v>
      </c>
      <c r="AG22" s="8">
        <f t="shared" si="36"/>
        <v>0</v>
      </c>
      <c r="AH22" s="8">
        <f t="shared" si="37"/>
        <v>1.7546662739738053</v>
      </c>
      <c r="AI22" s="6">
        <v>12</v>
      </c>
      <c r="AJ22" s="8">
        <f t="shared" si="38"/>
        <v>4.5421320198292383</v>
      </c>
      <c r="AK22" s="76">
        <f t="shared" si="39"/>
        <v>3.1977102910207287</v>
      </c>
      <c r="AL22" s="8">
        <f t="shared" si="39"/>
        <v>0</v>
      </c>
      <c r="AM22" s="8">
        <f t="shared" si="39"/>
        <v>1.7195562186559914</v>
      </c>
      <c r="AN22" s="8">
        <f t="shared" si="39"/>
        <v>0</v>
      </c>
      <c r="AO22" s="8">
        <f t="shared" si="39"/>
        <v>0.91590824017375561</v>
      </c>
      <c r="AP22" s="8">
        <f t="shared" si="39"/>
        <v>9.1745281297329728E-2</v>
      </c>
      <c r="AQ22" s="8">
        <f t="shared" si="39"/>
        <v>0</v>
      </c>
      <c r="AR22" s="8">
        <f t="shared" si="39"/>
        <v>0.90945193216692821</v>
      </c>
      <c r="AS22" s="8">
        <f t="shared" si="39"/>
        <v>0.98898008755960509</v>
      </c>
      <c r="AT22" s="8">
        <f t="shared" si="39"/>
        <v>0.14657381625654634</v>
      </c>
      <c r="AU22" s="8">
        <f t="shared" si="39"/>
        <v>0</v>
      </c>
      <c r="AV22" s="8">
        <f t="shared" si="40"/>
        <v>7.9699258671308852</v>
      </c>
      <c r="AW22" s="8">
        <f t="shared" si="21"/>
        <v>1.0076535214710853</v>
      </c>
      <c r="AX22" s="90">
        <f t="shared" si="22"/>
        <v>0.4982314975135706</v>
      </c>
      <c r="AY22" s="83">
        <f t="shared" si="23"/>
        <v>0.35140743344042003</v>
      </c>
      <c r="AZ22" s="83">
        <f t="shared" si="41"/>
        <v>5.113647476418226E-2</v>
      </c>
      <c r="BA22" s="83">
        <f t="shared" si="42"/>
        <v>7.3286908128273168E-2</v>
      </c>
      <c r="BB22" s="91">
        <f t="shared" si="24"/>
        <v>0.12442338289245543</v>
      </c>
      <c r="BD22" s="7">
        <v>16.100000000000001</v>
      </c>
      <c r="BE22" s="9"/>
      <c r="BF22" s="9"/>
      <c r="BG22" s="19">
        <v>0.09</v>
      </c>
      <c r="BH22" s="19">
        <v>0.02</v>
      </c>
      <c r="BI22" s="19"/>
      <c r="BJ22" s="19">
        <v>0.09</v>
      </c>
      <c r="BK22" s="20" t="s">
        <v>91</v>
      </c>
    </row>
    <row r="23" spans="1:64" s="6" customFormat="1" x14ac:dyDescent="0.25">
      <c r="A23" s="15" t="s">
        <v>92</v>
      </c>
      <c r="B23" s="15" t="s">
        <v>79</v>
      </c>
      <c r="C23" s="15" t="s">
        <v>80</v>
      </c>
      <c r="D23" s="7">
        <v>14</v>
      </c>
      <c r="E23" s="7">
        <v>1800</v>
      </c>
      <c r="F23" s="7" t="s">
        <v>64</v>
      </c>
      <c r="G23" s="6" t="s">
        <v>69</v>
      </c>
      <c r="H23" s="7">
        <v>9.5</v>
      </c>
      <c r="I23" s="51">
        <v>42.3</v>
      </c>
      <c r="J23" s="7"/>
      <c r="K23" s="7">
        <v>18</v>
      </c>
      <c r="L23" s="7"/>
      <c r="M23" s="56">
        <f t="shared" si="43"/>
        <v>17.816634000000001</v>
      </c>
      <c r="N23" s="56">
        <f t="shared" si="44"/>
        <v>1.983366</v>
      </c>
      <c r="O23" s="7"/>
      <c r="P23" s="7">
        <v>7.5</v>
      </c>
      <c r="Q23" s="7">
        <v>10.5</v>
      </c>
      <c r="R23" s="17">
        <v>1</v>
      </c>
      <c r="S23" s="7"/>
      <c r="T23" s="7">
        <f t="shared" si="25"/>
        <v>99.100000000000009</v>
      </c>
      <c r="U23" s="57">
        <f t="shared" si="1"/>
        <v>19.8</v>
      </c>
      <c r="W23" s="8">
        <f t="shared" si="26"/>
        <v>0.70401086473504726</v>
      </c>
      <c r="X23" s="8">
        <f t="shared" si="27"/>
        <v>0</v>
      </c>
      <c r="Y23" s="8">
        <f t="shared" si="28"/>
        <v>0.35307894649088567</v>
      </c>
      <c r="Z23" s="8">
        <f t="shared" si="29"/>
        <v>0</v>
      </c>
      <c r="AA23" s="8">
        <f t="shared" si="30"/>
        <v>0.24798849182819585</v>
      </c>
      <c r="AB23" s="8">
        <f t="shared" si="31"/>
        <v>2.4840669559826407E-2</v>
      </c>
      <c r="AC23" s="8">
        <f t="shared" si="32"/>
        <v>0</v>
      </c>
      <c r="AD23" s="8">
        <f t="shared" si="33"/>
        <v>0.1860834398144128</v>
      </c>
      <c r="AE23" s="8">
        <f t="shared" si="34"/>
        <v>0.18724120590469601</v>
      </c>
      <c r="AF23" s="8">
        <f t="shared" si="35"/>
        <v>3.2269827388693294E-2</v>
      </c>
      <c r="AG23" s="8">
        <f t="shared" si="36"/>
        <v>0</v>
      </c>
      <c r="AH23" s="8">
        <f t="shared" si="37"/>
        <v>1.7355134457217574</v>
      </c>
      <c r="AI23" s="6">
        <v>12</v>
      </c>
      <c r="AJ23" s="8">
        <f t="shared" si="38"/>
        <v>4.5935665790801847</v>
      </c>
      <c r="AK23" s="76">
        <f t="shared" si="39"/>
        <v>3.2339207795562537</v>
      </c>
      <c r="AL23" s="8">
        <f t="shared" si="39"/>
        <v>0</v>
      </c>
      <c r="AM23" s="8">
        <f t="shared" si="39"/>
        <v>1.6218916483773733</v>
      </c>
      <c r="AN23" s="8">
        <f t="shared" si="39"/>
        <v>0</v>
      </c>
      <c r="AO23" s="8">
        <f t="shared" si="39"/>
        <v>1.1391516480585</v>
      </c>
      <c r="AP23" s="8">
        <f t="shared" si="39"/>
        <v>0.11410726949199307</v>
      </c>
      <c r="AQ23" s="8">
        <f t="shared" si="39"/>
        <v>0</v>
      </c>
      <c r="AR23" s="8">
        <f t="shared" si="39"/>
        <v>0.85478667005176567</v>
      </c>
      <c r="AS23" s="8">
        <f t="shared" si="39"/>
        <v>0.8601049456704829</v>
      </c>
      <c r="AT23" s="8">
        <f t="shared" si="39"/>
        <v>0.1482336006053879</v>
      </c>
      <c r="AU23" s="8">
        <f t="shared" si="39"/>
        <v>0</v>
      </c>
      <c r="AV23" s="8">
        <f t="shared" si="40"/>
        <v>7.9721965618117565</v>
      </c>
      <c r="AW23" s="8">
        <f t="shared" si="21"/>
        <v>1.2532589175504931</v>
      </c>
      <c r="AX23" s="90">
        <f t="shared" si="22"/>
        <v>0.42869263421442289</v>
      </c>
      <c r="AY23" s="83">
        <f t="shared" si="23"/>
        <v>0.30136366767303407</v>
      </c>
      <c r="AZ23" s="83">
        <f t="shared" si="41"/>
        <v>8.568717895086575E-2</v>
      </c>
      <c r="BA23" s="83">
        <f t="shared" si="42"/>
        <v>7.411680030269395E-2</v>
      </c>
      <c r="BB23" s="91">
        <f t="shared" si="24"/>
        <v>0.15980397925355971</v>
      </c>
      <c r="BD23" s="7">
        <v>19.8</v>
      </c>
      <c r="BE23" s="9"/>
      <c r="BF23" s="9"/>
      <c r="BG23" s="19">
        <v>0.09</v>
      </c>
      <c r="BH23" s="19">
        <v>0.02</v>
      </c>
      <c r="BI23" s="19"/>
      <c r="BJ23" s="19">
        <v>0.09</v>
      </c>
      <c r="BK23" s="20" t="s">
        <v>91</v>
      </c>
    </row>
    <row r="24" spans="1:64" s="6" customFormat="1" x14ac:dyDescent="0.25">
      <c r="A24" s="15"/>
      <c r="B24" s="15"/>
      <c r="C24" s="15"/>
      <c r="D24" s="7"/>
      <c r="E24" s="7"/>
      <c r="F24" s="7"/>
      <c r="H24" s="7"/>
      <c r="I24" s="51"/>
      <c r="J24" s="7"/>
      <c r="K24" s="7"/>
      <c r="L24" s="7"/>
      <c r="M24" s="56"/>
      <c r="N24" s="56"/>
      <c r="O24" s="7"/>
      <c r="P24" s="7"/>
      <c r="Q24" s="7"/>
      <c r="R24" s="17"/>
      <c r="S24" s="7"/>
      <c r="T24" s="7"/>
      <c r="U24" s="57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J24" s="8"/>
      <c r="AK24" s="76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90"/>
      <c r="AY24" s="83"/>
      <c r="AZ24" s="83"/>
      <c r="BA24" s="83"/>
      <c r="BB24" s="91"/>
      <c r="BD24" s="7"/>
      <c r="BE24" s="9"/>
      <c r="BF24" s="9"/>
      <c r="BG24" s="9"/>
      <c r="BH24" s="9"/>
      <c r="BI24" s="9"/>
      <c r="BJ24" s="9"/>
    </row>
    <row r="25" spans="1:64" s="27" customFormat="1" x14ac:dyDescent="0.25">
      <c r="A25" s="26" t="s">
        <v>152</v>
      </c>
      <c r="E25" s="28"/>
      <c r="F25" s="28"/>
      <c r="I25" s="63">
        <v>43.68</v>
      </c>
      <c r="J25" s="64"/>
      <c r="K25" s="64"/>
      <c r="L25" s="64"/>
      <c r="M25" s="65">
        <f t="shared" si="43"/>
        <v>18.71</v>
      </c>
      <c r="N25" s="65"/>
      <c r="O25" s="64"/>
      <c r="P25" s="64">
        <v>31.5</v>
      </c>
      <c r="Q25" s="64">
        <v>2.4900000000000002</v>
      </c>
      <c r="R25" s="64">
        <v>0.5</v>
      </c>
      <c r="S25" s="64"/>
      <c r="T25" s="66">
        <f t="shared" si="25"/>
        <v>96.88</v>
      </c>
      <c r="U25" s="67">
        <f t="shared" si="1"/>
        <v>18.71</v>
      </c>
      <c r="AK25" s="78"/>
      <c r="AW25" s="82"/>
      <c r="AX25" s="94"/>
      <c r="AY25" s="85"/>
      <c r="AZ25" s="85"/>
      <c r="BA25" s="85"/>
      <c r="BB25" s="95"/>
      <c r="BD25" s="28">
        <v>18.71</v>
      </c>
      <c r="BE25" s="29"/>
      <c r="BF25" s="29"/>
      <c r="BG25" s="29"/>
      <c r="BH25" s="29"/>
      <c r="BI25" s="29"/>
      <c r="BJ25" s="29"/>
    </row>
    <row r="26" spans="1:64" s="19" customFormat="1" x14ac:dyDescent="0.25">
      <c r="A26" s="15" t="s">
        <v>147</v>
      </c>
      <c r="B26" s="15" t="s">
        <v>93</v>
      </c>
      <c r="C26" s="15" t="s">
        <v>94</v>
      </c>
      <c r="D26" s="7">
        <v>20</v>
      </c>
      <c r="E26" s="7">
        <v>1800</v>
      </c>
      <c r="F26" s="7" t="s">
        <v>61</v>
      </c>
      <c r="G26" s="6" t="s">
        <v>62</v>
      </c>
      <c r="H26" s="7">
        <v>9.5</v>
      </c>
      <c r="I26" s="51">
        <v>52.1</v>
      </c>
      <c r="J26" s="7"/>
      <c r="K26" s="7">
        <v>7.3</v>
      </c>
      <c r="L26" s="7"/>
      <c r="M26" s="56">
        <f t="shared" si="43"/>
        <v>6.0438400000000003</v>
      </c>
      <c r="N26" s="56">
        <f t="shared" si="44"/>
        <v>0.35616000000000009</v>
      </c>
      <c r="O26" s="7"/>
      <c r="P26" s="7">
        <v>29.6</v>
      </c>
      <c r="Q26" s="7">
        <v>4.0999999999999996</v>
      </c>
      <c r="R26" s="7">
        <v>0.34</v>
      </c>
      <c r="S26" s="7"/>
      <c r="T26" s="7">
        <f t="shared" si="25"/>
        <v>99.84</v>
      </c>
      <c r="U26" s="57">
        <f t="shared" si="1"/>
        <v>6.4</v>
      </c>
      <c r="V26" s="6"/>
      <c r="W26" s="8">
        <f t="shared" ref="W26:W29" si="46">I26/(2*15.9994+28.0855)</f>
        <v>0.86711503670676038</v>
      </c>
      <c r="X26" s="8">
        <f t="shared" ref="X26:X29" si="47">J26/(2*15.9994+47.8671)</f>
        <v>0</v>
      </c>
      <c r="Y26" s="8">
        <f t="shared" ref="Y26:Y29" si="48">(2*K26)/(2*26.981+3*15.9994)</f>
        <v>0.1431931282990814</v>
      </c>
      <c r="Z26" s="8">
        <f t="shared" ref="Z26:Z29" si="49">(2*L26)/(2*52+3*15.994)</f>
        <v>0</v>
      </c>
      <c r="AA26" s="8">
        <f t="shared" ref="AA26:AA29" si="50">M26/(55.8452+15.9994)</f>
        <v>8.4123789401012741E-2</v>
      </c>
      <c r="AB26" s="8">
        <f t="shared" ref="AB26:AB29" si="51">2*N26/(2*55.845+3*15.999)</f>
        <v>4.4607262958161909E-3</v>
      </c>
      <c r="AC26" s="8">
        <f t="shared" ref="AC26:AC29" si="52">O26/(54.938+15.9994)</f>
        <v>0</v>
      </c>
      <c r="AD26" s="8">
        <f t="shared" ref="AD26:AD29" si="53">P26/(15.9994+24.3051)</f>
        <v>0.73440930913421587</v>
      </c>
      <c r="AE26" s="8">
        <f t="shared" ref="AE26:AE29" si="54">Q26/(40.078+15.9994)</f>
        <v>7.3113232781833667E-2</v>
      </c>
      <c r="AF26" s="8">
        <f t="shared" ref="AF26:AF29" si="55">R26/(22.989+0.5*15.9994)</f>
        <v>1.0971741312155722E-2</v>
      </c>
      <c r="AG26" s="8">
        <f t="shared" ref="AG26:AG29" si="56">S26/(39.0983+0.5*15.9994)</f>
        <v>0</v>
      </c>
      <c r="AH26" s="8">
        <f t="shared" ref="AH26:AH29" si="57">SUM(W26:AG26)</f>
        <v>1.917386963930876</v>
      </c>
      <c r="AI26" s="6">
        <v>12</v>
      </c>
      <c r="AJ26" s="8">
        <f t="shared" ref="AJ26:AJ29" si="58">AI26/(2*W26+2*X26+1.5*Y26+AA26+AC26+AD26+AE26+0.5*AF26+0.5*AG26+1.5*Z26+1.5*AB26)</f>
        <v>4.2063302323561373</v>
      </c>
      <c r="AK26" s="76">
        <f t="shared" ref="AK26:AU29" si="59">$AJ26*W26</f>
        <v>3.6473721938302481</v>
      </c>
      <c r="AL26" s="8">
        <f t="shared" si="59"/>
        <v>0</v>
      </c>
      <c r="AM26" s="8">
        <f t="shared" si="59"/>
        <v>0.60231758463007723</v>
      </c>
      <c r="AN26" s="8">
        <f t="shared" si="59"/>
        <v>0</v>
      </c>
      <c r="AO26" s="8">
        <f t="shared" si="59"/>
        <v>0.35385243861784071</v>
      </c>
      <c r="AP26" s="8">
        <f t="shared" si="59"/>
        <v>1.876328787635765E-2</v>
      </c>
      <c r="AQ26" s="8">
        <f t="shared" si="59"/>
        <v>0</v>
      </c>
      <c r="AR26" s="8">
        <f t="shared" si="59"/>
        <v>3.0891680799350367</v>
      </c>
      <c r="AS26" s="8">
        <f t="shared" si="59"/>
        <v>0.30753840143551875</v>
      </c>
      <c r="AT26" s="8">
        <f t="shared" si="59"/>
        <v>4.6150767182911411E-2</v>
      </c>
      <c r="AU26" s="8">
        <f t="shared" si="59"/>
        <v>0</v>
      </c>
      <c r="AV26" s="8">
        <f t="shared" ref="AV26:AV29" si="60">SUM(AK26:AU26)</f>
        <v>8.0651627535079911</v>
      </c>
      <c r="AW26" s="8">
        <f t="shared" si="21"/>
        <v>0.37261572649419838</v>
      </c>
      <c r="AX26" s="90">
        <f t="shared" ref="AX26" si="61">AR26/(AO26+AR26)</f>
        <v>0.89722616036962599</v>
      </c>
      <c r="AY26" s="83">
        <f t="shared" ref="AY26" si="62">AS26/(AS26+AR26+AO26)</f>
        <v>8.1998018960990016E-2</v>
      </c>
      <c r="AZ26" s="83">
        <f>(AK26-2*BA26)-3</f>
        <v>0.6012214266473368</v>
      </c>
      <c r="BA26" s="83">
        <f>(AT26+AU26-AL26)/2</f>
        <v>2.3075383591455705E-2</v>
      </c>
      <c r="BB26" s="91">
        <f t="shared" si="24"/>
        <v>0.62429681023879247</v>
      </c>
      <c r="BC26" s="6"/>
      <c r="BD26" s="16">
        <v>6.4</v>
      </c>
      <c r="BE26" s="9">
        <v>0.05</v>
      </c>
      <c r="BF26" s="9">
        <v>0.02</v>
      </c>
      <c r="BJ26" s="9">
        <v>0.05</v>
      </c>
      <c r="BK26" s="6" t="s">
        <v>95</v>
      </c>
      <c r="BL26" s="9"/>
    </row>
    <row r="27" spans="1:64" s="6" customFormat="1" x14ac:dyDescent="0.25">
      <c r="A27" s="15" t="s">
        <v>148</v>
      </c>
      <c r="B27" s="15" t="s">
        <v>93</v>
      </c>
      <c r="C27" s="15" t="s">
        <v>94</v>
      </c>
      <c r="D27" s="7">
        <v>20</v>
      </c>
      <c r="E27" s="7">
        <v>1800</v>
      </c>
      <c r="F27" s="7" t="s">
        <v>64</v>
      </c>
      <c r="G27" s="6" t="s">
        <v>65</v>
      </c>
      <c r="H27" s="7">
        <v>10</v>
      </c>
      <c r="I27" s="51">
        <v>48.2</v>
      </c>
      <c r="J27" s="7"/>
      <c r="K27" s="7">
        <v>13.4</v>
      </c>
      <c r="L27" s="7"/>
      <c r="M27" s="56">
        <f t="shared" si="43"/>
        <v>7.3787759999999993</v>
      </c>
      <c r="N27" s="56">
        <f t="shared" si="44"/>
        <v>0.72122399999999998</v>
      </c>
      <c r="O27" s="7"/>
      <c r="P27" s="7">
        <v>23.8</v>
      </c>
      <c r="Q27" s="7">
        <v>5.4</v>
      </c>
      <c r="R27" s="7">
        <v>0.7</v>
      </c>
      <c r="S27" s="7"/>
      <c r="T27" s="7">
        <f t="shared" si="25"/>
        <v>99.600000000000009</v>
      </c>
      <c r="U27" s="57">
        <f t="shared" si="1"/>
        <v>8.1</v>
      </c>
      <c r="W27" s="8">
        <f t="shared" si="46"/>
        <v>0.8022062335751603</v>
      </c>
      <c r="X27" s="8">
        <f t="shared" si="47"/>
        <v>0</v>
      </c>
      <c r="Y27" s="8">
        <f t="shared" si="48"/>
        <v>0.26284766016543709</v>
      </c>
      <c r="Z27" s="8">
        <f t="shared" si="49"/>
        <v>0</v>
      </c>
      <c r="AA27" s="8">
        <f t="shared" si="50"/>
        <v>0.10270467091472427</v>
      </c>
      <c r="AB27" s="8">
        <f t="shared" si="51"/>
        <v>9.0329707490277838E-3</v>
      </c>
      <c r="AC27" s="8">
        <f t="shared" si="52"/>
        <v>0</v>
      </c>
      <c r="AD27" s="8">
        <f t="shared" si="53"/>
        <v>0.59050478234440329</v>
      </c>
      <c r="AE27" s="8">
        <f t="shared" si="54"/>
        <v>9.6295477322415085E-2</v>
      </c>
      <c r="AF27" s="8">
        <f t="shared" si="55"/>
        <v>2.2588879172085307E-2</v>
      </c>
      <c r="AG27" s="8">
        <f t="shared" si="56"/>
        <v>0</v>
      </c>
      <c r="AH27" s="8">
        <f t="shared" si="57"/>
        <v>1.8861806742432532</v>
      </c>
      <c r="AI27" s="6">
        <v>12</v>
      </c>
      <c r="AJ27" s="8">
        <f t="shared" si="58"/>
        <v>4.2658585671584941</v>
      </c>
      <c r="AK27" s="76">
        <f t="shared" si="59"/>
        <v>3.4220983341245454</v>
      </c>
      <c r="AL27" s="8">
        <f t="shared" si="59"/>
        <v>0</v>
      </c>
      <c r="AM27" s="8">
        <f t="shared" si="59"/>
        <v>1.1212709429742942</v>
      </c>
      <c r="AN27" s="8">
        <f t="shared" si="59"/>
        <v>0</v>
      </c>
      <c r="AO27" s="8">
        <f t="shared" si="59"/>
        <v>0.43812360030877034</v>
      </c>
      <c r="AP27" s="8">
        <f t="shared" si="59"/>
        <v>3.853337565663225E-2</v>
      </c>
      <c r="AQ27" s="8">
        <f t="shared" si="59"/>
        <v>0</v>
      </c>
      <c r="AR27" s="8">
        <f t="shared" si="59"/>
        <v>2.5190098847119344</v>
      </c>
      <c r="AS27" s="8">
        <f t="shared" si="59"/>
        <v>0.41078288691444087</v>
      </c>
      <c r="AT27" s="8">
        <f t="shared" si="59"/>
        <v>9.6360963738748182E-2</v>
      </c>
      <c r="AU27" s="8">
        <f t="shared" si="59"/>
        <v>0</v>
      </c>
      <c r="AV27" s="8">
        <f t="shared" si="60"/>
        <v>8.0461799884293672</v>
      </c>
      <c r="AW27" s="8">
        <f t="shared" si="21"/>
        <v>0.47665697596540257</v>
      </c>
      <c r="AX27" s="90">
        <f t="shared" si="22"/>
        <v>0.85184179120486925</v>
      </c>
      <c r="AY27" s="83">
        <f t="shared" si="23"/>
        <v>0.12196944387856408</v>
      </c>
      <c r="AZ27" s="83">
        <f>(AK27-2*BA27)-3</f>
        <v>0.32573737038579731</v>
      </c>
      <c r="BA27" s="83">
        <f>(AT27+AU27-AL27)/2</f>
        <v>4.8180481869374091E-2</v>
      </c>
      <c r="BB27" s="91">
        <f t="shared" si="24"/>
        <v>0.37391785225517138</v>
      </c>
      <c r="BD27" s="7">
        <v>8.1</v>
      </c>
      <c r="BE27" s="9">
        <v>0.08</v>
      </c>
      <c r="BF27" s="9">
        <v>0.02</v>
      </c>
      <c r="BG27" s="9"/>
      <c r="BH27" s="9"/>
      <c r="BI27" s="9"/>
      <c r="BJ27" s="9">
        <v>0.08</v>
      </c>
      <c r="BK27" s="6" t="s">
        <v>95</v>
      </c>
    </row>
    <row r="28" spans="1:64" s="9" customFormat="1" x14ac:dyDescent="0.25">
      <c r="A28" s="15" t="s">
        <v>149</v>
      </c>
      <c r="B28" s="15" t="s">
        <v>93</v>
      </c>
      <c r="C28" s="15" t="s">
        <v>94</v>
      </c>
      <c r="D28" s="7">
        <v>17</v>
      </c>
      <c r="E28" s="7">
        <v>1600</v>
      </c>
      <c r="F28" s="7" t="s">
        <v>61</v>
      </c>
      <c r="G28" s="6" t="s">
        <v>62</v>
      </c>
      <c r="H28" s="7">
        <v>11.5</v>
      </c>
      <c r="I28" s="51">
        <v>46</v>
      </c>
      <c r="J28" s="7"/>
      <c r="K28" s="7">
        <v>17.399999999999999</v>
      </c>
      <c r="L28" s="7"/>
      <c r="M28" s="56">
        <f t="shared" si="43"/>
        <v>10.042310000000001</v>
      </c>
      <c r="N28" s="56">
        <f t="shared" si="44"/>
        <v>1.2576900000000002</v>
      </c>
      <c r="O28" s="7"/>
      <c r="P28" s="7">
        <v>20.399999999999999</v>
      </c>
      <c r="Q28" s="7">
        <v>4.7</v>
      </c>
      <c r="R28" s="7">
        <v>0.5</v>
      </c>
      <c r="S28" s="7"/>
      <c r="T28" s="7">
        <f>SUM(I28:S28)</f>
        <v>100.3</v>
      </c>
      <c r="U28" s="57">
        <f t="shared" si="1"/>
        <v>11.3</v>
      </c>
      <c r="V28" s="6"/>
      <c r="W28" s="8">
        <f>I28/(2*15.9994+28.0855)</f>
        <v>0.7655910112957961</v>
      </c>
      <c r="X28" s="8">
        <f>J28/(2*15.9994+47.8671)</f>
        <v>0</v>
      </c>
      <c r="Y28" s="8">
        <f>(2*K28)/(2*26.981+3*15.9994)</f>
        <v>0.34130964827452276</v>
      </c>
      <c r="Z28" s="8">
        <f>(2*L28)/(2*52+3*15.994)</f>
        <v>0</v>
      </c>
      <c r="AA28" s="8">
        <f>M28/(55.8452+15.9994)</f>
        <v>0.13977821576012672</v>
      </c>
      <c r="AB28" s="8">
        <f>2*N28/(2*55.845+3*15.999)</f>
        <v>1.5751939732100925E-2</v>
      </c>
      <c r="AC28" s="8">
        <f>O28/(54.938+15.9994)</f>
        <v>0</v>
      </c>
      <c r="AD28" s="8">
        <f>P28/(15.9994+24.3051)</f>
        <v>0.50614695629520279</v>
      </c>
      <c r="AE28" s="8">
        <f>Q28/(40.078+15.9994)</f>
        <v>8.3812730262102023E-2</v>
      </c>
      <c r="AF28" s="8">
        <f>R28/(22.989+0.5*15.9994)</f>
        <v>1.6134913694346647E-2</v>
      </c>
      <c r="AG28" s="8">
        <f>S28/(39.0983+0.5*15.9994)</f>
        <v>0</v>
      </c>
      <c r="AH28" s="8">
        <f>SUM(W28:AG28)</f>
        <v>1.8685254153141981</v>
      </c>
      <c r="AI28" s="6">
        <v>12</v>
      </c>
      <c r="AJ28" s="8">
        <f>AI28/(2*W28+2*X28+1.5*Y28+AA28+AC28+AD28+AE28+0.5*AF28+0.5*AG28+1.5*Z28+1.5*AB28)</f>
        <v>4.2787158900005</v>
      </c>
      <c r="AK28" s="76">
        <f t="shared" si="59"/>
        <v>3.275746425272875</v>
      </c>
      <c r="AL28" s="8">
        <f t="shared" si="59"/>
        <v>0</v>
      </c>
      <c r="AM28" s="8">
        <f t="shared" si="59"/>
        <v>1.4603670154826822</v>
      </c>
      <c r="AN28" s="8">
        <f t="shared" si="59"/>
        <v>0</v>
      </c>
      <c r="AO28" s="8">
        <f t="shared" si="59"/>
        <v>0.59807127284877248</v>
      </c>
      <c r="AP28" s="8">
        <f t="shared" si="59"/>
        <v>6.7398074830070445E-2</v>
      </c>
      <c r="AQ28" s="8">
        <f t="shared" si="59"/>
        <v>0</v>
      </c>
      <c r="AR28" s="8">
        <f t="shared" si="59"/>
        <v>2.1656590245756728</v>
      </c>
      <c r="AS28" s="8">
        <f t="shared" si="59"/>
        <v>0.35861086075678167</v>
      </c>
      <c r="AT28" s="8">
        <f t="shared" si="59"/>
        <v>6.9036711607787668E-2</v>
      </c>
      <c r="AU28" s="8">
        <f t="shared" si="59"/>
        <v>0</v>
      </c>
      <c r="AV28" s="8">
        <f>SUM(AK28:AU28)</f>
        <v>7.994889385374643</v>
      </c>
      <c r="AW28" s="8">
        <f t="shared" si="21"/>
        <v>0.66546934767884292</v>
      </c>
      <c r="AX28" s="90">
        <f t="shared" si="22"/>
        <v>0.78359998679823328</v>
      </c>
      <c r="AY28" s="83">
        <f t="shared" si="23"/>
        <v>0.11485319591587281</v>
      </c>
      <c r="AZ28" s="83">
        <f>(AK28-2*BA28)-3</f>
        <v>0.2067097136650875</v>
      </c>
      <c r="BA28" s="83">
        <f>(AT28+AU28-AL28)/2</f>
        <v>3.4518355803893834E-2</v>
      </c>
      <c r="BB28" s="91">
        <f t="shared" si="24"/>
        <v>0.24122806946898134</v>
      </c>
      <c r="BC28" s="6"/>
      <c r="BD28" s="7">
        <v>11.3</v>
      </c>
      <c r="BE28" s="9">
        <v>0.1</v>
      </c>
      <c r="BF28" s="9">
        <v>0.04</v>
      </c>
      <c r="BG28" s="9">
        <v>0.25</v>
      </c>
      <c r="BH28" s="9">
        <v>0.04</v>
      </c>
      <c r="BJ28" s="9">
        <v>0.1</v>
      </c>
      <c r="BK28" s="6" t="s">
        <v>96</v>
      </c>
    </row>
    <row r="29" spans="1:64" s="6" customFormat="1" x14ac:dyDescent="0.25">
      <c r="A29" s="15" t="s">
        <v>150</v>
      </c>
      <c r="B29" s="15" t="s">
        <v>93</v>
      </c>
      <c r="C29" s="15" t="s">
        <v>94</v>
      </c>
      <c r="D29" s="7">
        <v>14</v>
      </c>
      <c r="E29" s="7">
        <v>1800</v>
      </c>
      <c r="F29" s="7" t="s">
        <v>61</v>
      </c>
      <c r="G29" s="6" t="s">
        <v>62</v>
      </c>
      <c r="H29" s="7">
        <v>10</v>
      </c>
      <c r="I29" s="51">
        <v>45.7</v>
      </c>
      <c r="J29" s="7"/>
      <c r="K29" s="7">
        <v>17.2</v>
      </c>
      <c r="L29" s="7"/>
      <c r="M29" s="56">
        <f t="shared" si="43"/>
        <v>8.7123519999999992</v>
      </c>
      <c r="N29" s="56">
        <f t="shared" si="44"/>
        <v>1.887648</v>
      </c>
      <c r="O29" s="7"/>
      <c r="P29" s="7">
        <v>24.2</v>
      </c>
      <c r="Q29" s="7">
        <v>3.1</v>
      </c>
      <c r="R29" s="7">
        <v>0.15</v>
      </c>
      <c r="S29" s="7"/>
      <c r="T29" s="7">
        <f t="shared" si="25"/>
        <v>100.95</v>
      </c>
      <c r="U29" s="57">
        <f t="shared" si="1"/>
        <v>10.6</v>
      </c>
      <c r="W29" s="8">
        <f t="shared" si="46"/>
        <v>0.76059802643951924</v>
      </c>
      <c r="X29" s="8">
        <f t="shared" si="47"/>
        <v>0</v>
      </c>
      <c r="Y29" s="8">
        <f t="shared" si="48"/>
        <v>0.33738654886906849</v>
      </c>
      <c r="Z29" s="8">
        <f t="shared" si="49"/>
        <v>0</v>
      </c>
      <c r="AA29" s="8">
        <f t="shared" si="50"/>
        <v>0.12126662268284602</v>
      </c>
      <c r="AB29" s="8">
        <f t="shared" si="51"/>
        <v>2.3641849367825808E-2</v>
      </c>
      <c r="AC29" s="8">
        <f t="shared" si="52"/>
        <v>0</v>
      </c>
      <c r="AD29" s="8">
        <f t="shared" si="53"/>
        <v>0.60042923246783864</v>
      </c>
      <c r="AE29" s="8">
        <f t="shared" si="54"/>
        <v>5.5280736981386441E-2</v>
      </c>
      <c r="AF29" s="8">
        <f t="shared" si="55"/>
        <v>4.8404741083039942E-3</v>
      </c>
      <c r="AG29" s="8">
        <f t="shared" si="56"/>
        <v>0</v>
      </c>
      <c r="AH29" s="8">
        <f t="shared" si="57"/>
        <v>1.9034434909167885</v>
      </c>
      <c r="AI29" s="6">
        <v>12</v>
      </c>
      <c r="AJ29" s="8">
        <f t="shared" si="58"/>
        <v>4.2221773335190607</v>
      </c>
      <c r="AK29" s="76">
        <f t="shared" si="59"/>
        <v>3.2113797471522694</v>
      </c>
      <c r="AL29" s="8">
        <f t="shared" si="59"/>
        <v>0</v>
      </c>
      <c r="AM29" s="8">
        <f t="shared" si="59"/>
        <v>1.4245058392692018</v>
      </c>
      <c r="AN29" s="8">
        <f t="shared" si="59"/>
        <v>0</v>
      </c>
      <c r="AO29" s="8">
        <f t="shared" si="59"/>
        <v>0.51200918560392084</v>
      </c>
      <c r="AP29" s="8">
        <f t="shared" si="59"/>
        <v>9.9820080523306057E-2</v>
      </c>
      <c r="AQ29" s="8">
        <f t="shared" si="59"/>
        <v>0</v>
      </c>
      <c r="AR29" s="8">
        <f t="shared" si="59"/>
        <v>2.535118695707955</v>
      </c>
      <c r="AS29" s="8">
        <f t="shared" si="59"/>
        <v>0.23340507466303873</v>
      </c>
      <c r="AT29" s="8">
        <f t="shared" si="59"/>
        <v>2.0437340063567011E-2</v>
      </c>
      <c r="AU29" s="8">
        <f t="shared" si="59"/>
        <v>0</v>
      </c>
      <c r="AV29" s="8">
        <f t="shared" si="60"/>
        <v>8.03667596298326</v>
      </c>
      <c r="AW29" s="8">
        <f t="shared" si="21"/>
        <v>0.61182926612722688</v>
      </c>
      <c r="AX29" s="90">
        <f t="shared" si="22"/>
        <v>0.83196990558089545</v>
      </c>
      <c r="AY29" s="83">
        <f t="shared" si="23"/>
        <v>7.1148523058709834E-2</v>
      </c>
      <c r="AZ29" s="83">
        <f>(AK29-2*BA29)-3</f>
        <v>0.19094240708870247</v>
      </c>
      <c r="BA29" s="83">
        <f>(AT29+AU29-AL29)/2</f>
        <v>1.0218670031783506E-2</v>
      </c>
      <c r="BB29" s="91">
        <f t="shared" si="24"/>
        <v>0.20116107712048598</v>
      </c>
      <c r="BD29" s="7">
        <v>10.6</v>
      </c>
      <c r="BE29" s="9">
        <v>0</v>
      </c>
      <c r="BF29" s="9">
        <v>0.02</v>
      </c>
      <c r="BG29" s="9">
        <v>0.16</v>
      </c>
      <c r="BH29" s="9">
        <v>0.03</v>
      </c>
      <c r="BI29" s="9"/>
      <c r="BJ29" s="9">
        <v>0.16</v>
      </c>
      <c r="BK29" s="6" t="s">
        <v>73</v>
      </c>
    </row>
    <row r="30" spans="1:64" s="30" customFormat="1" ht="15.75" thickBot="1" x14ac:dyDescent="0.3">
      <c r="A30" s="30" t="s">
        <v>97</v>
      </c>
      <c r="E30" s="31"/>
      <c r="F30" s="31"/>
      <c r="I30" s="68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69">
        <f t="shared" si="1"/>
        <v>0</v>
      </c>
      <c r="AK30" s="79"/>
      <c r="AV30" s="32"/>
      <c r="AW30" s="33"/>
      <c r="AX30" s="96"/>
      <c r="AY30" s="32"/>
      <c r="AZ30" s="32"/>
      <c r="BA30" s="32"/>
      <c r="BB30" s="97"/>
      <c r="BE30" s="32"/>
      <c r="BF30" s="32"/>
      <c r="BG30" s="32"/>
      <c r="BH30" s="32"/>
      <c r="BI30" s="32"/>
      <c r="BJ30" s="32"/>
    </row>
    <row r="31" spans="1:64" s="6" customFormat="1" ht="15.75" thickTop="1" x14ac:dyDescent="0.25">
      <c r="A31" s="34" t="s">
        <v>98</v>
      </c>
      <c r="B31" s="15"/>
      <c r="C31" s="15"/>
      <c r="D31" s="7"/>
      <c r="E31" s="7"/>
      <c r="F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16">
        <f t="shared" si="1"/>
        <v>0</v>
      </c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35"/>
      <c r="AW31" s="25"/>
      <c r="AX31" s="35"/>
      <c r="AY31" s="35"/>
      <c r="AZ31" s="35"/>
      <c r="BA31" s="35"/>
      <c r="BB31" s="35"/>
      <c r="BC31" s="8"/>
      <c r="BD31" s="8"/>
    </row>
    <row r="32" spans="1:64" s="6" customFormat="1" x14ac:dyDescent="0.25">
      <c r="A32" s="15" t="s">
        <v>99</v>
      </c>
      <c r="C32" s="6" t="s">
        <v>100</v>
      </c>
      <c r="D32" s="36">
        <v>18</v>
      </c>
      <c r="E32" s="36">
        <v>1800</v>
      </c>
      <c r="F32" s="36" t="s">
        <v>61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f t="shared" si="25"/>
        <v>0</v>
      </c>
      <c r="U32" s="16">
        <f t="shared" si="1"/>
        <v>0</v>
      </c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J32" s="8"/>
      <c r="AK32" s="8">
        <v>4</v>
      </c>
      <c r="AL32" s="8"/>
      <c r="AM32" s="8"/>
      <c r="AN32" s="37"/>
      <c r="AO32" s="8">
        <v>0.8</v>
      </c>
      <c r="AP32" s="8">
        <f t="shared" ref="AP32:AU52" si="63">$AJ32*AB32</f>
        <v>0</v>
      </c>
      <c r="AQ32" s="8"/>
      <c r="AR32" s="8">
        <v>3.2</v>
      </c>
      <c r="AS32" s="8"/>
      <c r="AT32" s="8"/>
      <c r="AU32" s="8"/>
      <c r="AV32" s="35"/>
      <c r="AW32" s="25">
        <f t="shared" si="21"/>
        <v>0.8</v>
      </c>
      <c r="AX32" s="35"/>
      <c r="AY32" s="35"/>
      <c r="AZ32" s="35"/>
      <c r="BA32" s="35"/>
      <c r="BB32" s="35"/>
      <c r="BE32">
        <v>0.08</v>
      </c>
      <c r="BF32"/>
      <c r="BJ32">
        <v>0.08</v>
      </c>
    </row>
    <row r="33" spans="1:62" s="6" customFormat="1" x14ac:dyDescent="0.25">
      <c r="A33" s="15" t="s">
        <v>101</v>
      </c>
      <c r="C33" s="6" t="s">
        <v>100</v>
      </c>
      <c r="D33" s="36">
        <v>18</v>
      </c>
      <c r="E33" s="36">
        <v>1800</v>
      </c>
      <c r="F33" s="36" t="s">
        <v>61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f t="shared" si="25"/>
        <v>0</v>
      </c>
      <c r="U33" s="16">
        <f t="shared" si="1"/>
        <v>0</v>
      </c>
      <c r="W33" s="8">
        <f t="shared" si="26"/>
        <v>0</v>
      </c>
      <c r="X33" s="8">
        <f t="shared" si="27"/>
        <v>0</v>
      </c>
      <c r="Y33" s="8">
        <f t="shared" si="28"/>
        <v>0</v>
      </c>
      <c r="Z33" s="8">
        <f t="shared" si="29"/>
        <v>0</v>
      </c>
      <c r="AA33" s="8">
        <f t="shared" si="30"/>
        <v>0</v>
      </c>
      <c r="AB33" s="8">
        <f t="shared" si="31"/>
        <v>0</v>
      </c>
      <c r="AC33" s="8">
        <f t="shared" si="32"/>
        <v>0</v>
      </c>
      <c r="AD33" s="8">
        <f t="shared" si="33"/>
        <v>0</v>
      </c>
      <c r="AE33" s="8">
        <f t="shared" si="34"/>
        <v>0</v>
      </c>
      <c r="AF33" s="8">
        <f t="shared" si="35"/>
        <v>0</v>
      </c>
      <c r="AG33" s="8">
        <f t="shared" si="36"/>
        <v>0</v>
      </c>
      <c r="AH33" s="8">
        <f t="shared" si="37"/>
        <v>0</v>
      </c>
      <c r="AI33" s="6">
        <v>12</v>
      </c>
      <c r="AJ33" s="8"/>
      <c r="AK33" s="8">
        <v>4</v>
      </c>
      <c r="AL33" s="8"/>
      <c r="AM33" s="8"/>
      <c r="AN33" s="37"/>
      <c r="AO33" s="8">
        <v>0.4</v>
      </c>
      <c r="AP33" s="8">
        <f t="shared" si="63"/>
        <v>0</v>
      </c>
      <c r="AQ33" s="8"/>
      <c r="AR33" s="8">
        <v>3.6</v>
      </c>
      <c r="AS33" s="37"/>
      <c r="AT33" s="37"/>
      <c r="AU33" s="37"/>
      <c r="AV33" s="35">
        <f t="shared" si="40"/>
        <v>8</v>
      </c>
      <c r="AW33" s="25">
        <f t="shared" si="21"/>
        <v>0.4</v>
      </c>
      <c r="AX33" s="35"/>
      <c r="AY33" s="35"/>
      <c r="AZ33" s="35"/>
      <c r="BA33" s="35"/>
      <c r="BB33" s="35"/>
      <c r="BE33">
        <v>7.0000000000000007E-2</v>
      </c>
      <c r="BF33"/>
      <c r="BJ33">
        <v>7.0000000000000007E-2</v>
      </c>
    </row>
    <row r="34" spans="1:62" s="6" customFormat="1" x14ac:dyDescent="0.25">
      <c r="A34" s="15" t="s">
        <v>102</v>
      </c>
      <c r="C34" s="6" t="s">
        <v>100</v>
      </c>
      <c r="D34" s="36">
        <v>18</v>
      </c>
      <c r="E34" s="36" t="s">
        <v>103</v>
      </c>
      <c r="F34" s="36" t="s">
        <v>64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f t="shared" si="25"/>
        <v>0</v>
      </c>
      <c r="U34" s="16">
        <f t="shared" si="1"/>
        <v>0</v>
      </c>
      <c r="W34" s="8">
        <f t="shared" si="26"/>
        <v>0</v>
      </c>
      <c r="X34" s="8">
        <f t="shared" si="27"/>
        <v>0</v>
      </c>
      <c r="Y34" s="8">
        <f t="shared" si="28"/>
        <v>0</v>
      </c>
      <c r="Z34" s="8">
        <f t="shared" si="29"/>
        <v>0</v>
      </c>
      <c r="AA34" s="8">
        <f t="shared" si="30"/>
        <v>0</v>
      </c>
      <c r="AB34" s="8">
        <f t="shared" si="31"/>
        <v>0</v>
      </c>
      <c r="AC34" s="8">
        <f t="shared" si="32"/>
        <v>0</v>
      </c>
      <c r="AD34" s="8">
        <f t="shared" si="33"/>
        <v>0</v>
      </c>
      <c r="AE34" s="8">
        <f t="shared" si="34"/>
        <v>0</v>
      </c>
      <c r="AF34" s="8">
        <f t="shared" si="35"/>
        <v>0</v>
      </c>
      <c r="AG34" s="8">
        <f t="shared" si="36"/>
        <v>0</v>
      </c>
      <c r="AH34" s="8">
        <f t="shared" si="37"/>
        <v>0</v>
      </c>
      <c r="AI34" s="6">
        <v>12</v>
      </c>
      <c r="AJ34" s="8"/>
      <c r="AK34" s="8">
        <v>4</v>
      </c>
      <c r="AL34" s="8"/>
      <c r="AM34" s="8"/>
      <c r="AN34" s="37"/>
      <c r="AO34" s="8">
        <v>0.6</v>
      </c>
      <c r="AP34" s="8">
        <f t="shared" si="63"/>
        <v>0</v>
      </c>
      <c r="AQ34" s="8"/>
      <c r="AR34" s="8">
        <v>3.4</v>
      </c>
      <c r="AS34" s="37"/>
      <c r="AT34" s="37"/>
      <c r="AU34" s="37"/>
      <c r="AV34" s="35">
        <f t="shared" si="40"/>
        <v>8</v>
      </c>
      <c r="AW34" s="25">
        <f t="shared" si="21"/>
        <v>0.6</v>
      </c>
      <c r="AX34" s="35"/>
      <c r="AY34" s="35"/>
      <c r="AZ34" s="35"/>
      <c r="BA34" s="35"/>
      <c r="BB34" s="35"/>
      <c r="BE34">
        <v>0.09</v>
      </c>
      <c r="BF34"/>
      <c r="BJ34">
        <v>0.09</v>
      </c>
    </row>
    <row r="35" spans="1:62" s="6" customFormat="1" x14ac:dyDescent="0.25">
      <c r="A35" s="15" t="s">
        <v>104</v>
      </c>
      <c r="C35" s="6" t="s">
        <v>100</v>
      </c>
      <c r="D35" s="36">
        <v>20</v>
      </c>
      <c r="E35" s="36" t="s">
        <v>105</v>
      </c>
      <c r="F35" s="36" t="s">
        <v>64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>
        <f t="shared" si="25"/>
        <v>0</v>
      </c>
      <c r="U35" s="16">
        <f t="shared" si="1"/>
        <v>0</v>
      </c>
      <c r="W35" s="8">
        <f t="shared" si="26"/>
        <v>0</v>
      </c>
      <c r="X35" s="8">
        <f t="shared" si="27"/>
        <v>0</v>
      </c>
      <c r="Y35" s="8">
        <f t="shared" si="28"/>
        <v>0</v>
      </c>
      <c r="Z35" s="8">
        <f t="shared" si="29"/>
        <v>0</v>
      </c>
      <c r="AA35" s="8">
        <f t="shared" si="30"/>
        <v>0</v>
      </c>
      <c r="AB35" s="8">
        <f t="shared" si="31"/>
        <v>0</v>
      </c>
      <c r="AC35" s="8">
        <f t="shared" si="32"/>
        <v>0</v>
      </c>
      <c r="AD35" s="8">
        <f t="shared" si="33"/>
        <v>0</v>
      </c>
      <c r="AE35" s="8">
        <f t="shared" si="34"/>
        <v>0</v>
      </c>
      <c r="AF35" s="8">
        <f t="shared" si="35"/>
        <v>0</v>
      </c>
      <c r="AG35" s="8">
        <f t="shared" si="36"/>
        <v>0</v>
      </c>
      <c r="AH35" s="8">
        <f t="shared" si="37"/>
        <v>0</v>
      </c>
      <c r="AI35" s="6">
        <v>12</v>
      </c>
      <c r="AJ35" s="8"/>
      <c r="AK35" s="8">
        <v>4</v>
      </c>
      <c r="AL35" s="8"/>
      <c r="AM35" s="8"/>
      <c r="AN35" s="37"/>
      <c r="AO35" s="8">
        <v>0.6</v>
      </c>
      <c r="AP35" s="8">
        <f t="shared" si="63"/>
        <v>0</v>
      </c>
      <c r="AQ35" s="8"/>
      <c r="AR35" s="8">
        <v>3.4</v>
      </c>
      <c r="AS35" s="37"/>
      <c r="AT35" s="37"/>
      <c r="AU35" s="37"/>
      <c r="AV35" s="35">
        <f t="shared" si="40"/>
        <v>8</v>
      </c>
      <c r="AW35" s="25">
        <f t="shared" si="21"/>
        <v>0.6</v>
      </c>
      <c r="AX35" s="35"/>
      <c r="AY35" s="35"/>
      <c r="AZ35" s="35"/>
      <c r="BA35" s="35"/>
      <c r="BB35" s="35"/>
      <c r="BE35">
        <v>0.1</v>
      </c>
      <c r="BF35"/>
      <c r="BJ35">
        <v>0.1</v>
      </c>
    </row>
    <row r="36" spans="1:62" s="6" customFormat="1" x14ac:dyDescent="0.25">
      <c r="A36" s="15" t="s">
        <v>106</v>
      </c>
      <c r="C36" s="6" t="s">
        <v>100</v>
      </c>
      <c r="D36" s="36">
        <v>19</v>
      </c>
      <c r="E36" s="36" t="s">
        <v>103</v>
      </c>
      <c r="F36" s="36" t="s">
        <v>64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f t="shared" si="25"/>
        <v>0</v>
      </c>
      <c r="U36" s="16">
        <f t="shared" si="1"/>
        <v>0</v>
      </c>
      <c r="W36" s="8">
        <f t="shared" si="26"/>
        <v>0</v>
      </c>
      <c r="X36" s="8">
        <f t="shared" si="27"/>
        <v>0</v>
      </c>
      <c r="Y36" s="8">
        <f t="shared" si="28"/>
        <v>0</v>
      </c>
      <c r="Z36" s="8">
        <f t="shared" si="29"/>
        <v>0</v>
      </c>
      <c r="AA36" s="8">
        <f t="shared" si="30"/>
        <v>0</v>
      </c>
      <c r="AB36" s="8">
        <f t="shared" si="31"/>
        <v>0</v>
      </c>
      <c r="AC36" s="8">
        <f t="shared" si="32"/>
        <v>0</v>
      </c>
      <c r="AD36" s="8">
        <f t="shared" si="33"/>
        <v>0</v>
      </c>
      <c r="AE36" s="8">
        <f t="shared" si="34"/>
        <v>0</v>
      </c>
      <c r="AF36" s="8">
        <f t="shared" si="35"/>
        <v>0</v>
      </c>
      <c r="AG36" s="8">
        <f t="shared" si="36"/>
        <v>0</v>
      </c>
      <c r="AH36" s="8">
        <f t="shared" si="37"/>
        <v>0</v>
      </c>
      <c r="AI36" s="6">
        <v>12</v>
      </c>
      <c r="AJ36" s="8"/>
      <c r="AK36" s="8">
        <v>4.0119999999999996</v>
      </c>
      <c r="AL36" s="8"/>
      <c r="AM36" s="8"/>
      <c r="AN36" s="37"/>
      <c r="AO36" s="8">
        <v>0.23599999999999999</v>
      </c>
      <c r="AP36" s="8">
        <f t="shared" si="63"/>
        <v>0</v>
      </c>
      <c r="AQ36" s="8"/>
      <c r="AR36" s="8">
        <v>3.7440000000000002</v>
      </c>
      <c r="AS36" s="37"/>
      <c r="AT36" s="37"/>
      <c r="AU36" s="37"/>
      <c r="AV36" s="35">
        <f t="shared" si="40"/>
        <v>7.9919999999999991</v>
      </c>
      <c r="AW36" s="25">
        <f t="shared" si="21"/>
        <v>0.23599999999999999</v>
      </c>
      <c r="AX36" s="35"/>
      <c r="AY36" s="35"/>
      <c r="AZ36" s="35"/>
      <c r="BA36" s="35"/>
      <c r="BB36" s="35"/>
      <c r="BE36">
        <v>0.03</v>
      </c>
      <c r="BF36"/>
      <c r="BJ36">
        <v>0.03</v>
      </c>
    </row>
    <row r="37" spans="1:62" s="6" customFormat="1" x14ac:dyDescent="0.25">
      <c r="A37" s="15" t="s">
        <v>107</v>
      </c>
      <c r="C37" s="6" t="s">
        <v>100</v>
      </c>
      <c r="D37" s="36">
        <v>19</v>
      </c>
      <c r="E37" s="36" t="s">
        <v>103</v>
      </c>
      <c r="F37" s="36" t="s">
        <v>64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f t="shared" si="25"/>
        <v>0</v>
      </c>
      <c r="U37" s="16">
        <f t="shared" si="1"/>
        <v>0</v>
      </c>
      <c r="W37" s="8">
        <f t="shared" si="26"/>
        <v>0</v>
      </c>
      <c r="X37" s="8">
        <f t="shared" si="27"/>
        <v>0</v>
      </c>
      <c r="Y37" s="8">
        <f t="shared" si="28"/>
        <v>0</v>
      </c>
      <c r="Z37" s="8">
        <f t="shared" si="29"/>
        <v>0</v>
      </c>
      <c r="AA37" s="8">
        <f t="shared" si="30"/>
        <v>0</v>
      </c>
      <c r="AB37" s="8">
        <f t="shared" si="31"/>
        <v>0</v>
      </c>
      <c r="AC37" s="8">
        <f t="shared" si="32"/>
        <v>0</v>
      </c>
      <c r="AD37" s="8">
        <f t="shared" si="33"/>
        <v>0</v>
      </c>
      <c r="AE37" s="8">
        <f t="shared" si="34"/>
        <v>0</v>
      </c>
      <c r="AF37" s="8">
        <f t="shared" si="35"/>
        <v>0</v>
      </c>
      <c r="AG37" s="8">
        <f t="shared" si="36"/>
        <v>0</v>
      </c>
      <c r="AH37" s="8">
        <f t="shared" si="37"/>
        <v>0</v>
      </c>
      <c r="AI37" s="6">
        <v>12</v>
      </c>
      <c r="AJ37" s="8"/>
      <c r="AK37" s="8">
        <v>4.0439999999999996</v>
      </c>
      <c r="AL37" s="8"/>
      <c r="AM37" s="8"/>
      <c r="AN37" s="37"/>
      <c r="AO37" s="8">
        <v>0.46</v>
      </c>
      <c r="AP37" s="8">
        <f t="shared" si="63"/>
        <v>0</v>
      </c>
      <c r="AQ37" s="8"/>
      <c r="AR37" s="8">
        <v>3.448</v>
      </c>
      <c r="AS37" s="37"/>
      <c r="AT37" s="37"/>
      <c r="AU37" s="37"/>
      <c r="AV37" s="35">
        <f t="shared" si="40"/>
        <v>7.952</v>
      </c>
      <c r="AW37" s="25">
        <f t="shared" si="21"/>
        <v>0.46</v>
      </c>
      <c r="AX37" s="35"/>
      <c r="AY37" s="35"/>
      <c r="AZ37" s="35"/>
      <c r="BA37" s="35"/>
      <c r="BB37" s="35"/>
      <c r="BE37">
        <v>0.05</v>
      </c>
      <c r="BF37"/>
      <c r="BJ37">
        <v>0.05</v>
      </c>
    </row>
    <row r="38" spans="1:62" s="6" customFormat="1" x14ac:dyDescent="0.25">
      <c r="A38" s="15" t="s">
        <v>108</v>
      </c>
      <c r="C38" s="6" t="s">
        <v>100</v>
      </c>
      <c r="D38" s="36">
        <v>19</v>
      </c>
      <c r="E38" s="36">
        <v>1900</v>
      </c>
      <c r="F38" s="36" t="s">
        <v>64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f t="shared" si="25"/>
        <v>0</v>
      </c>
      <c r="U38" s="16">
        <f t="shared" si="1"/>
        <v>0</v>
      </c>
      <c r="W38" s="8">
        <f t="shared" si="26"/>
        <v>0</v>
      </c>
      <c r="X38" s="8">
        <f t="shared" si="27"/>
        <v>0</v>
      </c>
      <c r="Y38" s="8">
        <f t="shared" si="28"/>
        <v>0</v>
      </c>
      <c r="Z38" s="8">
        <f t="shared" si="29"/>
        <v>0</v>
      </c>
      <c r="AA38" s="8">
        <f t="shared" si="30"/>
        <v>0</v>
      </c>
      <c r="AB38" s="8">
        <f t="shared" si="31"/>
        <v>0</v>
      </c>
      <c r="AC38" s="8">
        <f t="shared" si="32"/>
        <v>0</v>
      </c>
      <c r="AD38" s="8">
        <f t="shared" si="33"/>
        <v>0</v>
      </c>
      <c r="AE38" s="8">
        <f t="shared" si="34"/>
        <v>0</v>
      </c>
      <c r="AF38" s="8">
        <f t="shared" si="35"/>
        <v>0</v>
      </c>
      <c r="AG38" s="8">
        <f t="shared" si="36"/>
        <v>0</v>
      </c>
      <c r="AH38" s="8">
        <f t="shared" si="37"/>
        <v>0</v>
      </c>
      <c r="AI38" s="6">
        <v>12</v>
      </c>
      <c r="AJ38" s="8"/>
      <c r="AK38" s="8">
        <v>4</v>
      </c>
      <c r="AL38" s="8"/>
      <c r="AM38" s="8"/>
      <c r="AN38" s="37"/>
      <c r="AO38" s="8">
        <v>0.66400000000000003</v>
      </c>
      <c r="AP38" s="8">
        <f t="shared" si="63"/>
        <v>0</v>
      </c>
      <c r="AQ38" s="8"/>
      <c r="AR38" s="8">
        <v>3.34</v>
      </c>
      <c r="AS38" s="37"/>
      <c r="AT38" s="37"/>
      <c r="AU38" s="37"/>
      <c r="AV38" s="35">
        <f t="shared" si="40"/>
        <v>8.0039999999999996</v>
      </c>
      <c r="AW38" s="25">
        <f t="shared" si="21"/>
        <v>0.66400000000000003</v>
      </c>
      <c r="AX38" s="35"/>
      <c r="AY38" s="35"/>
      <c r="AZ38" s="35"/>
      <c r="BA38" s="35"/>
      <c r="BB38" s="35"/>
      <c r="BE38">
        <v>0.06</v>
      </c>
      <c r="BF38"/>
      <c r="BJ38">
        <v>0.06</v>
      </c>
    </row>
    <row r="39" spans="1:62" s="6" customFormat="1" x14ac:dyDescent="0.25">
      <c r="A39" s="15"/>
      <c r="D39" s="36"/>
      <c r="E39" s="36"/>
      <c r="F39" s="36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16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J39" s="8"/>
      <c r="AK39" s="8"/>
      <c r="AL39" s="8"/>
      <c r="AM39" s="8"/>
      <c r="AN39" s="37"/>
      <c r="AO39" s="8"/>
      <c r="AP39" s="8"/>
      <c r="AQ39" s="8"/>
      <c r="AR39" s="8"/>
      <c r="AS39" s="37"/>
      <c r="AT39" s="37"/>
      <c r="AU39" s="37"/>
      <c r="AV39" s="35"/>
      <c r="AW39" s="25"/>
      <c r="AX39" s="35"/>
      <c r="AY39" s="35"/>
      <c r="AZ39" s="35"/>
      <c r="BA39" s="35"/>
      <c r="BB39" s="35"/>
      <c r="BE39"/>
      <c r="BF39"/>
      <c r="BJ39"/>
    </row>
    <row r="40" spans="1:62" s="6" customFormat="1" x14ac:dyDescent="0.25">
      <c r="A40" s="15" t="s">
        <v>109</v>
      </c>
      <c r="C40" s="6" t="s">
        <v>100</v>
      </c>
      <c r="D40" s="36">
        <v>18</v>
      </c>
      <c r="E40" s="36">
        <v>1800</v>
      </c>
      <c r="F40" s="36" t="s">
        <v>55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f t="shared" si="25"/>
        <v>0</v>
      </c>
      <c r="U40" s="16">
        <f t="shared" si="1"/>
        <v>0</v>
      </c>
      <c r="W40" s="8">
        <f t="shared" si="26"/>
        <v>0</v>
      </c>
      <c r="X40" s="8">
        <f t="shared" si="27"/>
        <v>0</v>
      </c>
      <c r="Y40" s="8">
        <f t="shared" si="28"/>
        <v>0</v>
      </c>
      <c r="Z40" s="8">
        <f t="shared" si="29"/>
        <v>0</v>
      </c>
      <c r="AA40" s="8">
        <f t="shared" si="30"/>
        <v>0</v>
      </c>
      <c r="AB40" s="8">
        <f t="shared" si="31"/>
        <v>0</v>
      </c>
      <c r="AC40" s="8">
        <f t="shared" si="32"/>
        <v>0</v>
      </c>
      <c r="AD40" s="8">
        <f t="shared" si="33"/>
        <v>0</v>
      </c>
      <c r="AE40" s="8">
        <f t="shared" si="34"/>
        <v>0</v>
      </c>
      <c r="AF40" s="8">
        <f t="shared" si="35"/>
        <v>0</v>
      </c>
      <c r="AG40" s="8">
        <f t="shared" si="36"/>
        <v>0</v>
      </c>
      <c r="AH40" s="8">
        <f t="shared" si="37"/>
        <v>0</v>
      </c>
      <c r="AI40" s="6">
        <v>12</v>
      </c>
      <c r="AJ40" s="8"/>
      <c r="AK40" s="8">
        <v>4</v>
      </c>
      <c r="AL40" s="8"/>
      <c r="AM40" s="8"/>
      <c r="AN40" s="37"/>
      <c r="AO40" s="8">
        <v>0.4</v>
      </c>
      <c r="AP40" s="8">
        <f t="shared" si="63"/>
        <v>0</v>
      </c>
      <c r="AQ40" s="8"/>
      <c r="AR40" s="8">
        <v>3.6</v>
      </c>
      <c r="AS40" s="37"/>
      <c r="AT40" s="37"/>
      <c r="AU40" s="37"/>
      <c r="AV40" s="35">
        <f t="shared" si="40"/>
        <v>8</v>
      </c>
      <c r="AW40" s="25">
        <f t="shared" si="21"/>
        <v>0.4</v>
      </c>
      <c r="AX40" s="35"/>
      <c r="AY40" s="35"/>
      <c r="AZ40" s="35"/>
      <c r="BA40" s="35"/>
      <c r="BB40" s="35"/>
      <c r="BE40">
        <v>0.12</v>
      </c>
      <c r="BF40"/>
      <c r="BJ40">
        <v>0.12</v>
      </c>
    </row>
    <row r="41" spans="1:62" s="6" customFormat="1" x14ac:dyDescent="0.25">
      <c r="A41" s="15" t="s">
        <v>110</v>
      </c>
      <c r="C41" s="6" t="s">
        <v>100</v>
      </c>
      <c r="D41" s="36">
        <v>19</v>
      </c>
      <c r="E41" s="36" t="s">
        <v>103</v>
      </c>
      <c r="F41" s="36" t="s">
        <v>55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f t="shared" si="25"/>
        <v>0</v>
      </c>
      <c r="U41" s="16">
        <f t="shared" si="1"/>
        <v>0</v>
      </c>
      <c r="W41" s="8">
        <f t="shared" si="26"/>
        <v>0</v>
      </c>
      <c r="X41" s="8">
        <f t="shared" si="27"/>
        <v>0</v>
      </c>
      <c r="Y41" s="8">
        <f t="shared" si="28"/>
        <v>0</v>
      </c>
      <c r="Z41" s="8">
        <f t="shared" si="29"/>
        <v>0</v>
      </c>
      <c r="AA41" s="8">
        <f t="shared" si="30"/>
        <v>0</v>
      </c>
      <c r="AB41" s="8">
        <f t="shared" si="31"/>
        <v>0</v>
      </c>
      <c r="AC41" s="8">
        <f t="shared" si="32"/>
        <v>0</v>
      </c>
      <c r="AD41" s="8">
        <f t="shared" si="33"/>
        <v>0</v>
      </c>
      <c r="AE41" s="8">
        <f t="shared" si="34"/>
        <v>0</v>
      </c>
      <c r="AF41" s="8">
        <f t="shared" si="35"/>
        <v>0</v>
      </c>
      <c r="AG41" s="8">
        <f t="shared" si="36"/>
        <v>0</v>
      </c>
      <c r="AH41" s="8">
        <f t="shared" si="37"/>
        <v>0</v>
      </c>
      <c r="AI41" s="6">
        <v>12</v>
      </c>
      <c r="AJ41" s="8"/>
      <c r="AK41" s="8">
        <v>3.988</v>
      </c>
      <c r="AL41" s="8"/>
      <c r="AM41" s="8"/>
      <c r="AN41" s="37"/>
      <c r="AO41" s="8">
        <v>0.60799999999999998</v>
      </c>
      <c r="AP41" s="8">
        <f t="shared" si="63"/>
        <v>0</v>
      </c>
      <c r="AQ41" s="8"/>
      <c r="AR41" s="8">
        <v>3.42</v>
      </c>
      <c r="AS41" s="37"/>
      <c r="AT41" s="37"/>
      <c r="AU41" s="37"/>
      <c r="AV41" s="35">
        <f t="shared" si="40"/>
        <v>8.016</v>
      </c>
      <c r="AW41" s="25">
        <f t="shared" si="21"/>
        <v>0.60799999999999998</v>
      </c>
      <c r="AX41" s="35"/>
      <c r="AY41" s="35"/>
      <c r="AZ41" s="35"/>
      <c r="BA41" s="35"/>
      <c r="BB41" s="35"/>
      <c r="BE41">
        <v>0.22</v>
      </c>
      <c r="BF41"/>
      <c r="BJ41">
        <v>0.22</v>
      </c>
    </row>
    <row r="42" spans="1:62" s="6" customFormat="1" x14ac:dyDescent="0.25">
      <c r="A42" s="15" t="s">
        <v>111</v>
      </c>
      <c r="C42" s="6" t="s">
        <v>100</v>
      </c>
      <c r="D42" s="36">
        <v>19</v>
      </c>
      <c r="E42" s="36">
        <v>1900</v>
      </c>
      <c r="F42" s="36" t="s">
        <v>55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>
        <f t="shared" si="25"/>
        <v>0</v>
      </c>
      <c r="U42" s="16">
        <f t="shared" si="1"/>
        <v>0</v>
      </c>
      <c r="W42" s="8">
        <f t="shared" si="26"/>
        <v>0</v>
      </c>
      <c r="X42" s="8">
        <f t="shared" si="27"/>
        <v>0</v>
      </c>
      <c r="Y42" s="8">
        <f t="shared" si="28"/>
        <v>0</v>
      </c>
      <c r="Z42" s="8">
        <f t="shared" si="29"/>
        <v>0</v>
      </c>
      <c r="AA42" s="8">
        <f t="shared" si="30"/>
        <v>0</v>
      </c>
      <c r="AB42" s="8">
        <f t="shared" si="31"/>
        <v>0</v>
      </c>
      <c r="AC42" s="8">
        <f t="shared" si="32"/>
        <v>0</v>
      </c>
      <c r="AD42" s="8">
        <f t="shared" si="33"/>
        <v>0</v>
      </c>
      <c r="AE42" s="8">
        <f t="shared" si="34"/>
        <v>0</v>
      </c>
      <c r="AF42" s="8">
        <f t="shared" si="35"/>
        <v>0</v>
      </c>
      <c r="AG42" s="8">
        <f t="shared" si="36"/>
        <v>0</v>
      </c>
      <c r="AH42" s="8">
        <f t="shared" si="37"/>
        <v>0</v>
      </c>
      <c r="AI42" s="6">
        <v>12</v>
      </c>
      <c r="AJ42" s="8"/>
      <c r="AK42" s="8">
        <v>3.988</v>
      </c>
      <c r="AL42" s="8"/>
      <c r="AM42" s="8"/>
      <c r="AN42" s="37"/>
      <c r="AO42" s="8">
        <v>0.22</v>
      </c>
      <c r="AP42" s="8">
        <f t="shared" si="63"/>
        <v>0</v>
      </c>
      <c r="AQ42" s="8"/>
      <c r="AR42" s="8">
        <v>3.8039999999999998</v>
      </c>
      <c r="AS42" s="37"/>
      <c r="AT42" s="37"/>
      <c r="AU42" s="37"/>
      <c r="AV42" s="35">
        <f t="shared" si="40"/>
        <v>8.0120000000000005</v>
      </c>
      <c r="AW42" s="25">
        <f t="shared" si="21"/>
        <v>0.22</v>
      </c>
      <c r="AX42" s="35"/>
      <c r="AY42" s="35"/>
      <c r="AZ42" s="35"/>
      <c r="BA42" s="35"/>
      <c r="BB42" s="35"/>
      <c r="BE42">
        <v>0.09</v>
      </c>
      <c r="BF42"/>
      <c r="BJ42">
        <v>0.09</v>
      </c>
    </row>
    <row r="43" spans="1:62" s="6" customFormat="1" x14ac:dyDescent="0.25">
      <c r="A43" s="15" t="s">
        <v>112</v>
      </c>
      <c r="C43" s="6" t="s">
        <v>100</v>
      </c>
      <c r="D43" s="36">
        <v>19</v>
      </c>
      <c r="E43" s="36">
        <v>1900</v>
      </c>
      <c r="F43" s="36" t="s">
        <v>55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>
        <f t="shared" si="25"/>
        <v>0</v>
      </c>
      <c r="U43" s="16">
        <f t="shared" si="1"/>
        <v>0</v>
      </c>
      <c r="W43" s="8">
        <f t="shared" si="26"/>
        <v>0</v>
      </c>
      <c r="X43" s="8">
        <f t="shared" si="27"/>
        <v>0</v>
      </c>
      <c r="Y43" s="8">
        <f t="shared" si="28"/>
        <v>0</v>
      </c>
      <c r="Z43" s="8">
        <f t="shared" si="29"/>
        <v>0</v>
      </c>
      <c r="AA43" s="8">
        <f t="shared" si="30"/>
        <v>0</v>
      </c>
      <c r="AB43" s="8">
        <f t="shared" si="31"/>
        <v>0</v>
      </c>
      <c r="AC43" s="8">
        <f t="shared" si="32"/>
        <v>0</v>
      </c>
      <c r="AD43" s="8">
        <f t="shared" si="33"/>
        <v>0</v>
      </c>
      <c r="AE43" s="8">
        <f t="shared" si="34"/>
        <v>0</v>
      </c>
      <c r="AF43" s="8">
        <f t="shared" si="35"/>
        <v>0</v>
      </c>
      <c r="AG43" s="8">
        <f t="shared" si="36"/>
        <v>0</v>
      </c>
      <c r="AH43" s="8">
        <f t="shared" si="37"/>
        <v>0</v>
      </c>
      <c r="AI43" s="6">
        <v>12</v>
      </c>
      <c r="AJ43" s="8"/>
      <c r="AK43" s="8">
        <v>3.976</v>
      </c>
      <c r="AL43" s="8"/>
      <c r="AM43" s="8"/>
      <c r="AN43" s="37"/>
      <c r="AO43" s="8">
        <v>0.19600000000000001</v>
      </c>
      <c r="AP43" s="8">
        <f t="shared" si="63"/>
        <v>0</v>
      </c>
      <c r="AQ43" s="8"/>
      <c r="AR43" s="8">
        <v>3.8479999999999999</v>
      </c>
      <c r="AS43" s="37"/>
      <c r="AT43" s="37"/>
      <c r="AU43" s="37"/>
      <c r="AV43" s="35">
        <f t="shared" si="40"/>
        <v>8.02</v>
      </c>
      <c r="AW43" s="25">
        <f t="shared" si="21"/>
        <v>0.19600000000000001</v>
      </c>
      <c r="AX43" s="35"/>
      <c r="AY43" s="35"/>
      <c r="AZ43" s="35"/>
      <c r="BA43" s="35"/>
      <c r="BB43" s="35"/>
      <c r="BE43">
        <v>0.12</v>
      </c>
      <c r="BF43"/>
      <c r="BJ43">
        <v>0.12</v>
      </c>
    </row>
    <row r="44" spans="1:62" s="6" customFormat="1" x14ac:dyDescent="0.25">
      <c r="A44" s="15" t="s">
        <v>113</v>
      </c>
      <c r="C44" s="6" t="s">
        <v>100</v>
      </c>
      <c r="D44" s="36">
        <v>19</v>
      </c>
      <c r="E44" s="36" t="s">
        <v>103</v>
      </c>
      <c r="F44" s="36" t="s">
        <v>55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>
        <f t="shared" si="25"/>
        <v>0</v>
      </c>
      <c r="U44" s="16">
        <f t="shared" si="1"/>
        <v>0</v>
      </c>
      <c r="W44" s="8">
        <f t="shared" si="26"/>
        <v>0</v>
      </c>
      <c r="X44" s="8">
        <f t="shared" si="27"/>
        <v>0</v>
      </c>
      <c r="Y44" s="8">
        <f t="shared" si="28"/>
        <v>0</v>
      </c>
      <c r="Z44" s="8">
        <f t="shared" si="29"/>
        <v>0</v>
      </c>
      <c r="AA44" s="8">
        <f t="shared" si="30"/>
        <v>0</v>
      </c>
      <c r="AB44" s="8">
        <f t="shared" si="31"/>
        <v>0</v>
      </c>
      <c r="AC44" s="8">
        <f t="shared" si="32"/>
        <v>0</v>
      </c>
      <c r="AD44" s="8">
        <f t="shared" si="33"/>
        <v>0</v>
      </c>
      <c r="AE44" s="8">
        <f t="shared" si="34"/>
        <v>0</v>
      </c>
      <c r="AF44" s="8">
        <f t="shared" si="35"/>
        <v>0</v>
      </c>
      <c r="AG44" s="8">
        <f t="shared" si="36"/>
        <v>0</v>
      </c>
      <c r="AH44" s="8">
        <f t="shared" si="37"/>
        <v>0</v>
      </c>
      <c r="AI44" s="6">
        <v>12</v>
      </c>
      <c r="AJ44" s="8"/>
      <c r="AK44" s="8">
        <v>4.008</v>
      </c>
      <c r="AL44" s="8"/>
      <c r="AM44" s="8"/>
      <c r="AN44" s="37"/>
      <c r="AO44" s="8">
        <v>0.45600000000000002</v>
      </c>
      <c r="AP44" s="8">
        <f t="shared" si="63"/>
        <v>0</v>
      </c>
      <c r="AQ44" s="8"/>
      <c r="AR44" s="8">
        <v>3.528</v>
      </c>
      <c r="AS44" s="37"/>
      <c r="AT44" s="37"/>
      <c r="AU44" s="37"/>
      <c r="AV44" s="35">
        <f t="shared" si="40"/>
        <v>7.9920000000000009</v>
      </c>
      <c r="AW44" s="25">
        <f t="shared" si="21"/>
        <v>0.45600000000000002</v>
      </c>
      <c r="AX44" s="35"/>
      <c r="AY44" s="35"/>
      <c r="AZ44" s="35"/>
      <c r="BA44" s="35"/>
      <c r="BB44" s="35"/>
      <c r="BE44">
        <v>0.06</v>
      </c>
      <c r="BF44"/>
      <c r="BJ44">
        <v>0.06</v>
      </c>
    </row>
    <row r="45" spans="1:62" s="6" customFormat="1" x14ac:dyDescent="0.25">
      <c r="A45" s="15" t="s">
        <v>114</v>
      </c>
      <c r="C45" s="6" t="s">
        <v>100</v>
      </c>
      <c r="D45" s="36">
        <v>19</v>
      </c>
      <c r="E45" s="36" t="s">
        <v>103</v>
      </c>
      <c r="F45" s="36" t="s">
        <v>55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>
        <f t="shared" si="25"/>
        <v>0</v>
      </c>
      <c r="U45" s="16">
        <f t="shared" si="1"/>
        <v>0</v>
      </c>
      <c r="W45" s="8">
        <f t="shared" si="26"/>
        <v>0</v>
      </c>
      <c r="X45" s="8">
        <f t="shared" si="27"/>
        <v>0</v>
      </c>
      <c r="Y45" s="8">
        <f t="shared" si="28"/>
        <v>0</v>
      </c>
      <c r="Z45" s="8">
        <f t="shared" si="29"/>
        <v>0</v>
      </c>
      <c r="AA45" s="8">
        <f t="shared" si="30"/>
        <v>0</v>
      </c>
      <c r="AB45" s="8">
        <f t="shared" si="31"/>
        <v>0</v>
      </c>
      <c r="AC45" s="8">
        <f t="shared" si="32"/>
        <v>0</v>
      </c>
      <c r="AD45" s="8">
        <f t="shared" si="33"/>
        <v>0</v>
      </c>
      <c r="AE45" s="8">
        <f t="shared" si="34"/>
        <v>0</v>
      </c>
      <c r="AF45" s="8">
        <f t="shared" si="35"/>
        <v>0</v>
      </c>
      <c r="AG45" s="8">
        <f t="shared" si="36"/>
        <v>0</v>
      </c>
      <c r="AH45" s="8">
        <f t="shared" si="37"/>
        <v>0</v>
      </c>
      <c r="AI45" s="6">
        <v>12</v>
      </c>
      <c r="AJ45" s="8"/>
      <c r="AK45" s="8">
        <v>4.0199999999999996</v>
      </c>
      <c r="AL45" s="8"/>
      <c r="AM45" s="8"/>
      <c r="AN45" s="37"/>
      <c r="AO45" s="8">
        <v>0.4</v>
      </c>
      <c r="AP45" s="8">
        <f t="shared" si="63"/>
        <v>0</v>
      </c>
      <c r="AQ45" s="8"/>
      <c r="AR45" s="8">
        <v>3.56</v>
      </c>
      <c r="AS45" s="37"/>
      <c r="AT45" s="37"/>
      <c r="AU45" s="37"/>
      <c r="AV45" s="35">
        <f t="shared" si="40"/>
        <v>7.98</v>
      </c>
      <c r="AW45" s="25">
        <f t="shared" si="21"/>
        <v>0.4</v>
      </c>
      <c r="AX45" s="35"/>
      <c r="AY45" s="35"/>
      <c r="AZ45" s="35"/>
      <c r="BA45" s="35"/>
      <c r="BB45" s="35"/>
      <c r="BE45">
        <v>0.15</v>
      </c>
      <c r="BF45"/>
      <c r="BJ45">
        <v>0.15</v>
      </c>
    </row>
    <row r="46" spans="1:62" s="6" customFormat="1" x14ac:dyDescent="0.25">
      <c r="A46" s="15" t="s">
        <v>115</v>
      </c>
      <c r="C46" s="6" t="s">
        <v>100</v>
      </c>
      <c r="D46" s="36">
        <v>19</v>
      </c>
      <c r="E46" s="36" t="s">
        <v>103</v>
      </c>
      <c r="F46" s="36" t="s">
        <v>55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>
        <f t="shared" si="25"/>
        <v>0</v>
      </c>
      <c r="U46" s="16">
        <f t="shared" si="1"/>
        <v>0</v>
      </c>
      <c r="W46" s="8">
        <f t="shared" si="26"/>
        <v>0</v>
      </c>
      <c r="X46" s="8">
        <f t="shared" si="27"/>
        <v>0</v>
      </c>
      <c r="Y46" s="8">
        <f t="shared" si="28"/>
        <v>0</v>
      </c>
      <c r="Z46" s="8">
        <f t="shared" si="29"/>
        <v>0</v>
      </c>
      <c r="AA46" s="8">
        <f t="shared" si="30"/>
        <v>0</v>
      </c>
      <c r="AB46" s="8">
        <f t="shared" si="31"/>
        <v>0</v>
      </c>
      <c r="AC46" s="8">
        <f t="shared" si="32"/>
        <v>0</v>
      </c>
      <c r="AD46" s="8">
        <f t="shared" si="33"/>
        <v>0</v>
      </c>
      <c r="AE46" s="8">
        <f t="shared" si="34"/>
        <v>0</v>
      </c>
      <c r="AF46" s="8">
        <f t="shared" si="35"/>
        <v>0</v>
      </c>
      <c r="AG46" s="8">
        <f t="shared" si="36"/>
        <v>0</v>
      </c>
      <c r="AH46" s="8">
        <f t="shared" si="37"/>
        <v>0</v>
      </c>
      <c r="AI46" s="6">
        <v>12</v>
      </c>
      <c r="AJ46" s="8"/>
      <c r="AK46" s="8">
        <v>4.008</v>
      </c>
      <c r="AL46" s="8"/>
      <c r="AM46" s="8"/>
      <c r="AN46" s="37"/>
      <c r="AO46" s="8">
        <v>0.71199999999999997</v>
      </c>
      <c r="AP46" s="8">
        <f t="shared" si="63"/>
        <v>0</v>
      </c>
      <c r="AQ46" s="8"/>
      <c r="AR46" s="8">
        <v>3.2759999999999998</v>
      </c>
      <c r="AS46" s="37"/>
      <c r="AT46" s="37"/>
      <c r="AU46" s="37"/>
      <c r="AV46" s="35">
        <f t="shared" si="40"/>
        <v>7.9959999999999996</v>
      </c>
      <c r="AW46" s="25">
        <f t="shared" si="21"/>
        <v>0.71199999999999997</v>
      </c>
      <c r="AX46" s="35"/>
      <c r="AY46" s="35"/>
      <c r="AZ46" s="35"/>
      <c r="BA46" s="35"/>
      <c r="BB46" s="35"/>
      <c r="BE46">
        <v>0.08</v>
      </c>
      <c r="BF46"/>
      <c r="BJ46">
        <v>0.08</v>
      </c>
    </row>
    <row r="47" spans="1:62" s="6" customFormat="1" x14ac:dyDescent="0.25">
      <c r="A47" s="15" t="s">
        <v>116</v>
      </c>
      <c r="C47" s="6" t="s">
        <v>100</v>
      </c>
      <c r="D47" s="36">
        <v>19</v>
      </c>
      <c r="E47" s="36">
        <v>1900</v>
      </c>
      <c r="F47" s="36" t="s">
        <v>55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>
        <f t="shared" si="25"/>
        <v>0</v>
      </c>
      <c r="U47" s="16">
        <f t="shared" si="1"/>
        <v>0</v>
      </c>
      <c r="W47" s="8">
        <f t="shared" si="26"/>
        <v>0</v>
      </c>
      <c r="X47" s="8">
        <f t="shared" si="27"/>
        <v>0</v>
      </c>
      <c r="Y47" s="8">
        <f t="shared" si="28"/>
        <v>0</v>
      </c>
      <c r="Z47" s="8">
        <f t="shared" si="29"/>
        <v>0</v>
      </c>
      <c r="AA47" s="8">
        <f t="shared" si="30"/>
        <v>0</v>
      </c>
      <c r="AB47" s="8">
        <f t="shared" si="31"/>
        <v>0</v>
      </c>
      <c r="AC47" s="8">
        <f t="shared" si="32"/>
        <v>0</v>
      </c>
      <c r="AD47" s="8">
        <f t="shared" si="33"/>
        <v>0</v>
      </c>
      <c r="AE47" s="8">
        <f t="shared" si="34"/>
        <v>0</v>
      </c>
      <c r="AF47" s="8">
        <f t="shared" si="35"/>
        <v>0</v>
      </c>
      <c r="AG47" s="8">
        <f t="shared" si="36"/>
        <v>0</v>
      </c>
      <c r="AH47" s="8">
        <f t="shared" si="37"/>
        <v>0</v>
      </c>
      <c r="AI47" s="6">
        <v>12</v>
      </c>
      <c r="AJ47" s="8"/>
      <c r="AK47" s="8">
        <v>3.992</v>
      </c>
      <c r="AL47" s="8"/>
      <c r="AM47" s="8"/>
      <c r="AN47" s="37"/>
      <c r="AO47" s="8">
        <v>0.66400000000000003</v>
      </c>
      <c r="AP47" s="8">
        <f t="shared" si="63"/>
        <v>0</v>
      </c>
      <c r="AQ47" s="8"/>
      <c r="AR47" s="8">
        <v>3.3559999999999999</v>
      </c>
      <c r="AS47" s="37"/>
      <c r="AT47" s="37"/>
      <c r="AU47" s="37"/>
      <c r="AV47" s="35">
        <f t="shared" si="40"/>
        <v>8.0120000000000005</v>
      </c>
      <c r="AW47" s="25">
        <f t="shared" si="21"/>
        <v>0.66400000000000003</v>
      </c>
      <c r="AX47" s="35"/>
      <c r="AY47" s="35"/>
      <c r="AZ47" s="35"/>
      <c r="BA47" s="35"/>
      <c r="BB47" s="35"/>
      <c r="BE47">
        <v>0.12</v>
      </c>
      <c r="BF47"/>
      <c r="BJ47">
        <v>0.12</v>
      </c>
    </row>
    <row r="48" spans="1:62" s="6" customFormat="1" x14ac:dyDescent="0.25">
      <c r="A48" s="15" t="s">
        <v>117</v>
      </c>
      <c r="C48" s="6" t="s">
        <v>100</v>
      </c>
      <c r="D48" s="36">
        <v>19</v>
      </c>
      <c r="E48" s="36">
        <v>1900</v>
      </c>
      <c r="F48" s="36" t="s">
        <v>55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>
        <f t="shared" si="25"/>
        <v>0</v>
      </c>
      <c r="U48" s="16">
        <f t="shared" si="1"/>
        <v>0</v>
      </c>
      <c r="W48" s="8">
        <f t="shared" si="26"/>
        <v>0</v>
      </c>
      <c r="X48" s="8">
        <f t="shared" si="27"/>
        <v>0</v>
      </c>
      <c r="Y48" s="8">
        <f t="shared" si="28"/>
        <v>0</v>
      </c>
      <c r="Z48" s="8">
        <f t="shared" si="29"/>
        <v>0</v>
      </c>
      <c r="AA48" s="8">
        <f t="shared" si="30"/>
        <v>0</v>
      </c>
      <c r="AB48" s="8">
        <f t="shared" si="31"/>
        <v>0</v>
      </c>
      <c r="AC48" s="8">
        <f t="shared" si="32"/>
        <v>0</v>
      </c>
      <c r="AD48" s="8">
        <f t="shared" si="33"/>
        <v>0</v>
      </c>
      <c r="AE48" s="8">
        <f t="shared" si="34"/>
        <v>0</v>
      </c>
      <c r="AF48" s="8">
        <f t="shared" si="35"/>
        <v>0</v>
      </c>
      <c r="AG48" s="8">
        <f t="shared" si="36"/>
        <v>0</v>
      </c>
      <c r="AH48" s="8">
        <f t="shared" si="37"/>
        <v>0</v>
      </c>
      <c r="AI48" s="6">
        <v>12</v>
      </c>
      <c r="AJ48" s="8"/>
      <c r="AK48" s="8">
        <v>3.72</v>
      </c>
      <c r="AL48" s="8"/>
      <c r="AM48" s="8"/>
      <c r="AN48" s="37"/>
      <c r="AO48" s="8">
        <v>0.56000000000000005</v>
      </c>
      <c r="AP48" s="8">
        <f t="shared" si="63"/>
        <v>0</v>
      </c>
      <c r="AQ48" s="8"/>
      <c r="AR48" s="8">
        <v>3.36</v>
      </c>
      <c r="AS48" s="37"/>
      <c r="AT48" s="37"/>
      <c r="AU48" s="37"/>
      <c r="AV48" s="25">
        <f t="shared" si="40"/>
        <v>7.6400000000000006</v>
      </c>
      <c r="AW48" s="25">
        <f t="shared" si="21"/>
        <v>0.56000000000000005</v>
      </c>
      <c r="AX48" s="25"/>
      <c r="AY48" s="25"/>
      <c r="AZ48" s="25"/>
      <c r="BA48" s="25"/>
      <c r="BB48" s="25"/>
      <c r="BE48">
        <v>0.14000000000000001</v>
      </c>
      <c r="BF48"/>
      <c r="BJ48">
        <v>0.14000000000000001</v>
      </c>
    </row>
    <row r="49" spans="1:62" s="6" customFormat="1" x14ac:dyDescent="0.25">
      <c r="E49" s="7"/>
      <c r="F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16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J49" s="8"/>
      <c r="AP49" s="8"/>
      <c r="AV49" s="35"/>
      <c r="AW49" s="25"/>
      <c r="AX49" s="35"/>
      <c r="AY49" s="35"/>
      <c r="AZ49" s="35"/>
      <c r="BA49" s="35"/>
      <c r="BB49" s="35"/>
    </row>
    <row r="50" spans="1:62" s="6" customFormat="1" x14ac:dyDescent="0.25">
      <c r="A50" s="9" t="s">
        <v>118</v>
      </c>
      <c r="E50" s="7"/>
      <c r="F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16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35"/>
      <c r="AW50" s="25"/>
      <c r="AX50" s="35"/>
      <c r="AY50" s="35"/>
      <c r="AZ50" s="35"/>
      <c r="BA50" s="35"/>
      <c r="BB50" s="35"/>
    </row>
    <row r="51" spans="1:62" s="38" customFormat="1" x14ac:dyDescent="0.25">
      <c r="A51" s="38" t="s">
        <v>119</v>
      </c>
      <c r="E51" s="16"/>
      <c r="F51" s="16"/>
      <c r="I51" s="98">
        <v>47.5</v>
      </c>
      <c r="J51" s="98">
        <v>0.28999999999999998</v>
      </c>
      <c r="K51" s="98">
        <v>6.45</v>
      </c>
      <c r="L51" s="98">
        <v>0.56000000000000005</v>
      </c>
      <c r="M51" s="98">
        <v>26.2</v>
      </c>
      <c r="N51" s="98"/>
      <c r="O51" s="98"/>
      <c r="P51" s="98">
        <v>14.7</v>
      </c>
      <c r="Q51" s="98">
        <v>3.8</v>
      </c>
      <c r="R51" s="98">
        <v>0.5</v>
      </c>
      <c r="S51" s="98"/>
      <c r="T51" s="98">
        <f t="shared" si="25"/>
        <v>100</v>
      </c>
      <c r="U51" s="98">
        <f t="shared" si="1"/>
        <v>26.2</v>
      </c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40"/>
      <c r="AW51" s="25"/>
      <c r="AX51" s="40"/>
      <c r="AY51" s="40"/>
      <c r="AZ51" s="40"/>
      <c r="BA51" s="40"/>
      <c r="BB51" s="40"/>
      <c r="BJ51"/>
    </row>
    <row r="52" spans="1:62" s="6" customFormat="1" x14ac:dyDescent="0.25">
      <c r="A52" t="s">
        <v>120</v>
      </c>
      <c r="C52" s="6" t="s">
        <v>121</v>
      </c>
      <c r="D52">
        <v>10</v>
      </c>
      <c r="E52" s="36">
        <v>1500</v>
      </c>
      <c r="F52" s="7" t="s">
        <v>122</v>
      </c>
      <c r="G52" s="6" t="s">
        <v>64</v>
      </c>
      <c r="I52" s="7">
        <v>43.5</v>
      </c>
      <c r="J52" s="7">
        <v>0.68</v>
      </c>
      <c r="K52" s="7">
        <v>15.2</v>
      </c>
      <c r="L52" s="7">
        <v>0.87</v>
      </c>
      <c r="M52" s="7">
        <v>22.1</v>
      </c>
      <c r="N52" s="7">
        <v>3.67</v>
      </c>
      <c r="O52" s="7"/>
      <c r="P52" s="7">
        <v>12.9</v>
      </c>
      <c r="Q52" s="7">
        <v>2.91</v>
      </c>
      <c r="R52" s="7">
        <v>0.14000000000000001</v>
      </c>
      <c r="S52" s="7"/>
      <c r="T52" s="7">
        <f t="shared" si="25"/>
        <v>101.97</v>
      </c>
      <c r="U52" s="16">
        <f t="shared" si="1"/>
        <v>25.770000000000003</v>
      </c>
      <c r="W52" s="8">
        <f t="shared" ref="W52:W63" si="64">I52/(2*15.9994+28.0855)</f>
        <v>0.72398280416015504</v>
      </c>
      <c r="X52" s="8">
        <f t="shared" ref="X52:X63" si="65">J52/(2*15.9994+47.8671)</f>
        <v>8.5142720485213343E-3</v>
      </c>
      <c r="Y52" s="8">
        <f t="shared" ref="Y52:Y63" si="66">(2*K52)/(2*26.981+3*15.9994)</f>
        <v>0.29815555481452566</v>
      </c>
      <c r="Z52" s="8">
        <f t="shared" ref="Z52:Z63" si="67">(2*L52)/(2*52+3*15.994)</f>
        <v>1.1448724191022622E-2</v>
      </c>
      <c r="AA52" s="8">
        <f t="shared" ref="AA52:AA63" si="68">M52/(55.8452+15.9994)</f>
        <v>0.30760836583403628</v>
      </c>
      <c r="AB52" s="8">
        <f t="shared" si="31"/>
        <v>4.5964918872544412E-2</v>
      </c>
      <c r="AC52" s="8">
        <f>O52/(54.938+15.9994)</f>
        <v>0</v>
      </c>
      <c r="AD52" s="8">
        <f>P52/(15.9994+24.3051)</f>
        <v>0.32006351648079001</v>
      </c>
      <c r="AE52" s="8">
        <f>Q52/(40.078+15.9994)</f>
        <v>5.1892562779301467E-2</v>
      </c>
      <c r="AF52" s="8">
        <f>R52/(22.989+0.5*15.9994)</f>
        <v>4.5177758344170623E-3</v>
      </c>
      <c r="AG52" s="8">
        <f>S52/(39.0983+0.5*15.9994)</f>
        <v>0</v>
      </c>
      <c r="AH52" s="8">
        <f>SUM(W52:AG52)</f>
        <v>1.7721484950153137</v>
      </c>
      <c r="AI52" s="6">
        <v>12</v>
      </c>
      <c r="AJ52" s="8">
        <f t="shared" si="38"/>
        <v>4.477325788650603</v>
      </c>
      <c r="AK52" s="8">
        <f t="shared" ref="AK52:AU63" si="69">$AJ52*W52</f>
        <v>3.2415068796058413</v>
      </c>
      <c r="AL52" s="8">
        <f t="shared" si="69"/>
        <v>3.8121169814431567E-2</v>
      </c>
      <c r="AM52" s="8">
        <f t="shared" si="69"/>
        <v>1.3349395546005043</v>
      </c>
      <c r="AN52" s="8">
        <f t="shared" si="69"/>
        <v>5.1259668067613597E-2</v>
      </c>
      <c r="AO52" s="8">
        <f t="shared" si="69"/>
        <v>1.3772628691533997</v>
      </c>
      <c r="AP52" s="8">
        <f t="shared" si="63"/>
        <v>0.20579991664127589</v>
      </c>
      <c r="AQ52" s="8">
        <f t="shared" si="63"/>
        <v>0</v>
      </c>
      <c r="AR52" s="8">
        <f t="shared" si="63"/>
        <v>1.4330286363456384</v>
      </c>
      <c r="AS52" s="8">
        <f t="shared" si="63"/>
        <v>0.23233990957093686</v>
      </c>
      <c r="AT52" s="8">
        <f t="shared" si="63"/>
        <v>2.0227554250778011E-2</v>
      </c>
      <c r="AU52" s="8">
        <f t="shared" si="63"/>
        <v>0</v>
      </c>
      <c r="AV52" s="35">
        <f t="shared" ref="AV52:AV63" si="70">SUM(AK52:AU52)</f>
        <v>7.9344861580504196</v>
      </c>
      <c r="AW52" s="25">
        <f t="shared" si="21"/>
        <v>1.5830627857946755</v>
      </c>
      <c r="AX52" s="35"/>
      <c r="AY52" s="35"/>
      <c r="AZ52" s="35"/>
      <c r="BA52" s="35"/>
      <c r="BB52" s="35"/>
      <c r="BG52">
        <v>0.13</v>
      </c>
      <c r="BJ52">
        <v>0.13</v>
      </c>
    </row>
    <row r="53" spans="1:62" s="6" customFormat="1" x14ac:dyDescent="0.25">
      <c r="A53" t="s">
        <v>123</v>
      </c>
      <c r="C53" s="6" t="s">
        <v>121</v>
      </c>
      <c r="D53">
        <v>12</v>
      </c>
      <c r="E53" s="36">
        <v>1500</v>
      </c>
      <c r="F53" s="7" t="s">
        <v>122</v>
      </c>
      <c r="G53" s="6" t="s">
        <v>64</v>
      </c>
      <c r="I53" s="7">
        <v>43.8</v>
      </c>
      <c r="J53" s="7">
        <v>0.46</v>
      </c>
      <c r="K53" s="7">
        <v>14</v>
      </c>
      <c r="L53" s="7">
        <v>1.1000000000000001</v>
      </c>
      <c r="M53" s="7">
        <v>20.3</v>
      </c>
      <c r="N53" s="7">
        <v>4.6100000000000003</v>
      </c>
      <c r="O53" s="7"/>
      <c r="P53" s="7">
        <v>12.4</v>
      </c>
      <c r="Q53" s="7">
        <v>2.72</v>
      </c>
      <c r="R53" s="7">
        <v>0.32</v>
      </c>
      <c r="S53" s="7"/>
      <c r="T53" s="7">
        <f t="shared" si="25"/>
        <v>99.71</v>
      </c>
      <c r="U53" s="16">
        <f t="shared" si="1"/>
        <v>24.91</v>
      </c>
      <c r="W53" s="8">
        <f t="shared" si="64"/>
        <v>0.7289757890164319</v>
      </c>
      <c r="X53" s="8">
        <f t="shared" si="65"/>
        <v>5.7596546210585495E-3</v>
      </c>
      <c r="Y53" s="8">
        <f t="shared" si="66"/>
        <v>0.27461695838179995</v>
      </c>
      <c r="Z53" s="8">
        <f t="shared" si="67"/>
        <v>1.4475398402442396E-2</v>
      </c>
      <c r="AA53" s="8">
        <f t="shared" si="68"/>
        <v>0.28255429078873012</v>
      </c>
      <c r="AB53" s="8">
        <f t="shared" si="31"/>
        <v>5.7737949864422274E-2</v>
      </c>
      <c r="AC53" s="8">
        <f>O53/(54.938+15.9994)</f>
        <v>0</v>
      </c>
      <c r="AD53" s="8">
        <f>P53/(15.9994+24.3051)</f>
        <v>0.30765795382649586</v>
      </c>
      <c r="AE53" s="8">
        <f>Q53/(40.078+15.9994)</f>
        <v>4.8504388577216492E-2</v>
      </c>
      <c r="AF53" s="8">
        <f>R53/(22.989+0.5*15.9994)</f>
        <v>1.0326344764381856E-2</v>
      </c>
      <c r="AG53" s="8">
        <f>S53/(39.0983+0.5*15.9994)</f>
        <v>0</v>
      </c>
      <c r="AH53" s="8">
        <f>SUM(W53:AG53)</f>
        <v>1.7306087282429794</v>
      </c>
      <c r="AI53" s="6">
        <v>12</v>
      </c>
      <c r="AJ53" s="8">
        <f t="shared" si="38"/>
        <v>4.5565072637043285</v>
      </c>
      <c r="AK53" s="8">
        <f t="shared" si="69"/>
        <v>3.321583477717966</v>
      </c>
      <c r="AL53" s="8">
        <f t="shared" si="69"/>
        <v>2.6243908117281483E-2</v>
      </c>
      <c r="AM53" s="8">
        <f t="shared" si="69"/>
        <v>1.2512941656030607</v>
      </c>
      <c r="AN53" s="8">
        <f t="shared" si="69"/>
        <v>6.595725796574281E-2</v>
      </c>
      <c r="AO53" s="8">
        <f t="shared" si="69"/>
        <v>1.2874606783696738</v>
      </c>
      <c r="AP53" s="8">
        <f t="shared" si="69"/>
        <v>0.26308338794863645</v>
      </c>
      <c r="AQ53" s="8">
        <f t="shared" si="69"/>
        <v>0</v>
      </c>
      <c r="AR53" s="8">
        <f t="shared" si="69"/>
        <v>1.4018457013468393</v>
      </c>
      <c r="AS53" s="8">
        <f t="shared" si="69"/>
        <v>0.2210105988736242</v>
      </c>
      <c r="AT53" s="8">
        <f t="shared" si="69"/>
        <v>4.705206492642109E-2</v>
      </c>
      <c r="AU53" s="8">
        <f t="shared" si="69"/>
        <v>0</v>
      </c>
      <c r="AV53" s="25">
        <f t="shared" si="70"/>
        <v>7.8855312408692466</v>
      </c>
      <c r="AW53" s="25">
        <f t="shared" si="21"/>
        <v>1.5505440663183103</v>
      </c>
      <c r="AX53" s="25"/>
      <c r="AY53" s="25"/>
      <c r="AZ53" s="25"/>
      <c r="BA53" s="25"/>
      <c r="BB53" s="25"/>
      <c r="BG53">
        <v>0.17</v>
      </c>
      <c r="BJ53">
        <v>0.17</v>
      </c>
    </row>
    <row r="54" spans="1:62" s="6" customFormat="1" x14ac:dyDescent="0.25">
      <c r="A54" t="s">
        <v>124</v>
      </c>
      <c r="C54" s="6" t="s">
        <v>121</v>
      </c>
      <c r="D54">
        <v>14</v>
      </c>
      <c r="E54" s="36">
        <v>1500</v>
      </c>
      <c r="F54" s="7" t="s">
        <v>122</v>
      </c>
      <c r="G54" s="6" t="s">
        <v>64</v>
      </c>
      <c r="I54" s="7">
        <v>50.5</v>
      </c>
      <c r="J54" s="7">
        <v>0.36</v>
      </c>
      <c r="K54" s="7">
        <v>8.4</v>
      </c>
      <c r="L54" s="7">
        <v>0.69</v>
      </c>
      <c r="M54" s="7">
        <v>9.77</v>
      </c>
      <c r="N54" s="7">
        <v>5.59</v>
      </c>
      <c r="O54" s="7"/>
      <c r="P54" s="7">
        <v>19.399999999999999</v>
      </c>
      <c r="Q54" s="7">
        <v>5.25</v>
      </c>
      <c r="R54" s="7">
        <v>1.56</v>
      </c>
      <c r="S54" s="7"/>
      <c r="T54" s="7">
        <f t="shared" si="25"/>
        <v>101.52000000000001</v>
      </c>
      <c r="U54" s="16">
        <f t="shared" si="1"/>
        <v>15.36</v>
      </c>
      <c r="W54" s="8">
        <f t="shared" si="64"/>
        <v>0.84048578413995001</v>
      </c>
      <c r="X54" s="8">
        <f t="shared" si="65"/>
        <v>4.5075557903936471E-3</v>
      </c>
      <c r="Y54" s="8">
        <f t="shared" si="66"/>
        <v>0.16477017502907998</v>
      </c>
      <c r="Z54" s="8">
        <f t="shared" si="67"/>
        <v>9.0800226342593188E-3</v>
      </c>
      <c r="AA54" s="8">
        <f t="shared" si="68"/>
        <v>0.13598795177368933</v>
      </c>
      <c r="AB54" s="8">
        <f t="shared" si="31"/>
        <v>7.0011960898507697E-2</v>
      </c>
      <c r="AC54" s="8">
        <f>O54/(54.938+15.9994)</f>
        <v>0</v>
      </c>
      <c r="AD54" s="8">
        <f>P54/(15.9994+24.3051)</f>
        <v>0.48133583098661442</v>
      </c>
      <c r="AE54" s="8">
        <f>Q54/(40.078+15.9994)</f>
        <v>9.3620602952348003E-2</v>
      </c>
      <c r="AF54" s="8">
        <f>R54/(22.989+0.5*15.9994)</f>
        <v>5.0340930726361546E-2</v>
      </c>
      <c r="AG54" s="8">
        <f>S54/(39.0983+0.5*15.9994)</f>
        <v>0</v>
      </c>
      <c r="AH54" s="8">
        <f>SUM(W54:AG54)</f>
        <v>1.850140814931204</v>
      </c>
      <c r="AI54" s="6">
        <v>12</v>
      </c>
      <c r="AJ54" s="8">
        <f t="shared" si="38"/>
        <v>4.2981562679910041</v>
      </c>
      <c r="AK54" s="8">
        <f t="shared" si="69"/>
        <v>3.6125392412584603</v>
      </c>
      <c r="AL54" s="8">
        <f t="shared" si="69"/>
        <v>1.9374179173799598E-2</v>
      </c>
      <c r="AM54" s="8">
        <f t="shared" si="69"/>
        <v>0.70820796057921498</v>
      </c>
      <c r="AN54" s="8">
        <f t="shared" si="69"/>
        <v>3.9027356198941883E-2</v>
      </c>
      <c r="AO54" s="8">
        <f t="shared" si="69"/>
        <v>0.5844974672873412</v>
      </c>
      <c r="AP54" s="8">
        <f t="shared" si="69"/>
        <v>0.30092234857026195</v>
      </c>
      <c r="AQ54" s="8">
        <f t="shared" si="69"/>
        <v>0</v>
      </c>
      <c r="AR54" s="8">
        <f t="shared" si="69"/>
        <v>2.0688566189637752</v>
      </c>
      <c r="AS54" s="8">
        <f t="shared" si="69"/>
        <v>0.40239598139273169</v>
      </c>
      <c r="AT54" s="8">
        <f t="shared" si="69"/>
        <v>0.2163731869380118</v>
      </c>
      <c r="AU54" s="8">
        <f t="shared" si="69"/>
        <v>0</v>
      </c>
      <c r="AV54" s="35">
        <f t="shared" si="70"/>
        <v>7.9521943403625386</v>
      </c>
      <c r="AW54" s="25">
        <f t="shared" si="21"/>
        <v>0.88541981585760321</v>
      </c>
      <c r="AX54" s="35"/>
      <c r="AY54" s="35"/>
      <c r="AZ54" s="35"/>
      <c r="BA54" s="35"/>
      <c r="BB54" s="35"/>
      <c r="BG54">
        <v>0.34</v>
      </c>
      <c r="BJ54">
        <v>0.34</v>
      </c>
    </row>
    <row r="55" spans="1:62" s="6" customFormat="1" x14ac:dyDescent="0.25">
      <c r="E55" s="7"/>
      <c r="F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W55" s="8"/>
      <c r="X55" s="8"/>
      <c r="Y55" s="8"/>
      <c r="Z55" s="8"/>
      <c r="AA55" s="8"/>
      <c r="AB55" s="8">
        <f t="shared" si="31"/>
        <v>0</v>
      </c>
      <c r="AC55" s="8"/>
      <c r="AD55" s="8"/>
      <c r="AE55" s="8"/>
      <c r="AF55" s="8"/>
      <c r="AG55" s="8"/>
      <c r="AH55" s="8"/>
      <c r="AI55" s="6">
        <v>12</v>
      </c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35"/>
      <c r="AW55" s="35"/>
      <c r="AX55" s="35"/>
      <c r="AY55" s="35"/>
      <c r="AZ55" s="35"/>
      <c r="BA55" s="35"/>
      <c r="BB55" s="35"/>
    </row>
    <row r="56" spans="1:62" s="6" customFormat="1" x14ac:dyDescent="0.25">
      <c r="A56" s="9" t="s">
        <v>125</v>
      </c>
      <c r="E56" s="7"/>
      <c r="F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W56" s="8"/>
      <c r="X56" s="8"/>
      <c r="Y56" s="8"/>
      <c r="Z56" s="8"/>
      <c r="AA56" s="8"/>
      <c r="AB56" s="8">
        <f t="shared" si="31"/>
        <v>0</v>
      </c>
      <c r="AC56" s="8"/>
      <c r="AD56" s="8"/>
      <c r="AE56" s="8"/>
      <c r="AF56" s="8"/>
      <c r="AG56" s="8"/>
      <c r="AH56" s="8"/>
      <c r="AI56" s="6">
        <v>12</v>
      </c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35"/>
      <c r="AW56" s="35"/>
      <c r="AX56" s="35"/>
      <c r="AY56" s="35"/>
      <c r="AZ56" s="35"/>
      <c r="BA56" s="35"/>
      <c r="BB56" s="35"/>
    </row>
    <row r="57" spans="1:62" s="38" customFormat="1" x14ac:dyDescent="0.25">
      <c r="A57" s="38" t="s">
        <v>119</v>
      </c>
      <c r="E57" s="16"/>
      <c r="F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40"/>
      <c r="AW57" s="40"/>
      <c r="AX57" s="40"/>
      <c r="AY57" s="40"/>
      <c r="AZ57" s="40"/>
      <c r="BA57" s="40"/>
      <c r="BB57" s="40"/>
    </row>
    <row r="58" spans="1:62" s="6" customFormat="1" x14ac:dyDescent="0.25">
      <c r="A58" s="15">
        <v>8</v>
      </c>
      <c r="C58" s="6" t="s">
        <v>126</v>
      </c>
      <c r="D58" s="6">
        <v>8</v>
      </c>
      <c r="E58" s="7">
        <v>1400</v>
      </c>
      <c r="F58" s="7" t="s">
        <v>127</v>
      </c>
      <c r="G58" s="7" t="s">
        <v>128</v>
      </c>
      <c r="I58" s="41">
        <v>43.21</v>
      </c>
      <c r="J58" s="17"/>
      <c r="K58" s="41">
        <v>16.72</v>
      </c>
      <c r="L58" s="41">
        <v>2.3199999999999998</v>
      </c>
      <c r="M58" s="41">
        <v>11.43</v>
      </c>
      <c r="N58" s="41"/>
      <c r="O58" s="17"/>
      <c r="P58" s="41">
        <v>24.65</v>
      </c>
      <c r="Q58" s="41">
        <v>1.44</v>
      </c>
      <c r="R58" s="7"/>
      <c r="S58" s="7"/>
      <c r="T58" s="7">
        <f t="shared" si="25"/>
        <v>99.77000000000001</v>
      </c>
      <c r="U58" s="7"/>
      <c r="W58" s="8">
        <f t="shared" si="64"/>
        <v>0.71915625213242063</v>
      </c>
      <c r="X58" s="8">
        <f t="shared" si="65"/>
        <v>0</v>
      </c>
      <c r="Y58" s="8">
        <f t="shared" si="66"/>
        <v>0.3279711102959782</v>
      </c>
      <c r="Z58" s="8">
        <f t="shared" si="67"/>
        <v>3.0529931176060322E-2</v>
      </c>
      <c r="AA58" s="8">
        <f t="shared" si="68"/>
        <v>0.15909337653769384</v>
      </c>
      <c r="AB58" s="8">
        <f t="shared" si="31"/>
        <v>0</v>
      </c>
      <c r="AC58" s="8">
        <f t="shared" ref="AC58:AC63" si="71">O58/(54.938+15.9994)</f>
        <v>0</v>
      </c>
      <c r="AD58" s="8">
        <f t="shared" ref="AD58:AD63" si="72">P58/(15.9994+24.3051)</f>
        <v>0.61159423885670339</v>
      </c>
      <c r="AE58" s="8">
        <f t="shared" ref="AE58:AE63" si="73">Q58/(40.078+15.9994)</f>
        <v>2.5678793952644021E-2</v>
      </c>
      <c r="AF58" s="8">
        <f t="shared" ref="AF58:AF63" si="74">R58/(22.989+0.5*15.9994)</f>
        <v>0</v>
      </c>
      <c r="AG58" s="8">
        <f t="shared" ref="AG58:AG63" si="75">S58/(39.0983+0.5*15.9994)</f>
        <v>0</v>
      </c>
      <c r="AH58" s="8">
        <f t="shared" ref="AH58:AH63" si="76">SUM(W58:AG58)</f>
        <v>1.8740237029515001</v>
      </c>
      <c r="AI58" s="6">
        <v>12</v>
      </c>
      <c r="AJ58" s="8">
        <f t="shared" si="38"/>
        <v>4.3283321636590451</v>
      </c>
      <c r="AK58" s="8">
        <f t="shared" ref="AK58:AO63" si="77">$AJ58*W58</f>
        <v>3.11274713680125</v>
      </c>
      <c r="AL58" s="8">
        <f t="shared" si="77"/>
        <v>0</v>
      </c>
      <c r="AM58" s="8">
        <f t="shared" si="77"/>
        <v>1.4195679054450505</v>
      </c>
      <c r="AN58" s="8">
        <f t="shared" si="77"/>
        <v>0.13214368306363891</v>
      </c>
      <c r="AO58" s="8">
        <f t="shared" si="77"/>
        <v>0.68860897869321958</v>
      </c>
      <c r="AP58" s="8">
        <f t="shared" si="69"/>
        <v>0</v>
      </c>
      <c r="AQ58" s="8">
        <f t="shared" si="69"/>
        <v>0</v>
      </c>
      <c r="AR58" s="8">
        <f t="shared" si="69"/>
        <v>2.6471830151520419</v>
      </c>
      <c r="AS58" s="8">
        <f t="shared" si="69"/>
        <v>0.1111463497892025</v>
      </c>
      <c r="AT58" s="8">
        <f t="shared" si="69"/>
        <v>0</v>
      </c>
      <c r="AU58" s="8">
        <f t="shared" si="69"/>
        <v>0</v>
      </c>
      <c r="AV58" s="25">
        <f t="shared" si="70"/>
        <v>8.1113970689444024</v>
      </c>
      <c r="AW58" s="25"/>
      <c r="AX58" s="25"/>
      <c r="AY58" s="25"/>
      <c r="AZ58" s="25"/>
      <c r="BA58" s="25"/>
      <c r="BB58" s="25"/>
    </row>
    <row r="59" spans="1:62" s="6" customFormat="1" x14ac:dyDescent="0.25">
      <c r="A59" s="15">
        <v>10</v>
      </c>
      <c r="C59" s="6" t="s">
        <v>126</v>
      </c>
      <c r="D59" s="6">
        <v>10</v>
      </c>
      <c r="E59" s="7">
        <v>1400</v>
      </c>
      <c r="F59" s="7" t="s">
        <v>127</v>
      </c>
      <c r="G59" s="7" t="s">
        <v>128</v>
      </c>
      <c r="I59" s="41">
        <v>42.14</v>
      </c>
      <c r="J59" s="17"/>
      <c r="K59" s="41">
        <v>13.44</v>
      </c>
      <c r="L59" s="41">
        <v>2.19</v>
      </c>
      <c r="M59" s="41">
        <v>16.059999999999999</v>
      </c>
      <c r="N59" s="41"/>
      <c r="O59" s="17"/>
      <c r="P59" s="41">
        <v>22.32</v>
      </c>
      <c r="Q59" s="41">
        <v>1.82</v>
      </c>
      <c r="R59" s="7"/>
      <c r="S59" s="7"/>
      <c r="T59" s="7">
        <f t="shared" si="25"/>
        <v>97.97</v>
      </c>
      <c r="U59" s="7"/>
      <c r="W59" s="8">
        <f t="shared" si="64"/>
        <v>0.70134793947836627</v>
      </c>
      <c r="X59" s="8">
        <f t="shared" si="65"/>
        <v>0</v>
      </c>
      <c r="Y59" s="8">
        <f t="shared" si="66"/>
        <v>0.26363228004652794</v>
      </c>
      <c r="Z59" s="8">
        <f t="shared" si="67"/>
        <v>2.8819202273953494E-2</v>
      </c>
      <c r="AA59" s="8">
        <f t="shared" si="68"/>
        <v>0.22353802512645346</v>
      </c>
      <c r="AB59" s="8">
        <f t="shared" si="31"/>
        <v>0</v>
      </c>
      <c r="AC59" s="8">
        <f t="shared" si="71"/>
        <v>0</v>
      </c>
      <c r="AD59" s="8">
        <f t="shared" si="72"/>
        <v>0.55378431688769247</v>
      </c>
      <c r="AE59" s="8">
        <f t="shared" si="73"/>
        <v>3.2455142356813974E-2</v>
      </c>
      <c r="AF59" s="8">
        <f t="shared" si="74"/>
        <v>0</v>
      </c>
      <c r="AG59" s="8">
        <f t="shared" si="75"/>
        <v>0</v>
      </c>
      <c r="AH59" s="8">
        <f t="shared" si="76"/>
        <v>1.8035769061698077</v>
      </c>
      <c r="AI59" s="6">
        <v>12</v>
      </c>
      <c r="AJ59" s="8">
        <f t="shared" si="38"/>
        <v>4.5263366252032444</v>
      </c>
      <c r="AK59" s="8">
        <f t="shared" si="77"/>
        <v>3.1745368654717576</v>
      </c>
      <c r="AL59" s="8">
        <f t="shared" si="77"/>
        <v>0</v>
      </c>
      <c r="AM59" s="8">
        <f t="shared" si="77"/>
        <v>1.1932884447604379</v>
      </c>
      <c r="AN59" s="8">
        <f t="shared" si="77"/>
        <v>0.13044541076173632</v>
      </c>
      <c r="AO59" s="8">
        <f t="shared" si="77"/>
        <v>1.0118083502554693</v>
      </c>
      <c r="AP59" s="8">
        <f t="shared" si="69"/>
        <v>0</v>
      </c>
      <c r="AQ59" s="8">
        <f t="shared" si="69"/>
        <v>0</v>
      </c>
      <c r="AR59" s="8">
        <f t="shared" si="69"/>
        <v>2.5066142359919219</v>
      </c>
      <c r="AS59" s="8">
        <f t="shared" si="69"/>
        <v>0.14690289952583224</v>
      </c>
      <c r="AT59" s="8">
        <f t="shared" si="69"/>
        <v>0</v>
      </c>
      <c r="AU59" s="8">
        <f t="shared" si="69"/>
        <v>0</v>
      </c>
      <c r="AV59" s="25">
        <f t="shared" si="70"/>
        <v>8.1635962067671546</v>
      </c>
      <c r="AW59" s="25"/>
      <c r="AX59" s="25"/>
      <c r="AY59" s="25"/>
      <c r="AZ59" s="25"/>
      <c r="BA59" s="25"/>
      <c r="BB59" s="25"/>
    </row>
    <row r="60" spans="1:62" s="6" customFormat="1" x14ac:dyDescent="0.25">
      <c r="A60" s="15">
        <v>12.5</v>
      </c>
      <c r="C60" s="6" t="s">
        <v>126</v>
      </c>
      <c r="D60" s="6">
        <v>12.5</v>
      </c>
      <c r="E60" s="7">
        <v>1600</v>
      </c>
      <c r="F60" s="7" t="s">
        <v>127</v>
      </c>
      <c r="G60" s="7" t="s">
        <v>128</v>
      </c>
      <c r="I60" s="41">
        <v>43.89</v>
      </c>
      <c r="J60" s="17"/>
      <c r="K60" s="41">
        <v>10.75</v>
      </c>
      <c r="L60" s="41">
        <v>1.69</v>
      </c>
      <c r="M60" s="41">
        <v>15.94</v>
      </c>
      <c r="N60" s="41"/>
      <c r="O60" s="17"/>
      <c r="P60" s="41">
        <v>25.1</v>
      </c>
      <c r="Q60" s="41">
        <v>1.28</v>
      </c>
      <c r="R60" s="7"/>
      <c r="S60" s="7"/>
      <c r="T60" s="7">
        <f t="shared" si="25"/>
        <v>98.65</v>
      </c>
      <c r="U60" s="7"/>
      <c r="W60" s="8">
        <f t="shared" si="64"/>
        <v>0.73047368447331507</v>
      </c>
      <c r="X60" s="8">
        <f t="shared" si="65"/>
        <v>0</v>
      </c>
      <c r="Y60" s="8">
        <f t="shared" si="66"/>
        <v>0.21086659304316782</v>
      </c>
      <c r="Z60" s="8">
        <f t="shared" si="67"/>
        <v>2.2239475727388769E-2</v>
      </c>
      <c r="AA60" s="8">
        <f t="shared" si="68"/>
        <v>0.2218677534567664</v>
      </c>
      <c r="AB60" s="8">
        <f t="shared" si="31"/>
        <v>0</v>
      </c>
      <c r="AC60" s="8">
        <f t="shared" si="71"/>
        <v>0</v>
      </c>
      <c r="AD60" s="8">
        <f t="shared" si="72"/>
        <v>0.62275924524556814</v>
      </c>
      <c r="AE60" s="8">
        <f t="shared" si="73"/>
        <v>2.2825594624572464E-2</v>
      </c>
      <c r="AF60" s="8">
        <f t="shared" si="74"/>
        <v>0</v>
      </c>
      <c r="AG60" s="8">
        <f t="shared" si="75"/>
        <v>0</v>
      </c>
      <c r="AH60" s="8">
        <f t="shared" si="76"/>
        <v>1.8310323465707787</v>
      </c>
      <c r="AI60" s="6">
        <v>12</v>
      </c>
      <c r="AJ60" s="8">
        <f t="shared" si="38"/>
        <v>4.4808571083834732</v>
      </c>
      <c r="AK60" s="8">
        <f t="shared" si="77"/>
        <v>3.2731482015593203</v>
      </c>
      <c r="AL60" s="8">
        <f t="shared" si="77"/>
        <v>0</v>
      </c>
      <c r="AM60" s="8">
        <f t="shared" si="77"/>
        <v>0.94486307235808353</v>
      </c>
      <c r="AN60" s="8">
        <f t="shared" si="77"/>
        <v>9.9651912899791681E-2</v>
      </c>
      <c r="AO60" s="8">
        <f t="shared" si="77"/>
        <v>0.99415770019782368</v>
      </c>
      <c r="AP60" s="8">
        <f t="shared" si="69"/>
        <v>0</v>
      </c>
      <c r="AQ60" s="8">
        <f t="shared" si="69"/>
        <v>0</v>
      </c>
      <c r="AR60" s="8">
        <f t="shared" si="69"/>
        <v>2.7904951908701308</v>
      </c>
      <c r="AS60" s="8">
        <f t="shared" si="69"/>
        <v>0.10227822792659512</v>
      </c>
      <c r="AT60" s="8">
        <f t="shared" si="69"/>
        <v>0</v>
      </c>
      <c r="AU60" s="8">
        <f t="shared" si="69"/>
        <v>0</v>
      </c>
      <c r="AV60" s="25">
        <f t="shared" si="70"/>
        <v>8.2045943058117459</v>
      </c>
      <c r="AW60" s="25"/>
      <c r="AX60" s="25"/>
      <c r="AY60" s="25"/>
      <c r="AZ60" s="25"/>
      <c r="BA60" s="25"/>
      <c r="BB60" s="25"/>
    </row>
    <row r="61" spans="1:62" s="6" customFormat="1" x14ac:dyDescent="0.25">
      <c r="A61" s="15">
        <v>14</v>
      </c>
      <c r="C61" s="6" t="s">
        <v>126</v>
      </c>
      <c r="D61" s="6">
        <v>14</v>
      </c>
      <c r="E61" s="7">
        <v>1600</v>
      </c>
      <c r="F61" s="7" t="s">
        <v>127</v>
      </c>
      <c r="G61" s="7" t="s">
        <v>128</v>
      </c>
      <c r="I61" s="41">
        <v>44.03</v>
      </c>
      <c r="J61" s="17"/>
      <c r="K61" s="41">
        <v>10.8</v>
      </c>
      <c r="L61" s="41">
        <v>1.61</v>
      </c>
      <c r="M61" s="41">
        <v>15.58</v>
      </c>
      <c r="N61" s="41"/>
      <c r="O61" s="17"/>
      <c r="P61" s="41">
        <v>25.25</v>
      </c>
      <c r="Q61" s="41">
        <v>1.31</v>
      </c>
      <c r="R61" s="7"/>
      <c r="S61" s="7"/>
      <c r="T61" s="7">
        <f t="shared" si="25"/>
        <v>98.58</v>
      </c>
      <c r="U61" s="7"/>
      <c r="W61" s="8">
        <f t="shared" si="64"/>
        <v>0.73280374407291093</v>
      </c>
      <c r="X61" s="8">
        <f t="shared" si="65"/>
        <v>0</v>
      </c>
      <c r="Y61" s="8">
        <f t="shared" si="66"/>
        <v>0.2118473678945314</v>
      </c>
      <c r="Z61" s="8">
        <f t="shared" si="67"/>
        <v>2.1186719479938415E-2</v>
      </c>
      <c r="AA61" s="8">
        <f t="shared" si="68"/>
        <v>0.21685693844770518</v>
      </c>
      <c r="AB61" s="8">
        <f t="shared" si="31"/>
        <v>0</v>
      </c>
      <c r="AC61" s="8">
        <f t="shared" si="71"/>
        <v>0</v>
      </c>
      <c r="AD61" s="8">
        <f t="shared" si="72"/>
        <v>0.62648091404185646</v>
      </c>
      <c r="AE61" s="8">
        <f t="shared" si="73"/>
        <v>2.3360569498585882E-2</v>
      </c>
      <c r="AF61" s="8">
        <f t="shared" si="74"/>
        <v>0</v>
      </c>
      <c r="AG61" s="8">
        <f t="shared" si="75"/>
        <v>0</v>
      </c>
      <c r="AH61" s="8">
        <f t="shared" si="76"/>
        <v>1.8325362534355283</v>
      </c>
      <c r="AI61" s="6">
        <v>12</v>
      </c>
      <c r="AJ61" s="8">
        <f t="shared" si="38"/>
        <v>4.474511435795975</v>
      </c>
      <c r="AK61" s="8">
        <f t="shared" si="77"/>
        <v>3.278938733048347</v>
      </c>
      <c r="AL61" s="8">
        <f t="shared" si="77"/>
        <v>0</v>
      </c>
      <c r="AM61" s="8">
        <f t="shared" si="77"/>
        <v>0.94791347028735784</v>
      </c>
      <c r="AN61" s="8">
        <f t="shared" si="77"/>
        <v>9.4800218599985789E-2</v>
      </c>
      <c r="AO61" s="8">
        <f t="shared" si="77"/>
        <v>0.97032885101596067</v>
      </c>
      <c r="AP61" s="8">
        <f t="shared" si="69"/>
        <v>0</v>
      </c>
      <c r="AQ61" s="8">
        <f t="shared" si="69"/>
        <v>0</v>
      </c>
      <c r="AR61" s="8">
        <f t="shared" si="69"/>
        <v>2.803196014188202</v>
      </c>
      <c r="AS61" s="8">
        <f t="shared" si="69"/>
        <v>0.10452713536812917</v>
      </c>
      <c r="AT61" s="8">
        <f t="shared" si="69"/>
        <v>0</v>
      </c>
      <c r="AU61" s="8">
        <f t="shared" si="69"/>
        <v>0</v>
      </c>
      <c r="AV61" s="25">
        <f t="shared" si="70"/>
        <v>8.1997044225079811</v>
      </c>
      <c r="AW61" s="25"/>
      <c r="AX61" s="25"/>
      <c r="AY61" s="25"/>
      <c r="AZ61" s="25"/>
      <c r="BA61" s="25"/>
      <c r="BB61" s="25"/>
    </row>
    <row r="62" spans="1:62" s="6" customFormat="1" x14ac:dyDescent="0.25">
      <c r="A62" s="15">
        <v>14</v>
      </c>
      <c r="C62" s="6" t="s">
        <v>126</v>
      </c>
      <c r="D62" s="6">
        <v>14</v>
      </c>
      <c r="E62" s="7">
        <v>1400</v>
      </c>
      <c r="F62" s="7" t="s">
        <v>127</v>
      </c>
      <c r="G62" s="7" t="s">
        <v>128</v>
      </c>
      <c r="I62" s="41">
        <v>43.98</v>
      </c>
      <c r="J62" s="17"/>
      <c r="K62" s="41">
        <v>11.38</v>
      </c>
      <c r="L62" s="41">
        <v>1.79</v>
      </c>
      <c r="M62" s="41">
        <v>16.13</v>
      </c>
      <c r="N62" s="41"/>
      <c r="O62" s="17"/>
      <c r="P62" s="41">
        <v>23.83</v>
      </c>
      <c r="Q62" s="41">
        <v>1.41</v>
      </c>
      <c r="R62" s="7"/>
      <c r="S62" s="7"/>
      <c r="T62" s="7">
        <f t="shared" si="25"/>
        <v>98.52</v>
      </c>
      <c r="U62" s="7"/>
      <c r="W62" s="8">
        <f t="shared" si="64"/>
        <v>0.73197157993019801</v>
      </c>
      <c r="X62" s="8">
        <f t="shared" si="65"/>
        <v>0</v>
      </c>
      <c r="Y62" s="8">
        <f t="shared" si="66"/>
        <v>0.22322435617034883</v>
      </c>
      <c r="Z62" s="8">
        <f t="shared" si="67"/>
        <v>2.3555421036701715E-2</v>
      </c>
      <c r="AA62" s="8">
        <f t="shared" si="68"/>
        <v>0.22451235026710425</v>
      </c>
      <c r="AB62" s="8">
        <f t="shared" si="31"/>
        <v>0</v>
      </c>
      <c r="AC62" s="8">
        <f t="shared" si="71"/>
        <v>0</v>
      </c>
      <c r="AD62" s="8">
        <f t="shared" si="72"/>
        <v>0.59124911610366093</v>
      </c>
      <c r="AE62" s="8">
        <f t="shared" si="73"/>
        <v>2.5143819078630603E-2</v>
      </c>
      <c r="AF62" s="8">
        <f t="shared" si="74"/>
        <v>0</v>
      </c>
      <c r="AG62" s="8">
        <f t="shared" si="75"/>
        <v>0</v>
      </c>
      <c r="AH62" s="8">
        <f t="shared" si="76"/>
        <v>1.8196566425866445</v>
      </c>
      <c r="AI62" s="6">
        <v>12</v>
      </c>
      <c r="AJ62" s="8">
        <f t="shared" si="38"/>
        <v>4.4859509362252821</v>
      </c>
      <c r="AK62" s="8">
        <f t="shared" si="77"/>
        <v>3.2835885942781706</v>
      </c>
      <c r="AL62" s="8">
        <f t="shared" si="77"/>
        <v>0</v>
      </c>
      <c r="AM62" s="8">
        <f t="shared" si="77"/>
        <v>1.0013735095506622</v>
      </c>
      <c r="AN62" s="8">
        <f t="shared" si="77"/>
        <v>0.10566846305277276</v>
      </c>
      <c r="AO62" s="8">
        <f t="shared" si="77"/>
        <v>1.0071513878748548</v>
      </c>
      <c r="AP62" s="8">
        <f t="shared" si="69"/>
        <v>0</v>
      </c>
      <c r="AQ62" s="8">
        <f t="shared" si="69"/>
        <v>0</v>
      </c>
      <c r="AR62" s="8">
        <f t="shared" si="69"/>
        <v>2.6523145259275882</v>
      </c>
      <c r="AS62" s="8">
        <f t="shared" si="69"/>
        <v>0.11279393873606207</v>
      </c>
      <c r="AT62" s="8">
        <f t="shared" si="69"/>
        <v>0</v>
      </c>
      <c r="AU62" s="8">
        <f t="shared" si="69"/>
        <v>0</v>
      </c>
      <c r="AV62" s="25">
        <f t="shared" si="70"/>
        <v>8.1628904194201102</v>
      </c>
      <c r="AW62" s="25"/>
      <c r="AX62" s="25"/>
      <c r="AY62" s="25"/>
      <c r="AZ62" s="25"/>
      <c r="BA62" s="25"/>
      <c r="BB62" s="25"/>
    </row>
    <row r="63" spans="1:62" s="6" customFormat="1" x14ac:dyDescent="0.25">
      <c r="A63" s="15">
        <v>15</v>
      </c>
      <c r="C63" s="6" t="s">
        <v>126</v>
      </c>
      <c r="D63" s="6">
        <v>15</v>
      </c>
      <c r="E63" s="7">
        <v>1600</v>
      </c>
      <c r="F63" s="7" t="s">
        <v>127</v>
      </c>
      <c r="G63" s="7" t="s">
        <v>128</v>
      </c>
      <c r="I63" s="41">
        <v>44.96</v>
      </c>
      <c r="J63" s="17"/>
      <c r="K63" s="41">
        <v>10.79</v>
      </c>
      <c r="L63" s="41">
        <v>1.66</v>
      </c>
      <c r="M63" s="41">
        <v>14.07</v>
      </c>
      <c r="N63" s="41"/>
      <c r="O63" s="17"/>
      <c r="P63" s="41">
        <v>25.67</v>
      </c>
      <c r="Q63" s="41">
        <v>1.26</v>
      </c>
      <c r="R63" s="7"/>
      <c r="S63" s="7"/>
      <c r="T63" s="7">
        <f t="shared" si="25"/>
        <v>98.41</v>
      </c>
      <c r="U63" s="7"/>
      <c r="W63" s="8">
        <f t="shared" si="64"/>
        <v>0.74828199712736942</v>
      </c>
      <c r="X63" s="8">
        <f t="shared" si="65"/>
        <v>0</v>
      </c>
      <c r="Y63" s="8">
        <f t="shared" si="66"/>
        <v>0.21165121292425867</v>
      </c>
      <c r="Z63" s="8">
        <f t="shared" si="67"/>
        <v>2.1844692134594886E-2</v>
      </c>
      <c r="AA63" s="8">
        <f t="shared" si="68"/>
        <v>0.19583935327080951</v>
      </c>
      <c r="AB63" s="8">
        <f t="shared" si="31"/>
        <v>0</v>
      </c>
      <c r="AC63" s="8">
        <f t="shared" si="71"/>
        <v>0</v>
      </c>
      <c r="AD63" s="8">
        <f t="shared" si="72"/>
        <v>0.63690158667146357</v>
      </c>
      <c r="AE63" s="8">
        <f t="shared" si="73"/>
        <v>2.2468944708563518E-2</v>
      </c>
      <c r="AF63" s="8">
        <f t="shared" si="74"/>
        <v>0</v>
      </c>
      <c r="AG63" s="8">
        <f t="shared" si="75"/>
        <v>0</v>
      </c>
      <c r="AH63" s="8">
        <f t="shared" si="76"/>
        <v>1.8369877868370597</v>
      </c>
      <c r="AI63" s="6">
        <v>12</v>
      </c>
      <c r="AJ63" s="8">
        <f t="shared" si="38"/>
        <v>4.4411255477438969</v>
      </c>
      <c r="AK63" s="8">
        <f t="shared" si="77"/>
        <v>3.3232142943591856</v>
      </c>
      <c r="AL63" s="8">
        <f t="shared" si="77"/>
        <v>0</v>
      </c>
      <c r="AM63" s="8">
        <f t="shared" si="77"/>
        <v>0.93996960892890846</v>
      </c>
      <c r="AN63" s="8">
        <f t="shared" si="77"/>
        <v>9.7015020321549517E-2</v>
      </c>
      <c r="AO63" s="8">
        <f t="shared" si="77"/>
        <v>0.8697471550646344</v>
      </c>
      <c r="AP63" s="8">
        <f t="shared" si="69"/>
        <v>0</v>
      </c>
      <c r="AQ63" s="8">
        <f t="shared" si="69"/>
        <v>0</v>
      </c>
      <c r="AR63" s="8">
        <f t="shared" si="69"/>
        <v>2.8285599079652606</v>
      </c>
      <c r="AS63" s="8">
        <f t="shared" si="69"/>
        <v>9.9787404376046482E-2</v>
      </c>
      <c r="AT63" s="8">
        <f t="shared" si="69"/>
        <v>0</v>
      </c>
      <c r="AU63" s="8">
        <f t="shared" si="69"/>
        <v>0</v>
      </c>
      <c r="AV63" s="25">
        <f t="shared" si="70"/>
        <v>8.1582933910155848</v>
      </c>
      <c r="AW63" s="25"/>
      <c r="AX63" s="25"/>
      <c r="AY63" s="25"/>
      <c r="AZ63" s="25"/>
      <c r="BA63" s="25"/>
      <c r="BB63" s="25"/>
    </row>
    <row r="64" spans="1:62" s="6" customFormat="1" x14ac:dyDescent="0.25">
      <c r="A64" s="15"/>
      <c r="E64" s="7"/>
      <c r="F64" s="7"/>
      <c r="G64" s="7"/>
      <c r="I64" s="41"/>
      <c r="J64" s="17"/>
      <c r="K64" s="41"/>
      <c r="L64" s="41"/>
      <c r="M64" s="41"/>
      <c r="N64" s="41"/>
      <c r="O64" s="17"/>
      <c r="P64" s="41"/>
      <c r="Q64" s="41"/>
      <c r="R64" s="7"/>
      <c r="S64" s="7"/>
      <c r="T64" s="7"/>
      <c r="U64" s="7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25"/>
      <c r="AW64" s="25"/>
      <c r="AX64" s="25"/>
      <c r="AY64" s="25"/>
      <c r="AZ64" s="25"/>
      <c r="BA64" s="25"/>
      <c r="BB64" s="25"/>
    </row>
    <row r="65" spans="1:61" s="6" customFormat="1" x14ac:dyDescent="0.25">
      <c r="A65" s="5" t="s">
        <v>129</v>
      </c>
      <c r="E65" s="7"/>
      <c r="F65" s="7"/>
      <c r="I65" s="41"/>
      <c r="J65" s="17"/>
      <c r="K65" s="41"/>
      <c r="L65" s="41"/>
      <c r="M65" s="41"/>
      <c r="N65" s="41"/>
      <c r="O65" s="17"/>
      <c r="P65" s="41"/>
      <c r="Q65" s="41"/>
      <c r="R65" s="7"/>
      <c r="S65" s="7"/>
      <c r="T65" s="7"/>
      <c r="U65" s="7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25"/>
      <c r="AW65" s="25"/>
      <c r="AX65" s="25"/>
      <c r="AY65" s="25"/>
      <c r="AZ65" s="25"/>
      <c r="BA65" s="25"/>
      <c r="BB65" s="25"/>
    </row>
    <row r="66" spans="1:61" s="38" customFormat="1" x14ac:dyDescent="0.25">
      <c r="A66" s="42" t="s">
        <v>130</v>
      </c>
      <c r="E66" s="16"/>
      <c r="F66" s="16"/>
      <c r="I66" s="43">
        <v>43.49</v>
      </c>
      <c r="J66" s="44"/>
      <c r="K66" s="43">
        <v>6.96</v>
      </c>
      <c r="L66" s="45">
        <v>1.08</v>
      </c>
      <c r="M66" s="43"/>
      <c r="N66" s="43">
        <v>20.149999999999999</v>
      </c>
      <c r="O66" s="44"/>
      <c r="P66" s="43">
        <v>26.98</v>
      </c>
      <c r="Q66" s="45">
        <v>1.33</v>
      </c>
      <c r="R66" s="16"/>
      <c r="S66" s="16"/>
      <c r="T66" s="16"/>
      <c r="U66" s="16"/>
      <c r="W66" s="8">
        <f t="shared" ref="W66:W73" si="78">I66/(2*15.9994+28.0855)</f>
        <v>0.72381637133161247</v>
      </c>
      <c r="X66" s="8">
        <f t="shared" ref="X66:X73" si="79">J66/(2*15.9994+47.8671)</f>
        <v>0</v>
      </c>
      <c r="Y66" s="8">
        <f t="shared" ref="Y66:Y73" si="80">(2*K66)/(2*26.981+3*15.9994)</f>
        <v>0.13652385930980912</v>
      </c>
      <c r="Z66" s="8">
        <f t="shared" ref="Z66:Z73" si="81">(2*L66)/(2*52+3*15.994)</f>
        <v>1.4212209340579807E-2</v>
      </c>
      <c r="AA66" s="8">
        <f t="shared" ref="AA66:AA73" si="82">M66/(55.8452+15.9994)</f>
        <v>0</v>
      </c>
      <c r="AB66" s="8">
        <f t="shared" ref="AB66:AB73" si="83">2*N66/(2*55.845+3*15.999)</f>
        <v>0.2523686962620626</v>
      </c>
      <c r="AC66" s="8">
        <f t="shared" ref="AC66:AC73" si="84">O66/(54.938+15.9994)</f>
        <v>0</v>
      </c>
      <c r="AD66" s="8">
        <f t="shared" ref="AD66:AD73" si="85">P66/(15.9994+24.3051)</f>
        <v>0.6694041608257143</v>
      </c>
      <c r="AE66" s="8">
        <f t="shared" ref="AE66:AE73" si="86">Q66/(40.078+15.9994)</f>
        <v>2.3717219414594828E-2</v>
      </c>
      <c r="AF66" s="8">
        <f t="shared" ref="AF66:AF73" si="87">R66/(22.989+0.5*15.9994)</f>
        <v>0</v>
      </c>
      <c r="AG66" s="8">
        <f t="shared" ref="AG66:AG73" si="88">S66/(39.0983+0.5*15.9994)</f>
        <v>0</v>
      </c>
      <c r="AH66" s="8">
        <f t="shared" ref="AH66:AH73" si="89">SUM(W66:AG66)</f>
        <v>1.820042516484373</v>
      </c>
      <c r="AI66" s="6">
        <v>12</v>
      </c>
      <c r="AJ66" s="8">
        <f t="shared" ref="AJ66:AJ73" si="90">AI66/(2*W66+2*X66+1.5*Y66+AA66+AC66+AD66+AE66+0.5*AF66+0.5*AG66+1.5*Z66+1.5*AB66)</f>
        <v>4.3709298238621219</v>
      </c>
      <c r="AK66" s="8">
        <f t="shared" ref="AK66:AU73" si="91">$AJ66*W66</f>
        <v>3.1637505644530051</v>
      </c>
      <c r="AL66" s="8">
        <f t="shared" si="91"/>
        <v>0</v>
      </c>
      <c r="AM66" s="8">
        <f t="shared" si="91"/>
        <v>0.59673620832600105</v>
      </c>
      <c r="AN66" s="8">
        <f t="shared" si="91"/>
        <v>6.2120569669712099E-2</v>
      </c>
      <c r="AO66" s="8">
        <f t="shared" si="91"/>
        <v>0</v>
      </c>
      <c r="AP66" s="8">
        <f t="shared" si="91"/>
        <v>1.1030858611010506</v>
      </c>
      <c r="AQ66" s="8">
        <f t="shared" si="91"/>
        <v>0</v>
      </c>
      <c r="AR66" s="8">
        <f t="shared" si="91"/>
        <v>2.9259186107705109</v>
      </c>
      <c r="AS66" s="8">
        <f t="shared" si="91"/>
        <v>0.10366630167833427</v>
      </c>
      <c r="AT66" s="8">
        <f t="shared" si="91"/>
        <v>0</v>
      </c>
      <c r="AU66" s="8">
        <f t="shared" si="91"/>
        <v>0</v>
      </c>
      <c r="AV66" s="35">
        <f t="shared" ref="AV66:AV73" si="92">SUM(AK66:AU66)</f>
        <v>7.9552781159986141</v>
      </c>
      <c r="AW66" s="35"/>
      <c r="AX66" s="35"/>
      <c r="AY66" s="35"/>
      <c r="AZ66" s="35"/>
      <c r="BA66" s="35"/>
      <c r="BB66" s="35"/>
    </row>
    <row r="67" spans="1:61" s="6" customFormat="1" x14ac:dyDescent="0.25">
      <c r="A67" s="15" t="s">
        <v>131</v>
      </c>
      <c r="C67" s="6" t="s">
        <v>132</v>
      </c>
      <c r="D67" s="6">
        <v>6.5</v>
      </c>
      <c r="E67" s="7">
        <v>1000</v>
      </c>
      <c r="F67" s="7" t="s">
        <v>127</v>
      </c>
      <c r="G67" s="7" t="s">
        <v>128</v>
      </c>
      <c r="I67" s="41">
        <v>41.67</v>
      </c>
      <c r="J67" s="17"/>
      <c r="K67" s="41">
        <v>19.579999999999998</v>
      </c>
      <c r="L67" s="46">
        <v>2.0499999999999998</v>
      </c>
      <c r="M67" s="41">
        <v>15.77</v>
      </c>
      <c r="N67" s="41"/>
      <c r="O67" s="17"/>
      <c r="P67" s="41">
        <v>18.39</v>
      </c>
      <c r="Q67" s="46">
        <v>2.74</v>
      </c>
      <c r="R67" s="7"/>
      <c r="S67" s="7"/>
      <c r="T67" s="7"/>
      <c r="U67" s="7"/>
      <c r="W67" s="8">
        <f t="shared" si="78"/>
        <v>0.69352559653686574</v>
      </c>
      <c r="X67" s="8">
        <f t="shared" si="79"/>
        <v>0</v>
      </c>
      <c r="Y67" s="8">
        <f t="shared" si="80"/>
        <v>0.38407143179397446</v>
      </c>
      <c r="Z67" s="8">
        <f t="shared" si="81"/>
        <v>2.6976878840915368E-2</v>
      </c>
      <c r="AA67" s="8">
        <f t="shared" si="82"/>
        <v>0.21950153525804306</v>
      </c>
      <c r="AB67" s="8">
        <f t="shared" si="83"/>
        <v>0</v>
      </c>
      <c r="AC67" s="8">
        <f t="shared" si="84"/>
        <v>0</v>
      </c>
      <c r="AD67" s="8">
        <f t="shared" si="85"/>
        <v>0.45627659442494017</v>
      </c>
      <c r="AE67" s="8">
        <f t="shared" si="86"/>
        <v>4.8861038493225435E-2</v>
      </c>
      <c r="AF67" s="8">
        <f t="shared" si="87"/>
        <v>0</v>
      </c>
      <c r="AG67" s="8">
        <f t="shared" si="88"/>
        <v>0</v>
      </c>
      <c r="AH67" s="8">
        <f t="shared" si="89"/>
        <v>1.8292130753479645</v>
      </c>
      <c r="AI67" s="6">
        <v>12</v>
      </c>
      <c r="AJ67" s="8">
        <f t="shared" si="90"/>
        <v>4.3984032184705324</v>
      </c>
      <c r="AK67" s="8">
        <f t="shared" si="91"/>
        <v>3.0504052158994464</v>
      </c>
      <c r="AL67" s="8">
        <f t="shared" si="91"/>
        <v>0</v>
      </c>
      <c r="AM67" s="8">
        <f t="shared" si="91"/>
        <v>1.6893010217252029</v>
      </c>
      <c r="AN67" s="8">
        <f t="shared" si="91"/>
        <v>0.11865519071817177</v>
      </c>
      <c r="AO67" s="8">
        <f t="shared" si="91"/>
        <v>0.96545625913819966</v>
      </c>
      <c r="AP67" s="8">
        <f t="shared" si="91"/>
        <v>0</v>
      </c>
      <c r="AQ67" s="8">
        <f t="shared" si="91"/>
        <v>0</v>
      </c>
      <c r="AR67" s="8">
        <f t="shared" si="91"/>
        <v>2.0068884414314305</v>
      </c>
      <c r="AS67" s="8">
        <f t="shared" si="91"/>
        <v>0.21491054896641532</v>
      </c>
      <c r="AT67" s="8">
        <f t="shared" si="91"/>
        <v>0</v>
      </c>
      <c r="AU67" s="8">
        <f t="shared" si="91"/>
        <v>0</v>
      </c>
      <c r="AV67" s="35">
        <f t="shared" si="92"/>
        <v>8.0456166778788649</v>
      </c>
      <c r="AW67" s="35"/>
      <c r="AX67" s="35"/>
      <c r="AY67" s="35"/>
      <c r="AZ67" s="35"/>
      <c r="BA67" s="35"/>
      <c r="BB67" s="35"/>
      <c r="BI67" s="6">
        <v>0.13500000000000001</v>
      </c>
    </row>
    <row r="68" spans="1:61" s="6" customFormat="1" x14ac:dyDescent="0.25">
      <c r="A68" s="15" t="s">
        <v>133</v>
      </c>
      <c r="C68" s="6" t="s">
        <v>132</v>
      </c>
      <c r="D68" s="6">
        <v>8</v>
      </c>
      <c r="E68" s="7">
        <v>1400</v>
      </c>
      <c r="F68" s="7" t="s">
        <v>127</v>
      </c>
      <c r="G68" s="7" t="s">
        <v>128</v>
      </c>
      <c r="I68" s="41">
        <v>43.33</v>
      </c>
      <c r="J68" s="17"/>
      <c r="K68" s="41">
        <v>16.8</v>
      </c>
      <c r="L68" s="46">
        <v>2.34</v>
      </c>
      <c r="M68" s="41">
        <v>11.34</v>
      </c>
      <c r="N68" s="41"/>
      <c r="O68" s="17"/>
      <c r="P68" s="41">
        <v>24.78</v>
      </c>
      <c r="Q68" s="46">
        <v>1.41</v>
      </c>
      <c r="R68" s="7"/>
      <c r="S68" s="7"/>
      <c r="T68" s="7"/>
      <c r="U68" s="7"/>
      <c r="W68" s="8">
        <f t="shared" si="78"/>
        <v>0.72115344607493137</v>
      </c>
      <c r="X68" s="8">
        <f t="shared" si="79"/>
        <v>0</v>
      </c>
      <c r="Y68" s="8">
        <f t="shared" si="80"/>
        <v>0.32954035005815996</v>
      </c>
      <c r="Z68" s="8">
        <f t="shared" si="81"/>
        <v>3.0793120237922911E-2</v>
      </c>
      <c r="AA68" s="8">
        <f t="shared" si="82"/>
        <v>0.15784067278542854</v>
      </c>
      <c r="AB68" s="8">
        <f t="shared" si="83"/>
        <v>0</v>
      </c>
      <c r="AC68" s="8">
        <f t="shared" si="84"/>
        <v>0</v>
      </c>
      <c r="AD68" s="8">
        <f t="shared" si="85"/>
        <v>0.61481968514681995</v>
      </c>
      <c r="AE68" s="8">
        <f t="shared" si="86"/>
        <v>2.5143819078630603E-2</v>
      </c>
      <c r="AF68" s="8">
        <f t="shared" si="87"/>
        <v>0</v>
      </c>
      <c r="AG68" s="8">
        <f t="shared" si="88"/>
        <v>0</v>
      </c>
      <c r="AH68" s="8">
        <f t="shared" si="89"/>
        <v>1.8792910933818932</v>
      </c>
      <c r="AI68" s="6">
        <v>12</v>
      </c>
      <c r="AJ68" s="8">
        <f t="shared" si="90"/>
        <v>4.3155978362006895</v>
      </c>
      <c r="AK68" s="8">
        <f t="shared" si="91"/>
        <v>3.1122082514496445</v>
      </c>
      <c r="AL68" s="8">
        <f t="shared" si="91"/>
        <v>0</v>
      </c>
      <c r="AM68" s="8">
        <f t="shared" si="91"/>
        <v>1.422163621651813</v>
      </c>
      <c r="AN68" s="8">
        <f t="shared" si="91"/>
        <v>0.13289072306864777</v>
      </c>
      <c r="AO68" s="8">
        <f t="shared" si="91"/>
        <v>0.68117686593725646</v>
      </c>
      <c r="AP68" s="8">
        <f t="shared" si="91"/>
        <v>0</v>
      </c>
      <c r="AQ68" s="8">
        <f t="shared" si="91"/>
        <v>0</v>
      </c>
      <c r="AR68" s="8">
        <f t="shared" si="91"/>
        <v>2.6533145028732052</v>
      </c>
      <c r="AS68" s="8">
        <f t="shared" si="91"/>
        <v>0.10851061120955985</v>
      </c>
      <c r="AT68" s="8">
        <f t="shared" si="91"/>
        <v>0</v>
      </c>
      <c r="AU68" s="8">
        <f t="shared" si="91"/>
        <v>0</v>
      </c>
      <c r="AV68" s="25">
        <f t="shared" si="92"/>
        <v>8.1102645761901275</v>
      </c>
      <c r="AW68" s="25"/>
      <c r="AX68" s="25"/>
      <c r="AY68" s="25"/>
      <c r="AZ68" s="25"/>
      <c r="BA68" s="25"/>
      <c r="BB68" s="25"/>
      <c r="BI68" s="6">
        <v>0.54</v>
      </c>
    </row>
    <row r="69" spans="1:61" s="6" customFormat="1" x14ac:dyDescent="0.25">
      <c r="A69" s="15" t="s">
        <v>134</v>
      </c>
      <c r="C69" s="6" t="s">
        <v>132</v>
      </c>
      <c r="D69" s="6">
        <v>10</v>
      </c>
      <c r="E69" s="7">
        <v>1400</v>
      </c>
      <c r="F69" s="7" t="s">
        <v>127</v>
      </c>
      <c r="G69" s="7" t="s">
        <v>128</v>
      </c>
      <c r="I69" s="41">
        <v>42.14</v>
      </c>
      <c r="J69" s="17"/>
      <c r="K69" s="41">
        <v>13.44</v>
      </c>
      <c r="L69" s="46">
        <v>2.19</v>
      </c>
      <c r="M69" s="41">
        <v>16.059999999999999</v>
      </c>
      <c r="N69" s="41"/>
      <c r="O69" s="17"/>
      <c r="P69" s="41">
        <v>22.32</v>
      </c>
      <c r="Q69" s="46">
        <v>1.82</v>
      </c>
      <c r="R69" s="7"/>
      <c r="S69" s="7"/>
      <c r="T69" s="7"/>
      <c r="U69" s="7"/>
      <c r="W69" s="8">
        <f t="shared" si="78"/>
        <v>0.70134793947836627</v>
      </c>
      <c r="X69" s="8">
        <f t="shared" si="79"/>
        <v>0</v>
      </c>
      <c r="Y69" s="8">
        <f t="shared" si="80"/>
        <v>0.26363228004652794</v>
      </c>
      <c r="Z69" s="8">
        <f t="shared" si="81"/>
        <v>2.8819202273953494E-2</v>
      </c>
      <c r="AA69" s="8">
        <f t="shared" si="82"/>
        <v>0.22353802512645346</v>
      </c>
      <c r="AB69" s="8">
        <f t="shared" si="83"/>
        <v>0</v>
      </c>
      <c r="AC69" s="8">
        <f t="shared" si="84"/>
        <v>0</v>
      </c>
      <c r="AD69" s="8">
        <f t="shared" si="85"/>
        <v>0.55378431688769247</v>
      </c>
      <c r="AE69" s="8">
        <f t="shared" si="86"/>
        <v>3.2455142356813974E-2</v>
      </c>
      <c r="AF69" s="8">
        <f t="shared" si="87"/>
        <v>0</v>
      </c>
      <c r="AG69" s="8">
        <f t="shared" si="88"/>
        <v>0</v>
      </c>
      <c r="AH69" s="8">
        <f t="shared" si="89"/>
        <v>1.8035769061698077</v>
      </c>
      <c r="AI69" s="6">
        <v>12</v>
      </c>
      <c r="AJ69" s="8">
        <f t="shared" si="90"/>
        <v>4.5263366252032444</v>
      </c>
      <c r="AK69" s="8">
        <f t="shared" si="91"/>
        <v>3.1745368654717576</v>
      </c>
      <c r="AL69" s="8">
        <f t="shared" si="91"/>
        <v>0</v>
      </c>
      <c r="AM69" s="8">
        <f t="shared" si="91"/>
        <v>1.1932884447604379</v>
      </c>
      <c r="AN69" s="8">
        <f t="shared" si="91"/>
        <v>0.13044541076173632</v>
      </c>
      <c r="AO69" s="8">
        <f t="shared" si="91"/>
        <v>1.0118083502554693</v>
      </c>
      <c r="AP69" s="8">
        <f t="shared" si="91"/>
        <v>0</v>
      </c>
      <c r="AQ69" s="8">
        <f t="shared" si="91"/>
        <v>0</v>
      </c>
      <c r="AR69" s="8">
        <f t="shared" si="91"/>
        <v>2.5066142359919219</v>
      </c>
      <c r="AS69" s="8">
        <f t="shared" si="91"/>
        <v>0.14690289952583224</v>
      </c>
      <c r="AT69" s="8">
        <f t="shared" si="91"/>
        <v>0</v>
      </c>
      <c r="AU69" s="8">
        <f t="shared" si="91"/>
        <v>0</v>
      </c>
      <c r="AV69" s="25">
        <f t="shared" si="92"/>
        <v>8.1635962067671546</v>
      </c>
      <c r="AW69" s="25"/>
      <c r="AX69" s="25"/>
      <c r="AY69" s="25"/>
      <c r="AZ69" s="25"/>
      <c r="BA69" s="25"/>
      <c r="BB69" s="25"/>
      <c r="BI69" s="6">
        <v>0.54</v>
      </c>
    </row>
    <row r="70" spans="1:61" s="6" customFormat="1" x14ac:dyDescent="0.25">
      <c r="A70" s="15" t="s">
        <v>135</v>
      </c>
      <c r="C70" s="6" t="s">
        <v>132</v>
      </c>
      <c r="D70" s="6">
        <v>12.5</v>
      </c>
      <c r="E70" s="7">
        <v>1600</v>
      </c>
      <c r="F70" s="7" t="s">
        <v>127</v>
      </c>
      <c r="G70" s="7" t="s">
        <v>128</v>
      </c>
      <c r="I70" s="41">
        <v>43.89</v>
      </c>
      <c r="J70" s="17"/>
      <c r="K70" s="41">
        <v>10.75</v>
      </c>
      <c r="L70" s="46">
        <v>1.69</v>
      </c>
      <c r="M70" s="41">
        <v>15.94</v>
      </c>
      <c r="N70" s="41"/>
      <c r="O70" s="17"/>
      <c r="P70" s="41">
        <v>25.1</v>
      </c>
      <c r="Q70" s="46">
        <v>1.28</v>
      </c>
      <c r="R70" s="7"/>
      <c r="S70" s="7"/>
      <c r="T70" s="7"/>
      <c r="U70" s="7"/>
      <c r="W70" s="8">
        <f t="shared" si="78"/>
        <v>0.73047368447331507</v>
      </c>
      <c r="X70" s="8">
        <f t="shared" si="79"/>
        <v>0</v>
      </c>
      <c r="Y70" s="8">
        <f t="shared" si="80"/>
        <v>0.21086659304316782</v>
      </c>
      <c r="Z70" s="8">
        <f t="shared" si="81"/>
        <v>2.2239475727388769E-2</v>
      </c>
      <c r="AA70" s="8">
        <f t="shared" si="82"/>
        <v>0.2218677534567664</v>
      </c>
      <c r="AB70" s="8">
        <f t="shared" si="83"/>
        <v>0</v>
      </c>
      <c r="AC70" s="8">
        <f t="shared" si="84"/>
        <v>0</v>
      </c>
      <c r="AD70" s="8">
        <f t="shared" si="85"/>
        <v>0.62275924524556814</v>
      </c>
      <c r="AE70" s="8">
        <f t="shared" si="86"/>
        <v>2.2825594624572464E-2</v>
      </c>
      <c r="AF70" s="8">
        <f t="shared" si="87"/>
        <v>0</v>
      </c>
      <c r="AG70" s="8">
        <f t="shared" si="88"/>
        <v>0</v>
      </c>
      <c r="AH70" s="8">
        <f t="shared" si="89"/>
        <v>1.8310323465707787</v>
      </c>
      <c r="AI70" s="6">
        <v>12</v>
      </c>
      <c r="AJ70" s="8">
        <f t="shared" si="90"/>
        <v>4.4808571083834732</v>
      </c>
      <c r="AK70" s="8">
        <f t="shared" si="91"/>
        <v>3.2731482015593203</v>
      </c>
      <c r="AL70" s="8">
        <f t="shared" si="91"/>
        <v>0</v>
      </c>
      <c r="AM70" s="8">
        <f t="shared" si="91"/>
        <v>0.94486307235808353</v>
      </c>
      <c r="AN70" s="8">
        <f t="shared" si="91"/>
        <v>9.9651912899791681E-2</v>
      </c>
      <c r="AO70" s="8">
        <f t="shared" si="91"/>
        <v>0.99415770019782368</v>
      </c>
      <c r="AP70" s="8">
        <f t="shared" si="91"/>
        <v>0</v>
      </c>
      <c r="AQ70" s="8">
        <f t="shared" si="91"/>
        <v>0</v>
      </c>
      <c r="AR70" s="8">
        <f t="shared" si="91"/>
        <v>2.7904951908701308</v>
      </c>
      <c r="AS70" s="8">
        <f t="shared" si="91"/>
        <v>0.10227822792659512</v>
      </c>
      <c r="AT70" s="8">
        <f t="shared" si="91"/>
        <v>0</v>
      </c>
      <c r="AU70" s="8">
        <f t="shared" si="91"/>
        <v>0</v>
      </c>
      <c r="AV70" s="25">
        <f t="shared" si="92"/>
        <v>8.2045943058117459</v>
      </c>
      <c r="AW70" s="25"/>
      <c r="AX70" s="25"/>
      <c r="AY70" s="25"/>
      <c r="AZ70" s="25"/>
      <c r="BA70" s="25"/>
      <c r="BB70" s="25"/>
      <c r="BI70" s="6">
        <v>0.68</v>
      </c>
    </row>
    <row r="71" spans="1:61" s="6" customFormat="1" x14ac:dyDescent="0.25">
      <c r="A71" s="15" t="s">
        <v>136</v>
      </c>
      <c r="C71" s="6" t="s">
        <v>132</v>
      </c>
      <c r="D71" s="6">
        <v>14</v>
      </c>
      <c r="E71" s="7">
        <v>1400</v>
      </c>
      <c r="F71" s="7" t="s">
        <v>127</v>
      </c>
      <c r="G71" s="7" t="s">
        <v>128</v>
      </c>
      <c r="I71" s="41">
        <v>43.17</v>
      </c>
      <c r="J71" s="17"/>
      <c r="K71" s="41">
        <v>11.27</v>
      </c>
      <c r="L71" s="46">
        <v>1.78</v>
      </c>
      <c r="M71" s="41">
        <v>16.149999999999999</v>
      </c>
      <c r="N71" s="41"/>
      <c r="O71" s="17"/>
      <c r="P71" s="41">
        <v>23.7</v>
      </c>
      <c r="Q71" s="46">
        <v>1.42</v>
      </c>
      <c r="R71" s="7"/>
      <c r="S71" s="7"/>
      <c r="T71" s="7"/>
      <c r="U71" s="7"/>
      <c r="W71" s="8">
        <f t="shared" si="78"/>
        <v>0.71849052081825038</v>
      </c>
      <c r="X71" s="8">
        <f t="shared" si="79"/>
        <v>0</v>
      </c>
      <c r="Y71" s="8">
        <f t="shared" si="80"/>
        <v>0.22106665149734894</v>
      </c>
      <c r="Z71" s="8">
        <f t="shared" si="81"/>
        <v>2.342382650577042E-2</v>
      </c>
      <c r="AA71" s="8">
        <f t="shared" si="82"/>
        <v>0.22479072887871876</v>
      </c>
      <c r="AB71" s="8">
        <f t="shared" si="83"/>
        <v>0</v>
      </c>
      <c r="AC71" s="8">
        <f t="shared" si="84"/>
        <v>0</v>
      </c>
      <c r="AD71" s="8">
        <f t="shared" si="85"/>
        <v>0.58802366981354437</v>
      </c>
      <c r="AE71" s="8">
        <f t="shared" si="86"/>
        <v>2.5322144036635075E-2</v>
      </c>
      <c r="AF71" s="8">
        <f t="shared" si="87"/>
        <v>0</v>
      </c>
      <c r="AG71" s="8">
        <f t="shared" si="88"/>
        <v>0</v>
      </c>
      <c r="AH71" s="8">
        <f t="shared" si="89"/>
        <v>1.801117541550268</v>
      </c>
      <c r="AI71" s="6">
        <v>12</v>
      </c>
      <c r="AJ71" s="8">
        <f t="shared" si="90"/>
        <v>4.5422658380678218</v>
      </c>
      <c r="AK71" s="8">
        <f t="shared" si="91"/>
        <v>3.263574947688296</v>
      </c>
      <c r="AL71" s="8">
        <f t="shared" si="91"/>
        <v>0</v>
      </c>
      <c r="AM71" s="8">
        <f t="shared" si="91"/>
        <v>1.0041434990324527</v>
      </c>
      <c r="AN71" s="8">
        <f t="shared" si="91"/>
        <v>0.10639724693398854</v>
      </c>
      <c r="AO71" s="8">
        <f t="shared" si="91"/>
        <v>1.0210592485001699</v>
      </c>
      <c r="AP71" s="8">
        <f t="shared" si="91"/>
        <v>0</v>
      </c>
      <c r="AQ71" s="8">
        <f t="shared" si="91"/>
        <v>0</v>
      </c>
      <c r="AR71" s="8">
        <f t="shared" si="91"/>
        <v>2.6709598273693351</v>
      </c>
      <c r="AS71" s="8">
        <f t="shared" si="91"/>
        <v>0.11501990980424032</v>
      </c>
      <c r="AT71" s="8">
        <f t="shared" si="91"/>
        <v>0</v>
      </c>
      <c r="AU71" s="8">
        <f t="shared" si="91"/>
        <v>0</v>
      </c>
      <c r="AV71" s="25">
        <f t="shared" si="92"/>
        <v>8.1811546793284826</v>
      </c>
      <c r="AW71" s="25"/>
      <c r="AX71" s="25"/>
      <c r="AY71" s="25"/>
      <c r="AZ71" s="25"/>
      <c r="BA71" s="25"/>
      <c r="BB71" s="25"/>
      <c r="BI71" s="6">
        <v>0.59</v>
      </c>
    </row>
    <row r="72" spans="1:61" s="6" customFormat="1" x14ac:dyDescent="0.25">
      <c r="A72" s="15" t="s">
        <v>137</v>
      </c>
      <c r="C72" s="6" t="s">
        <v>132</v>
      </c>
      <c r="D72" s="6">
        <v>14</v>
      </c>
      <c r="E72" s="7">
        <v>1600</v>
      </c>
      <c r="F72" s="7" t="s">
        <v>127</v>
      </c>
      <c r="G72" s="7" t="s">
        <v>128</v>
      </c>
      <c r="I72" s="41">
        <v>44.03</v>
      </c>
      <c r="J72" s="17"/>
      <c r="K72" s="41">
        <v>10.8</v>
      </c>
      <c r="L72" s="46">
        <v>1.61</v>
      </c>
      <c r="M72" s="41">
        <v>15.58</v>
      </c>
      <c r="N72" s="41"/>
      <c r="O72" s="17"/>
      <c r="P72" s="41">
        <v>25.25</v>
      </c>
      <c r="Q72" s="46">
        <v>1.31</v>
      </c>
      <c r="R72" s="7"/>
      <c r="S72" s="7"/>
      <c r="T72" s="7"/>
      <c r="U72" s="7"/>
      <c r="W72" s="8">
        <f t="shared" si="78"/>
        <v>0.73280374407291093</v>
      </c>
      <c r="X72" s="8">
        <f t="shared" si="79"/>
        <v>0</v>
      </c>
      <c r="Y72" s="8">
        <f t="shared" si="80"/>
        <v>0.2118473678945314</v>
      </c>
      <c r="Z72" s="8">
        <f t="shared" si="81"/>
        <v>2.1186719479938415E-2</v>
      </c>
      <c r="AA72" s="8">
        <f t="shared" si="82"/>
        <v>0.21685693844770518</v>
      </c>
      <c r="AB72" s="8">
        <f t="shared" si="83"/>
        <v>0</v>
      </c>
      <c r="AC72" s="8">
        <f t="shared" si="84"/>
        <v>0</v>
      </c>
      <c r="AD72" s="8">
        <f t="shared" si="85"/>
        <v>0.62648091404185646</v>
      </c>
      <c r="AE72" s="8">
        <f t="shared" si="86"/>
        <v>2.3360569498585882E-2</v>
      </c>
      <c r="AF72" s="8">
        <f t="shared" si="87"/>
        <v>0</v>
      </c>
      <c r="AG72" s="8">
        <f t="shared" si="88"/>
        <v>0</v>
      </c>
      <c r="AH72" s="8">
        <f t="shared" si="89"/>
        <v>1.8325362534355283</v>
      </c>
      <c r="AI72" s="6">
        <v>12</v>
      </c>
      <c r="AJ72" s="8">
        <f t="shared" si="90"/>
        <v>4.474511435795975</v>
      </c>
      <c r="AK72" s="8">
        <f t="shared" si="91"/>
        <v>3.278938733048347</v>
      </c>
      <c r="AL72" s="8">
        <f t="shared" si="91"/>
        <v>0</v>
      </c>
      <c r="AM72" s="8">
        <f t="shared" si="91"/>
        <v>0.94791347028735784</v>
      </c>
      <c r="AN72" s="8">
        <f t="shared" si="91"/>
        <v>9.4800218599985789E-2</v>
      </c>
      <c r="AO72" s="8">
        <f t="shared" si="91"/>
        <v>0.97032885101596067</v>
      </c>
      <c r="AP72" s="8">
        <f t="shared" si="91"/>
        <v>0</v>
      </c>
      <c r="AQ72" s="8">
        <f t="shared" si="91"/>
        <v>0</v>
      </c>
      <c r="AR72" s="8">
        <f t="shared" si="91"/>
        <v>2.803196014188202</v>
      </c>
      <c r="AS72" s="8">
        <f t="shared" si="91"/>
        <v>0.10452713536812917</v>
      </c>
      <c r="AT72" s="8">
        <f t="shared" si="91"/>
        <v>0</v>
      </c>
      <c r="AU72" s="8">
        <f t="shared" si="91"/>
        <v>0</v>
      </c>
      <c r="AV72" s="25">
        <f t="shared" si="92"/>
        <v>8.1997044225079811</v>
      </c>
      <c r="AW72" s="25"/>
      <c r="AX72" s="25"/>
      <c r="AY72" s="25"/>
      <c r="AZ72" s="25"/>
      <c r="BA72" s="25"/>
      <c r="BB72" s="25"/>
      <c r="BI72" s="6">
        <v>0.67</v>
      </c>
    </row>
    <row r="73" spans="1:61" s="6" customFormat="1" x14ac:dyDescent="0.25">
      <c r="A73" s="15" t="s">
        <v>138</v>
      </c>
      <c r="C73" s="6" t="s">
        <v>132</v>
      </c>
      <c r="D73" s="6">
        <v>15</v>
      </c>
      <c r="E73" s="7">
        <v>1600</v>
      </c>
      <c r="F73" s="7" t="s">
        <v>127</v>
      </c>
      <c r="G73" s="7" t="s">
        <v>128</v>
      </c>
      <c r="I73" s="41">
        <v>44.96</v>
      </c>
      <c r="J73" s="17"/>
      <c r="K73" s="41">
        <v>10.79</v>
      </c>
      <c r="L73" s="46">
        <v>1.66</v>
      </c>
      <c r="M73" s="41">
        <v>14.07</v>
      </c>
      <c r="N73" s="41"/>
      <c r="O73" s="17"/>
      <c r="P73" s="41">
        <v>25.67</v>
      </c>
      <c r="Q73" s="46">
        <v>1.26</v>
      </c>
      <c r="R73" s="7"/>
      <c r="S73" s="7"/>
      <c r="T73" s="7"/>
      <c r="U73" s="7"/>
      <c r="W73" s="8">
        <f t="shared" si="78"/>
        <v>0.74828199712736942</v>
      </c>
      <c r="X73" s="8">
        <f t="shared" si="79"/>
        <v>0</v>
      </c>
      <c r="Y73" s="8">
        <f t="shared" si="80"/>
        <v>0.21165121292425867</v>
      </c>
      <c r="Z73" s="8">
        <f t="shared" si="81"/>
        <v>2.1844692134594886E-2</v>
      </c>
      <c r="AA73" s="8">
        <f t="shared" si="82"/>
        <v>0.19583935327080951</v>
      </c>
      <c r="AB73" s="8">
        <f t="shared" si="83"/>
        <v>0</v>
      </c>
      <c r="AC73" s="8">
        <f t="shared" si="84"/>
        <v>0</v>
      </c>
      <c r="AD73" s="8">
        <f t="shared" si="85"/>
        <v>0.63690158667146357</v>
      </c>
      <c r="AE73" s="8">
        <f t="shared" si="86"/>
        <v>2.2468944708563518E-2</v>
      </c>
      <c r="AF73" s="8">
        <f t="shared" si="87"/>
        <v>0</v>
      </c>
      <c r="AG73" s="8">
        <f t="shared" si="88"/>
        <v>0</v>
      </c>
      <c r="AH73" s="8">
        <f t="shared" si="89"/>
        <v>1.8369877868370597</v>
      </c>
      <c r="AI73" s="6">
        <v>12</v>
      </c>
      <c r="AJ73" s="8">
        <f t="shared" si="90"/>
        <v>4.4411255477438969</v>
      </c>
      <c r="AK73" s="8">
        <f t="shared" si="91"/>
        <v>3.3232142943591856</v>
      </c>
      <c r="AL73" s="8">
        <f t="shared" si="91"/>
        <v>0</v>
      </c>
      <c r="AM73" s="8">
        <f t="shared" si="91"/>
        <v>0.93996960892890846</v>
      </c>
      <c r="AN73" s="8">
        <f t="shared" si="91"/>
        <v>9.7015020321549517E-2</v>
      </c>
      <c r="AO73" s="8">
        <f t="shared" si="91"/>
        <v>0.8697471550646344</v>
      </c>
      <c r="AP73" s="8">
        <f t="shared" si="91"/>
        <v>0</v>
      </c>
      <c r="AQ73" s="8">
        <f t="shared" si="91"/>
        <v>0</v>
      </c>
      <c r="AR73" s="8">
        <f t="shared" si="91"/>
        <v>2.8285599079652606</v>
      </c>
      <c r="AS73" s="8">
        <f t="shared" si="91"/>
        <v>9.9787404376046482E-2</v>
      </c>
      <c r="AT73" s="8">
        <f t="shared" si="91"/>
        <v>0</v>
      </c>
      <c r="AU73" s="8">
        <f t="shared" si="91"/>
        <v>0</v>
      </c>
      <c r="AV73" s="25">
        <f t="shared" si="92"/>
        <v>8.1582933910155848</v>
      </c>
      <c r="AW73" s="25"/>
      <c r="AX73" s="25"/>
      <c r="AY73" s="25"/>
      <c r="AZ73" s="25"/>
      <c r="BA73" s="25"/>
      <c r="BB73" s="25"/>
      <c r="BI73" s="6">
        <v>0.625</v>
      </c>
    </row>
    <row r="74" spans="1:61" s="6" customFormat="1" x14ac:dyDescent="0.25">
      <c r="A74" s="15"/>
      <c r="E74" s="7"/>
      <c r="F74" s="7"/>
      <c r="I74" s="41"/>
      <c r="J74" s="17"/>
      <c r="K74" s="41"/>
      <c r="L74" s="41"/>
      <c r="M74" s="41"/>
      <c r="N74" s="41"/>
      <c r="O74" s="17"/>
      <c r="P74" s="41"/>
      <c r="Q74" s="41"/>
      <c r="R74" s="7"/>
      <c r="S74" s="7"/>
      <c r="T74" s="7"/>
      <c r="U74" s="7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25"/>
      <c r="AW74" s="25"/>
      <c r="AX74" s="25"/>
      <c r="AY74" s="25"/>
      <c r="AZ74" s="25"/>
      <c r="BA74" s="25"/>
      <c r="BB74" s="25"/>
    </row>
    <row r="75" spans="1:61" s="6" customFormat="1" x14ac:dyDescent="0.25">
      <c r="A75" s="15"/>
      <c r="E75" s="7"/>
      <c r="F75" s="7"/>
      <c r="I75" s="41"/>
      <c r="J75" s="17"/>
      <c r="K75" s="41"/>
      <c r="L75" s="41"/>
      <c r="M75" s="41"/>
      <c r="N75" s="41"/>
      <c r="O75" s="17"/>
      <c r="P75" s="41"/>
      <c r="Q75" s="41"/>
      <c r="R75" s="7"/>
      <c r="S75" s="7"/>
      <c r="T75" s="7"/>
      <c r="U75" s="7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25"/>
      <c r="AW75" s="25"/>
      <c r="AX75" s="25"/>
      <c r="AY75" s="25"/>
      <c r="AZ75" s="25"/>
      <c r="BA75" s="25"/>
      <c r="BB75" s="25"/>
    </row>
    <row r="76" spans="1:61" s="6" customFormat="1" x14ac:dyDescent="0.25">
      <c r="A76" s="15"/>
      <c r="E76" s="7"/>
      <c r="F76" s="7"/>
      <c r="I76" s="41"/>
      <c r="J76" s="17"/>
      <c r="K76" s="41"/>
      <c r="L76" s="41"/>
      <c r="M76" s="41"/>
      <c r="N76" s="41"/>
      <c r="O76" s="17"/>
      <c r="P76" s="41"/>
      <c r="Q76" s="41"/>
      <c r="R76" s="7"/>
      <c r="S76" s="7"/>
      <c r="T76" s="7"/>
      <c r="U76" s="7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35"/>
      <c r="AW76" s="35"/>
      <c r="AX76" s="35"/>
      <c r="AY76" s="35"/>
      <c r="AZ76" s="35"/>
      <c r="BA76" s="35"/>
      <c r="BB76" s="35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20"/>
  <sheetViews>
    <sheetView topLeftCell="BG1" zoomScale="80" zoomScaleNormal="80" workbookViewId="0">
      <pane ySplit="1" topLeftCell="A2" activePane="bottomLeft" state="frozen"/>
      <selection pane="bottomLeft" activeCell="CE7" sqref="CE7"/>
    </sheetView>
  </sheetViews>
  <sheetFormatPr baseColWidth="10" defaultColWidth="11.5703125" defaultRowHeight="15" x14ac:dyDescent="0.25"/>
  <cols>
    <col min="1" max="1" width="11.5703125" style="36"/>
    <col min="2" max="2" width="18.85546875" style="36" bestFit="1" customWidth="1"/>
    <col min="3" max="55" width="11.5703125" style="36" customWidth="1"/>
    <col min="56" max="16384" width="11.5703125" style="36"/>
  </cols>
  <sheetData>
    <row r="1" spans="1:85" s="106" customFormat="1" x14ac:dyDescent="0.25">
      <c r="A1" s="2"/>
      <c r="B1" s="2" t="s">
        <v>155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6</v>
      </c>
      <c r="H1" s="48" t="s">
        <v>7</v>
      </c>
      <c r="I1" s="49" t="s">
        <v>154</v>
      </c>
      <c r="J1" s="49" t="s">
        <v>8</v>
      </c>
      <c r="K1" s="49" t="s">
        <v>154</v>
      </c>
      <c r="L1" s="49" t="s">
        <v>9</v>
      </c>
      <c r="M1" s="49" t="s">
        <v>154</v>
      </c>
      <c r="N1" s="49" t="s">
        <v>10</v>
      </c>
      <c r="O1" s="49" t="s">
        <v>154</v>
      </c>
      <c r="P1" s="49" t="s">
        <v>11</v>
      </c>
      <c r="Q1" s="49" t="s">
        <v>154</v>
      </c>
      <c r="R1" s="49" t="s">
        <v>12</v>
      </c>
      <c r="S1" s="49" t="s">
        <v>154</v>
      </c>
      <c r="T1" s="49" t="s">
        <v>61</v>
      </c>
      <c r="U1" s="49" t="s">
        <v>154</v>
      </c>
      <c r="V1" s="49" t="s">
        <v>14</v>
      </c>
      <c r="W1" s="49" t="s">
        <v>154</v>
      </c>
      <c r="X1" s="49" t="s">
        <v>15</v>
      </c>
      <c r="Y1" s="49" t="s">
        <v>154</v>
      </c>
      <c r="Z1" s="49" t="s">
        <v>16</v>
      </c>
      <c r="AA1" s="49" t="s">
        <v>154</v>
      </c>
      <c r="AB1" s="49" t="s">
        <v>17</v>
      </c>
      <c r="AC1" s="49" t="s">
        <v>18</v>
      </c>
      <c r="AD1" s="49"/>
      <c r="AE1" s="50" t="s">
        <v>19</v>
      </c>
      <c r="AF1" s="101"/>
      <c r="AG1" s="106" t="s">
        <v>20</v>
      </c>
      <c r="AH1" s="106" t="s">
        <v>7</v>
      </c>
      <c r="AJ1" s="106" t="s">
        <v>8</v>
      </c>
      <c r="AL1" s="106" t="s">
        <v>9</v>
      </c>
      <c r="AN1" s="106" t="s">
        <v>10</v>
      </c>
      <c r="AP1" s="106" t="s">
        <v>11</v>
      </c>
      <c r="AR1" s="106" t="s">
        <v>12</v>
      </c>
      <c r="AT1" s="106" t="s">
        <v>161</v>
      </c>
      <c r="AV1" s="106" t="s">
        <v>14</v>
      </c>
      <c r="AX1" s="106" t="s">
        <v>15</v>
      </c>
      <c r="AZ1" s="106" t="s">
        <v>16</v>
      </c>
      <c r="BB1" s="106" t="s">
        <v>17</v>
      </c>
      <c r="BD1" s="106" t="s">
        <v>21</v>
      </c>
      <c r="BE1" s="106" t="s">
        <v>22</v>
      </c>
      <c r="BF1" s="107" t="s">
        <v>23</v>
      </c>
      <c r="BG1" s="108"/>
      <c r="BH1" s="109" t="s">
        <v>24</v>
      </c>
      <c r="BI1" s="109"/>
      <c r="BJ1" s="109" t="s">
        <v>25</v>
      </c>
      <c r="BK1" s="109"/>
      <c r="BL1" s="109" t="s">
        <v>26</v>
      </c>
      <c r="BM1" s="109"/>
      <c r="BN1" s="109" t="s">
        <v>27</v>
      </c>
      <c r="BO1" s="109"/>
      <c r="BP1" s="109" t="s">
        <v>28</v>
      </c>
      <c r="BQ1" s="109"/>
      <c r="BR1" s="109" t="s">
        <v>61</v>
      </c>
      <c r="BS1" s="109"/>
      <c r="BT1" s="109" t="s">
        <v>30</v>
      </c>
      <c r="BU1" s="109"/>
      <c r="BV1" s="109" t="s">
        <v>31</v>
      </c>
      <c r="BW1" s="109"/>
      <c r="BX1" s="109" t="s">
        <v>32</v>
      </c>
      <c r="BY1" s="109"/>
      <c r="BZ1" s="109" t="s">
        <v>33</v>
      </c>
      <c r="CA1" s="109"/>
      <c r="CB1" s="109" t="s">
        <v>34</v>
      </c>
      <c r="CC1" s="110"/>
      <c r="CD1" s="110" t="s">
        <v>35</v>
      </c>
      <c r="CE1" s="106" t="s">
        <v>42</v>
      </c>
      <c r="CF1" s="106" t="s">
        <v>48</v>
      </c>
      <c r="CG1" s="106" t="s">
        <v>49</v>
      </c>
    </row>
    <row r="2" spans="1:85" s="7" customFormat="1" ht="10.15" customHeight="1" x14ac:dyDescent="0.25">
      <c r="A2" s="111" t="s">
        <v>50</v>
      </c>
      <c r="B2" s="111"/>
      <c r="C2" s="111"/>
      <c r="H2" s="51"/>
      <c r="I2" s="99"/>
      <c r="R2" s="7" t="s">
        <v>139</v>
      </c>
      <c r="AE2" s="52"/>
      <c r="AF2" s="99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E2" s="112"/>
      <c r="BF2" s="51"/>
      <c r="BG2" s="99"/>
      <c r="CB2" s="111"/>
      <c r="CC2" s="111"/>
      <c r="CD2" s="111"/>
      <c r="CE2" s="7" t="s">
        <v>51</v>
      </c>
    </row>
    <row r="3" spans="1:85" s="13" customFormat="1" x14ac:dyDescent="0.25">
      <c r="A3" s="113" t="s">
        <v>153</v>
      </c>
      <c r="B3" s="113"/>
      <c r="H3" s="53">
        <v>48.7</v>
      </c>
      <c r="I3" s="100"/>
      <c r="J3" s="54"/>
      <c r="K3" s="54"/>
      <c r="L3" s="54">
        <v>6.01</v>
      </c>
      <c r="M3" s="54"/>
      <c r="N3" s="54"/>
      <c r="O3" s="54"/>
      <c r="P3" s="54"/>
      <c r="Q3" s="54"/>
      <c r="R3" s="54">
        <v>6.56</v>
      </c>
      <c r="S3" s="54"/>
      <c r="T3" s="54"/>
      <c r="U3" s="54"/>
      <c r="V3" s="54">
        <v>33.299999999999997</v>
      </c>
      <c r="W3" s="54"/>
      <c r="X3" s="54">
        <v>5.42</v>
      </c>
      <c r="Y3" s="54"/>
      <c r="Z3" s="54"/>
      <c r="AA3" s="54"/>
      <c r="AB3" s="54"/>
      <c r="AC3" s="54">
        <f>SUM(H3:AB3)</f>
        <v>99.99</v>
      </c>
      <c r="AD3" s="54"/>
      <c r="AE3" s="55">
        <f>P3+R3</f>
        <v>6.56</v>
      </c>
      <c r="AF3" s="100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E3" s="114"/>
      <c r="BF3" s="115"/>
      <c r="BG3" s="116"/>
      <c r="CF3" s="117"/>
    </row>
    <row r="4" spans="1:85" s="7" customFormat="1" x14ac:dyDescent="0.25">
      <c r="A4" s="7" t="s">
        <v>183</v>
      </c>
      <c r="B4" s="7" t="s">
        <v>156</v>
      </c>
      <c r="C4" s="7" t="s">
        <v>54</v>
      </c>
      <c r="D4" s="7">
        <v>20</v>
      </c>
      <c r="E4" s="7">
        <v>1600</v>
      </c>
      <c r="F4" s="7" t="s">
        <v>55</v>
      </c>
      <c r="G4" s="7">
        <v>12</v>
      </c>
      <c r="H4" s="51">
        <v>52.3</v>
      </c>
      <c r="I4" s="99">
        <v>0.5</v>
      </c>
      <c r="L4" s="7">
        <v>6.9</v>
      </c>
      <c r="M4" s="7">
        <v>0.2</v>
      </c>
      <c r="P4" s="56">
        <f>CE4-R4</f>
        <v>3.06168</v>
      </c>
      <c r="Q4" s="56">
        <v>0.1</v>
      </c>
      <c r="R4" s="56">
        <f>CE4*CF4*1.113</f>
        <v>2.93832</v>
      </c>
      <c r="S4" s="56">
        <v>0.1</v>
      </c>
      <c r="V4" s="7">
        <v>31.6</v>
      </c>
      <c r="W4" s="7">
        <v>0.2</v>
      </c>
      <c r="X4" s="7">
        <v>2.9</v>
      </c>
      <c r="Y4" s="7">
        <v>0.2</v>
      </c>
      <c r="Z4" s="7">
        <v>0.15</v>
      </c>
      <c r="AA4" s="7">
        <v>0.06</v>
      </c>
      <c r="AC4" s="7">
        <f>SUM(H4:AB4)</f>
        <v>101.21000000000001</v>
      </c>
      <c r="AE4" s="57">
        <f>P4+R4</f>
        <v>6</v>
      </c>
      <c r="AF4" s="102"/>
      <c r="AH4" s="112">
        <f t="shared" ref="AH4:AH7" si="0">H4/(2*15.9994+28.0855)</f>
        <v>0.87044369327761162</v>
      </c>
      <c r="AI4" s="112">
        <f t="shared" ref="AI4:AI7" si="1">I4/(2*15.9994+28.0855)</f>
        <v>8.3216414271282176E-3</v>
      </c>
      <c r="AJ4" s="112">
        <f t="shared" ref="AJ4:AJ7" si="2">J4/(2*15.9994+47.8671)</f>
        <v>0</v>
      </c>
      <c r="AK4" s="112">
        <f t="shared" ref="AK4:AK7" si="3">K4/(2*15.9994+47.8671)</f>
        <v>0</v>
      </c>
      <c r="AL4" s="112">
        <f t="shared" ref="AL4:AL7" si="4">(2*L4)/(2*26.981+3*15.9994)</f>
        <v>0.13534692948817284</v>
      </c>
      <c r="AM4" s="112">
        <f t="shared" ref="AM4:AM7" si="5">(2*M4)/(2*26.981+3*15.9994)</f>
        <v>3.9230994054542849E-3</v>
      </c>
      <c r="AN4" s="112">
        <f t="shared" ref="AN4:AN7" si="6">(2*N4)/(2*52+3*15.994)</f>
        <v>0</v>
      </c>
      <c r="AO4" s="112">
        <f t="shared" ref="AO4:AO7" si="7">(2*O4)/(2*52+3*15.994)</f>
        <v>0</v>
      </c>
      <c r="AP4" s="112">
        <f t="shared" ref="AP4:AP7" si="8">P4/(55.8452+15.9994)</f>
        <v>4.2615311380396023E-2</v>
      </c>
      <c r="AQ4" s="112">
        <f t="shared" ref="AQ4:AQ7" si="9">Q4/(55.8452+15.9994)</f>
        <v>1.3918930580725623E-3</v>
      </c>
      <c r="AR4" s="112">
        <f t="shared" ref="AR4:AR7" si="10">2*R4/(2*55.845+3*15.999)</f>
        <v>3.6800991940483571E-2</v>
      </c>
      <c r="AS4" s="112">
        <f t="shared" ref="AS4:AS7" si="11">2*S4/(2*55.845+3*15.999)</f>
        <v>1.2524501055189213E-3</v>
      </c>
      <c r="AT4" s="112">
        <f t="shared" ref="AT4:AT7" si="12">T4/(95.94+2*15.9994)</f>
        <v>0</v>
      </c>
      <c r="AU4" s="112">
        <f t="shared" ref="AU4:AU7" si="13">U4/(95.94+2*15.9994)</f>
        <v>0</v>
      </c>
      <c r="AV4" s="112">
        <f t="shared" ref="AV4:AV7" si="14">V4/(15.9994+24.3051)</f>
        <v>0.7840315597513926</v>
      </c>
      <c r="AW4" s="112">
        <f t="shared" ref="AW4:AW7" si="15">W4/(15.9994+24.3051)</f>
        <v>4.962225061717675E-3</v>
      </c>
      <c r="AX4" s="112">
        <f t="shared" ref="AX4:AX7" si="16">X4/(40.078+15.9994)</f>
        <v>5.1714237821296985E-2</v>
      </c>
      <c r="AY4" s="112">
        <f t="shared" ref="AY4:AY7" si="17">Y4/(40.078+15.9994)</f>
        <v>3.5664991600894477E-3</v>
      </c>
      <c r="AZ4" s="112">
        <f t="shared" ref="AZ4:AZ7" si="18">Z4/(22.989+0.5*15.9994)</f>
        <v>4.8404741083039942E-3</v>
      </c>
      <c r="BA4" s="112">
        <f t="shared" ref="BA4:BA7" si="19">AA4/(22.989+0.5*15.9994)</f>
        <v>1.9361896433215977E-3</v>
      </c>
      <c r="BB4" s="112">
        <f t="shared" ref="BB4:BB7" si="20">AB4/(39.0983+0.5*15.9994)</f>
        <v>0</v>
      </c>
      <c r="BC4" s="112">
        <f t="shared" ref="BC4:BC7" si="21">AC4/(39.0983+0.5*15.9994)</f>
        <v>2.1489235211686273</v>
      </c>
      <c r="BD4" s="7">
        <v>12</v>
      </c>
      <c r="BE4" s="112">
        <f t="shared" ref="BE4:BE7" si="22">BD4/(2*AH4+2*AJ4+1.5*AL4+AP4+2*AT4+AV4+AX4+0.5*AZ4+0.5*BB4+1.5*AN4+1.5*AR4)</f>
        <v>4.1668249268652708</v>
      </c>
      <c r="BF4" s="118">
        <f t="shared" ref="BF4:BF7" si="23">$BE4*AH4</f>
        <v>3.6269864785818204</v>
      </c>
      <c r="BG4" s="118">
        <f t="shared" ref="BG4:BG7" si="24">$BE4*AI4</f>
        <v>3.4674822930992541E-2</v>
      </c>
      <c r="BH4" s="112">
        <f t="shared" ref="BH4:BH7" si="25">$BE4*AJ4</f>
        <v>0</v>
      </c>
      <c r="BI4" s="112">
        <f t="shared" ref="BI4:BI7" si="26">$BE4*AK4</f>
        <v>0</v>
      </c>
      <c r="BJ4" s="112">
        <f t="shared" ref="BJ4:BJ7" si="27">$BE4*AL4</f>
        <v>0.56396695956599474</v>
      </c>
      <c r="BK4" s="112">
        <f t="shared" ref="BK4:BK7" si="28">$BE4*AM4</f>
        <v>1.6346868393217237E-2</v>
      </c>
      <c r="BL4" s="112">
        <f t="shared" ref="BL4:BL7" si="29">$BE4*AN4</f>
        <v>0</v>
      </c>
      <c r="BM4" s="112">
        <f t="shared" ref="BM4:BM7" si="30">$BE4*AO4</f>
        <v>0</v>
      </c>
      <c r="BN4" s="112">
        <f t="shared" ref="BN4:BN7" si="31">$BE4*AP4</f>
        <v>0.1775705417259594</v>
      </c>
      <c r="BO4" s="112">
        <f t="shared" ref="BO4:BO7" si="32">$BE4*AQ4</f>
        <v>5.7997746899074824E-3</v>
      </c>
      <c r="BP4" s="112">
        <f t="shared" ref="BP4:BP7" si="33">$BE4*AR4</f>
        <v>0.15334329055097487</v>
      </c>
      <c r="BQ4" s="112">
        <f t="shared" ref="BQ4:BQ7" si="34">$BE4*AS4</f>
        <v>5.2187403193312797E-3</v>
      </c>
      <c r="BR4" s="112">
        <f t="shared" ref="BR4:BR7" si="35">$BE4*AT4</f>
        <v>0</v>
      </c>
      <c r="BS4" s="112">
        <f t="shared" ref="BS4:BS7" si="36">$BE4*AU4</f>
        <v>0</v>
      </c>
      <c r="BT4" s="112">
        <f t="shared" ref="BT4:BT7" si="37">$BE4*AV4</f>
        <v>3.2669222466211609</v>
      </c>
      <c r="BU4" s="112">
        <f t="shared" ref="BU4:BU7" si="38">$BE4*AW4</f>
        <v>2.0676723079880766E-2</v>
      </c>
      <c r="BV4" s="112">
        <f t="shared" ref="BV4:BV7" si="39">$BE4*AX4</f>
        <v>0.21548417522761903</v>
      </c>
      <c r="BW4" s="112">
        <f t="shared" ref="BW4:BW7" si="40">$BE4*AY4</f>
        <v>1.4860977601904763E-2</v>
      </c>
      <c r="BX4" s="112">
        <f t="shared" ref="BX4:BX7" si="41">$BE4*AZ4</f>
        <v>2.0169408172327027E-2</v>
      </c>
      <c r="BY4" s="112">
        <f t="shared" ref="BY4:BY7" si="42">$BE4*BA4</f>
        <v>8.0677632689308103E-3</v>
      </c>
      <c r="BZ4" s="112">
        <f t="shared" ref="BZ4:BZ7" si="43">$BE4*BB4</f>
        <v>0</v>
      </c>
      <c r="CA4" s="112"/>
      <c r="CB4" s="112">
        <f t="shared" ref="CB4:CB7" si="44">SUM(BF4,BH4,BJ4,BL4,BN4,BP4,BR4,BT4,BV4,BX4,BZ4)</f>
        <v>8.0244431004458558</v>
      </c>
      <c r="CC4" s="112">
        <f t="shared" ref="CC4:CC7" si="45">SUM(BG4,BI4,BK4,BM4,BO4,BQ4,BS4,BU4,BW4,BY4,CA4)</f>
        <v>0.10564567028416488</v>
      </c>
      <c r="CD4" s="112">
        <f>BN4+BP4</f>
        <v>0.33091383227693427</v>
      </c>
      <c r="CE4" s="7">
        <v>6</v>
      </c>
      <c r="CF4" s="7">
        <v>0.44</v>
      </c>
      <c r="CG4" s="7" t="s">
        <v>57</v>
      </c>
    </row>
    <row r="5" spans="1:85" s="7" customFormat="1" x14ac:dyDescent="0.25">
      <c r="A5" s="7" t="s">
        <v>183</v>
      </c>
      <c r="B5" s="7" t="s">
        <v>157</v>
      </c>
      <c r="C5" s="7" t="s">
        <v>54</v>
      </c>
      <c r="D5" s="7">
        <v>20</v>
      </c>
      <c r="E5" s="7">
        <v>1600</v>
      </c>
      <c r="F5" s="7" t="s">
        <v>55</v>
      </c>
      <c r="G5" s="7">
        <v>12</v>
      </c>
      <c r="H5" s="51">
        <v>41.3</v>
      </c>
      <c r="I5" s="99">
        <v>0.2</v>
      </c>
      <c r="L5" s="7">
        <v>0.21</v>
      </c>
      <c r="M5" s="7">
        <v>0.01</v>
      </c>
      <c r="P5" s="56">
        <v>7.4</v>
      </c>
      <c r="Q5" s="56"/>
      <c r="R5" s="56"/>
      <c r="S5" s="56"/>
      <c r="V5" s="7">
        <v>51.1</v>
      </c>
      <c r="W5" s="7">
        <v>0.1</v>
      </c>
      <c r="X5" s="7">
        <v>0.03</v>
      </c>
      <c r="Y5" s="7">
        <v>0.01</v>
      </c>
      <c r="AE5" s="57"/>
      <c r="AF5" s="102"/>
      <c r="AH5" s="112">
        <f t="shared" si="0"/>
        <v>0.68736758188079083</v>
      </c>
      <c r="AI5" s="112">
        <f t="shared" si="1"/>
        <v>3.3286565708512874E-3</v>
      </c>
      <c r="AJ5" s="112">
        <f t="shared" si="2"/>
        <v>0</v>
      </c>
      <c r="AK5" s="112">
        <f t="shared" si="3"/>
        <v>0</v>
      </c>
      <c r="AL5" s="112">
        <f t="shared" si="4"/>
        <v>4.1192543757269991E-3</v>
      </c>
      <c r="AM5" s="112">
        <f t="shared" si="5"/>
        <v>1.9615497027271426E-4</v>
      </c>
      <c r="AN5" s="112">
        <f t="shared" si="6"/>
        <v>0</v>
      </c>
      <c r="AO5" s="112">
        <f t="shared" si="7"/>
        <v>0</v>
      </c>
      <c r="AP5" s="112">
        <f t="shared" si="8"/>
        <v>0.10300008629736961</v>
      </c>
      <c r="AQ5" s="112">
        <f t="shared" si="9"/>
        <v>0</v>
      </c>
      <c r="AR5" s="112">
        <f t="shared" si="10"/>
        <v>0</v>
      </c>
      <c r="AS5" s="112">
        <f t="shared" si="11"/>
        <v>0</v>
      </c>
      <c r="AT5" s="112">
        <f t="shared" si="12"/>
        <v>0</v>
      </c>
      <c r="AU5" s="112">
        <f t="shared" si="13"/>
        <v>0</v>
      </c>
      <c r="AV5" s="112">
        <f t="shared" si="14"/>
        <v>1.2678485032688658</v>
      </c>
      <c r="AW5" s="112">
        <f t="shared" si="15"/>
        <v>2.4811125308588375E-3</v>
      </c>
      <c r="AX5" s="112">
        <f t="shared" si="16"/>
        <v>5.3497487401341711E-4</v>
      </c>
      <c r="AY5" s="112">
        <f t="shared" si="17"/>
        <v>1.7832495800447238E-4</v>
      </c>
      <c r="AZ5" s="112">
        <f t="shared" si="18"/>
        <v>0</v>
      </c>
      <c r="BA5" s="112">
        <f t="shared" si="19"/>
        <v>0</v>
      </c>
      <c r="BB5" s="112">
        <f t="shared" si="20"/>
        <v>0</v>
      </c>
      <c r="BC5" s="112">
        <f t="shared" si="21"/>
        <v>0</v>
      </c>
      <c r="BD5" s="7">
        <v>4</v>
      </c>
      <c r="BE5" s="112">
        <f t="shared" si="22"/>
        <v>1.4533312043754312</v>
      </c>
      <c r="BF5" s="118">
        <f t="shared" si="23"/>
        <v>0.99897275562343757</v>
      </c>
      <c r="BG5" s="118">
        <f t="shared" si="24"/>
        <v>4.8376404630674939E-3</v>
      </c>
      <c r="BH5" s="112">
        <f t="shared" si="25"/>
        <v>0</v>
      </c>
      <c r="BI5" s="112">
        <f t="shared" si="26"/>
        <v>0</v>
      </c>
      <c r="BJ5" s="112">
        <f t="shared" si="27"/>
        <v>5.9866409230040843E-3</v>
      </c>
      <c r="BK5" s="112">
        <f t="shared" si="28"/>
        <v>2.8507813919067073E-4</v>
      </c>
      <c r="BL5" s="112">
        <f t="shared" si="29"/>
        <v>0</v>
      </c>
      <c r="BM5" s="112">
        <f t="shared" si="30"/>
        <v>0</v>
      </c>
      <c r="BN5" s="112">
        <f t="shared" si="31"/>
        <v>0.14969323946932953</v>
      </c>
      <c r="BO5" s="112">
        <f t="shared" si="32"/>
        <v>0</v>
      </c>
      <c r="BP5" s="112">
        <f t="shared" si="33"/>
        <v>0</v>
      </c>
      <c r="BQ5" s="112">
        <f t="shared" si="34"/>
        <v>0</v>
      </c>
      <c r="BR5" s="112">
        <f t="shared" si="35"/>
        <v>0</v>
      </c>
      <c r="BS5" s="112">
        <f t="shared" si="36"/>
        <v>0</v>
      </c>
      <c r="BT5" s="112">
        <f t="shared" si="37"/>
        <v>1.8426037922213285</v>
      </c>
      <c r="BU5" s="112">
        <f t="shared" si="38"/>
        <v>3.6058782626640484E-3</v>
      </c>
      <c r="BV5" s="112">
        <f t="shared" si="39"/>
        <v>7.7749567796051402E-4</v>
      </c>
      <c r="BW5" s="112">
        <f t="shared" si="40"/>
        <v>2.5916522598683802E-4</v>
      </c>
      <c r="BX5" s="112">
        <f t="shared" si="41"/>
        <v>0</v>
      </c>
      <c r="BY5" s="112">
        <f t="shared" si="42"/>
        <v>0</v>
      </c>
      <c r="BZ5" s="112">
        <f t="shared" si="43"/>
        <v>0</v>
      </c>
      <c r="CA5" s="112"/>
      <c r="CB5" s="112">
        <f t="shared" si="44"/>
        <v>2.9980339239150604</v>
      </c>
      <c r="CC5" s="112">
        <f t="shared" si="45"/>
        <v>8.9877620909090492E-3</v>
      </c>
      <c r="CD5" s="112"/>
    </row>
    <row r="6" spans="1:85" s="7" customFormat="1" x14ac:dyDescent="0.25">
      <c r="A6" s="7" t="s">
        <v>183</v>
      </c>
      <c r="B6" s="7" t="s">
        <v>55</v>
      </c>
      <c r="C6" s="7" t="s">
        <v>54</v>
      </c>
      <c r="D6" s="7">
        <v>20</v>
      </c>
      <c r="E6" s="7">
        <v>1600</v>
      </c>
      <c r="F6" s="7" t="s">
        <v>55</v>
      </c>
      <c r="G6" s="7">
        <v>12</v>
      </c>
      <c r="H6" s="51"/>
      <c r="I6" s="99"/>
      <c r="P6" s="56"/>
      <c r="Q6" s="56"/>
      <c r="R6" s="56"/>
      <c r="S6" s="56"/>
      <c r="AE6" s="57"/>
      <c r="AF6" s="102"/>
      <c r="AH6" s="112">
        <f t="shared" si="0"/>
        <v>0</v>
      </c>
      <c r="AI6" s="112">
        <f t="shared" si="1"/>
        <v>0</v>
      </c>
      <c r="AJ6" s="112">
        <f t="shared" si="2"/>
        <v>0</v>
      </c>
      <c r="AK6" s="112">
        <f t="shared" si="3"/>
        <v>0</v>
      </c>
      <c r="AL6" s="112">
        <f t="shared" si="4"/>
        <v>0</v>
      </c>
      <c r="AM6" s="112">
        <f t="shared" si="5"/>
        <v>0</v>
      </c>
      <c r="AN6" s="112">
        <f t="shared" si="6"/>
        <v>0</v>
      </c>
      <c r="AO6" s="112">
        <f t="shared" si="7"/>
        <v>0</v>
      </c>
      <c r="AP6" s="112">
        <f t="shared" si="8"/>
        <v>0</v>
      </c>
      <c r="AQ6" s="112">
        <f t="shared" si="9"/>
        <v>0</v>
      </c>
      <c r="AR6" s="112">
        <f t="shared" si="10"/>
        <v>0</v>
      </c>
      <c r="AS6" s="112">
        <f t="shared" si="11"/>
        <v>0</v>
      </c>
      <c r="AT6" s="112">
        <f t="shared" si="12"/>
        <v>0</v>
      </c>
      <c r="AU6" s="112">
        <f t="shared" si="13"/>
        <v>0</v>
      </c>
      <c r="AV6" s="112">
        <f t="shared" si="14"/>
        <v>0</v>
      </c>
      <c r="AW6" s="112">
        <f t="shared" si="15"/>
        <v>0</v>
      </c>
      <c r="AX6" s="112">
        <f t="shared" si="16"/>
        <v>0</v>
      </c>
      <c r="AY6" s="112">
        <f t="shared" si="17"/>
        <v>0</v>
      </c>
      <c r="AZ6" s="112">
        <f t="shared" si="18"/>
        <v>0</v>
      </c>
      <c r="BA6" s="112">
        <f t="shared" si="19"/>
        <v>0</v>
      </c>
      <c r="BB6" s="112">
        <f t="shared" si="20"/>
        <v>0</v>
      </c>
      <c r="BC6" s="112">
        <f t="shared" si="21"/>
        <v>0</v>
      </c>
      <c r="BD6" s="7">
        <v>1</v>
      </c>
      <c r="BE6" s="112" t="e">
        <f t="shared" si="22"/>
        <v>#DIV/0!</v>
      </c>
      <c r="BF6" s="118" t="e">
        <f t="shared" si="23"/>
        <v>#DIV/0!</v>
      </c>
      <c r="BG6" s="118" t="e">
        <f t="shared" si="24"/>
        <v>#DIV/0!</v>
      </c>
      <c r="BH6" s="112" t="e">
        <f t="shared" si="25"/>
        <v>#DIV/0!</v>
      </c>
      <c r="BI6" s="112" t="e">
        <f t="shared" si="26"/>
        <v>#DIV/0!</v>
      </c>
      <c r="BJ6" s="112" t="e">
        <f t="shared" si="27"/>
        <v>#DIV/0!</v>
      </c>
      <c r="BK6" s="112" t="e">
        <f t="shared" si="28"/>
        <v>#DIV/0!</v>
      </c>
      <c r="BL6" s="112" t="e">
        <f t="shared" si="29"/>
        <v>#DIV/0!</v>
      </c>
      <c r="BM6" s="112" t="e">
        <f t="shared" si="30"/>
        <v>#DIV/0!</v>
      </c>
      <c r="BN6" s="112" t="e">
        <f t="shared" si="31"/>
        <v>#DIV/0!</v>
      </c>
      <c r="BO6" s="112" t="e">
        <f t="shared" si="32"/>
        <v>#DIV/0!</v>
      </c>
      <c r="BP6" s="112" t="e">
        <f t="shared" si="33"/>
        <v>#DIV/0!</v>
      </c>
      <c r="BQ6" s="112" t="e">
        <f t="shared" si="34"/>
        <v>#DIV/0!</v>
      </c>
      <c r="BR6" s="112" t="e">
        <f t="shared" si="35"/>
        <v>#DIV/0!</v>
      </c>
      <c r="BS6" s="112" t="e">
        <f t="shared" si="36"/>
        <v>#DIV/0!</v>
      </c>
      <c r="BT6" s="112" t="e">
        <f t="shared" si="37"/>
        <v>#DIV/0!</v>
      </c>
      <c r="BU6" s="112" t="e">
        <f t="shared" si="38"/>
        <v>#DIV/0!</v>
      </c>
      <c r="BV6" s="112" t="e">
        <f t="shared" si="39"/>
        <v>#DIV/0!</v>
      </c>
      <c r="BW6" s="112" t="e">
        <f t="shared" si="40"/>
        <v>#DIV/0!</v>
      </c>
      <c r="BX6" s="112" t="e">
        <f t="shared" si="41"/>
        <v>#DIV/0!</v>
      </c>
      <c r="BY6" s="112" t="e">
        <f t="shared" si="42"/>
        <v>#DIV/0!</v>
      </c>
      <c r="BZ6" s="112" t="e">
        <f t="shared" si="43"/>
        <v>#DIV/0!</v>
      </c>
      <c r="CA6" s="112"/>
      <c r="CB6" s="112" t="e">
        <f t="shared" si="44"/>
        <v>#DIV/0!</v>
      </c>
      <c r="CC6" s="112" t="e">
        <f t="shared" si="45"/>
        <v>#DIV/0!</v>
      </c>
      <c r="CD6" s="112"/>
    </row>
    <row r="7" spans="1:85" s="7" customFormat="1" x14ac:dyDescent="0.25">
      <c r="A7" s="7" t="s">
        <v>183</v>
      </c>
      <c r="B7" s="7" t="s">
        <v>165</v>
      </c>
      <c r="C7" s="7" t="s">
        <v>54</v>
      </c>
      <c r="D7" s="7">
        <v>20</v>
      </c>
      <c r="E7" s="7">
        <v>1600</v>
      </c>
      <c r="F7" s="7" t="s">
        <v>55</v>
      </c>
      <c r="G7" s="7">
        <v>12</v>
      </c>
      <c r="H7" s="51"/>
      <c r="I7" s="99"/>
      <c r="P7" s="56"/>
      <c r="Q7" s="56"/>
      <c r="R7" s="56"/>
      <c r="S7" s="56"/>
      <c r="AE7" s="57"/>
      <c r="AF7" s="102"/>
      <c r="AH7" s="112">
        <f t="shared" si="0"/>
        <v>0</v>
      </c>
      <c r="AI7" s="112">
        <f t="shared" si="1"/>
        <v>0</v>
      </c>
      <c r="AJ7" s="112">
        <f t="shared" si="2"/>
        <v>0</v>
      </c>
      <c r="AK7" s="112">
        <f t="shared" si="3"/>
        <v>0</v>
      </c>
      <c r="AL7" s="112">
        <f t="shared" si="4"/>
        <v>0</v>
      </c>
      <c r="AM7" s="112">
        <f t="shared" si="5"/>
        <v>0</v>
      </c>
      <c r="AN7" s="112">
        <f t="shared" si="6"/>
        <v>0</v>
      </c>
      <c r="AO7" s="112">
        <f t="shared" si="7"/>
        <v>0</v>
      </c>
      <c r="AP7" s="112">
        <f t="shared" si="8"/>
        <v>0</v>
      </c>
      <c r="AQ7" s="112">
        <f t="shared" si="9"/>
        <v>0</v>
      </c>
      <c r="AR7" s="112">
        <f t="shared" si="10"/>
        <v>0</v>
      </c>
      <c r="AS7" s="112">
        <f t="shared" si="11"/>
        <v>0</v>
      </c>
      <c r="AT7" s="112">
        <f t="shared" si="12"/>
        <v>0</v>
      </c>
      <c r="AU7" s="112">
        <f t="shared" si="13"/>
        <v>0</v>
      </c>
      <c r="AV7" s="112">
        <f t="shared" si="14"/>
        <v>0</v>
      </c>
      <c r="AW7" s="112">
        <f t="shared" si="15"/>
        <v>0</v>
      </c>
      <c r="AX7" s="112">
        <f t="shared" si="16"/>
        <v>0</v>
      </c>
      <c r="AY7" s="112">
        <f t="shared" si="17"/>
        <v>0</v>
      </c>
      <c r="AZ7" s="112">
        <f t="shared" si="18"/>
        <v>0</v>
      </c>
      <c r="BA7" s="112">
        <f t="shared" si="19"/>
        <v>0</v>
      </c>
      <c r="BB7" s="112">
        <f t="shared" si="20"/>
        <v>0</v>
      </c>
      <c r="BC7" s="112">
        <f t="shared" si="21"/>
        <v>0</v>
      </c>
      <c r="BD7" s="7">
        <v>2</v>
      </c>
      <c r="BE7" s="112" t="e">
        <f t="shared" si="22"/>
        <v>#DIV/0!</v>
      </c>
      <c r="BF7" s="118" t="e">
        <f t="shared" si="23"/>
        <v>#DIV/0!</v>
      </c>
      <c r="BG7" s="118" t="e">
        <f t="shared" si="24"/>
        <v>#DIV/0!</v>
      </c>
      <c r="BH7" s="112" t="e">
        <f t="shared" si="25"/>
        <v>#DIV/0!</v>
      </c>
      <c r="BI7" s="112" t="e">
        <f t="shared" si="26"/>
        <v>#DIV/0!</v>
      </c>
      <c r="BJ7" s="112" t="e">
        <f t="shared" si="27"/>
        <v>#DIV/0!</v>
      </c>
      <c r="BK7" s="112" t="e">
        <f t="shared" si="28"/>
        <v>#DIV/0!</v>
      </c>
      <c r="BL7" s="112" t="e">
        <f t="shared" si="29"/>
        <v>#DIV/0!</v>
      </c>
      <c r="BM7" s="112" t="e">
        <f t="shared" si="30"/>
        <v>#DIV/0!</v>
      </c>
      <c r="BN7" s="112" t="e">
        <f t="shared" si="31"/>
        <v>#DIV/0!</v>
      </c>
      <c r="BO7" s="112" t="e">
        <f t="shared" si="32"/>
        <v>#DIV/0!</v>
      </c>
      <c r="BP7" s="112" t="e">
        <f t="shared" si="33"/>
        <v>#DIV/0!</v>
      </c>
      <c r="BQ7" s="112" t="e">
        <f t="shared" si="34"/>
        <v>#DIV/0!</v>
      </c>
      <c r="BR7" s="112" t="e">
        <f t="shared" si="35"/>
        <v>#DIV/0!</v>
      </c>
      <c r="BS7" s="112" t="e">
        <f t="shared" si="36"/>
        <v>#DIV/0!</v>
      </c>
      <c r="BT7" s="112" t="e">
        <f t="shared" si="37"/>
        <v>#DIV/0!</v>
      </c>
      <c r="BU7" s="112" t="e">
        <f t="shared" si="38"/>
        <v>#DIV/0!</v>
      </c>
      <c r="BV7" s="112" t="e">
        <f t="shared" si="39"/>
        <v>#DIV/0!</v>
      </c>
      <c r="BW7" s="112" t="e">
        <f t="shared" si="40"/>
        <v>#DIV/0!</v>
      </c>
      <c r="BX7" s="112" t="e">
        <f t="shared" si="41"/>
        <v>#DIV/0!</v>
      </c>
      <c r="BY7" s="112" t="e">
        <f t="shared" si="42"/>
        <v>#DIV/0!</v>
      </c>
      <c r="BZ7" s="112" t="e">
        <f t="shared" si="43"/>
        <v>#DIV/0!</v>
      </c>
      <c r="CA7" s="112"/>
      <c r="CB7" s="112" t="e">
        <f t="shared" si="44"/>
        <v>#DIV/0!</v>
      </c>
      <c r="CC7" s="112" t="e">
        <f t="shared" si="45"/>
        <v>#DIV/0!</v>
      </c>
      <c r="CD7" s="112"/>
    </row>
    <row r="8" spans="1:85" s="7" customFormat="1" x14ac:dyDescent="0.25">
      <c r="H8" s="51"/>
      <c r="I8" s="99"/>
      <c r="P8" s="56"/>
      <c r="Q8" s="56"/>
      <c r="R8" s="56"/>
      <c r="S8" s="56"/>
      <c r="AE8" s="57"/>
      <c r="AF8" s="10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E8" s="112"/>
      <c r="BF8" s="118"/>
      <c r="BG8" s="118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</row>
    <row r="9" spans="1:85" s="7" customFormat="1" x14ac:dyDescent="0.25">
      <c r="A9" s="7" t="s">
        <v>175</v>
      </c>
      <c r="B9" s="7" t="s">
        <v>156</v>
      </c>
      <c r="C9" s="7" t="s">
        <v>54</v>
      </c>
      <c r="D9" s="7">
        <v>20</v>
      </c>
      <c r="E9" s="7">
        <v>1800</v>
      </c>
      <c r="F9" s="7" t="s">
        <v>55</v>
      </c>
      <c r="G9" s="7">
        <v>6</v>
      </c>
      <c r="H9" s="51">
        <v>51.8</v>
      </c>
      <c r="I9" s="99">
        <v>0.2</v>
      </c>
      <c r="L9" s="7">
        <v>6.8</v>
      </c>
      <c r="M9" s="7">
        <v>0.3</v>
      </c>
      <c r="P9" s="56">
        <f>CE9-R9</f>
        <v>2.6228950000000002</v>
      </c>
      <c r="Q9" s="56">
        <v>0.14000000000000001</v>
      </c>
      <c r="R9" s="56">
        <f>CE9*CF9*1.113</f>
        <v>2.8771049999999998</v>
      </c>
      <c r="S9" s="56">
        <v>0.16</v>
      </c>
      <c r="V9" s="7">
        <v>30.3</v>
      </c>
      <c r="W9" s="7">
        <v>0.5</v>
      </c>
      <c r="X9" s="7">
        <v>4.9000000000000004</v>
      </c>
      <c r="Y9" s="7">
        <v>0.3</v>
      </c>
      <c r="Z9" s="56"/>
      <c r="AA9" s="56"/>
      <c r="AC9" s="7">
        <f>SUM(H9:AB9)</f>
        <v>100.89999999999999</v>
      </c>
      <c r="AE9" s="58">
        <f>P9+R9</f>
        <v>5.5</v>
      </c>
      <c r="AF9" s="103"/>
      <c r="AH9" s="112">
        <f>H9/(2*15.9994+28.0855)</f>
        <v>0.86212205185048341</v>
      </c>
      <c r="AI9" s="112">
        <f>I9/(2*15.9994+28.0855)</f>
        <v>3.3286565708512874E-3</v>
      </c>
      <c r="AJ9" s="112">
        <f>J9/(2*15.9994+47.8671)</f>
        <v>0</v>
      </c>
      <c r="AK9" s="112">
        <f>K9/(2*15.9994+47.8671)</f>
        <v>0</v>
      </c>
      <c r="AL9" s="112">
        <f>(2*L9)/(2*26.981+3*15.9994)</f>
        <v>0.13338537978544568</v>
      </c>
      <c r="AM9" s="112">
        <f>(2*M9)/(2*26.981+3*15.9994)</f>
        <v>5.8846491081814278E-3</v>
      </c>
      <c r="AN9" s="112">
        <f>(2*N9)/(2*52+3*15.994)</f>
        <v>0</v>
      </c>
      <c r="AO9" s="112">
        <f>(2*O9)/(2*52+3*15.994)</f>
        <v>0</v>
      </c>
      <c r="AP9" s="112">
        <f>P9/(55.8452+15.9994)</f>
        <v>3.6507893425532331E-2</v>
      </c>
      <c r="AQ9" s="112">
        <f>Q9/(55.8452+15.9994)</f>
        <v>1.9486502813015872E-3</v>
      </c>
      <c r="AR9" s="112">
        <f>2*R9/(2*55.845+3*15.999)</f>
        <v>3.6034304608390161E-2</v>
      </c>
      <c r="AS9" s="112">
        <f>2*S9/(2*55.845+3*15.999)</f>
        <v>2.0039201688302742E-3</v>
      </c>
      <c r="AT9" s="112">
        <f>T9/(95.94+2*15.9994)</f>
        <v>0</v>
      </c>
      <c r="AU9" s="112">
        <f>U9/(95.94+2*15.9994)</f>
        <v>0</v>
      </c>
      <c r="AV9" s="112">
        <f>V9/(15.9994+24.3051)</f>
        <v>0.75177709685022776</v>
      </c>
      <c r="AW9" s="112">
        <f>W9/(15.9994+24.3051)</f>
        <v>1.2405562654294187E-2</v>
      </c>
      <c r="AX9" s="112">
        <f>X9/(40.078+15.9994)</f>
        <v>8.7379229422191465E-2</v>
      </c>
      <c r="AY9" s="112">
        <f>Y9/(40.078+15.9994)</f>
        <v>5.3497487401341715E-3</v>
      </c>
      <c r="AZ9" s="112">
        <f>Z9/(22.989+0.5*15.9994)</f>
        <v>0</v>
      </c>
      <c r="BA9" s="112">
        <f>AA9/(22.989+0.5*15.9994)</f>
        <v>0</v>
      </c>
      <c r="BB9" s="112">
        <f>AB9/(39.0983+0.5*15.9994)</f>
        <v>0</v>
      </c>
      <c r="BC9" s="112">
        <f>AC9/(39.0983+0.5*15.9994)</f>
        <v>2.1423415007006668</v>
      </c>
      <c r="BD9" s="7">
        <v>12</v>
      </c>
      <c r="BE9" s="112">
        <f>BD9/(2*AH9+2*AJ9+1.5*AL9+AP9+2*AT9+AV9+AX9+0.5*AZ9+0.5*BB9+1.5*AN9+1.5*AR9)</f>
        <v>4.2045693262419155</v>
      </c>
      <c r="BF9" s="118">
        <f t="shared" ref="BF9:BZ9" si="46">$BE9*AH9</f>
        <v>3.6248519346872849</v>
      </c>
      <c r="BG9" s="118">
        <f t="shared" si="46"/>
        <v>1.3995567315394922E-2</v>
      </c>
      <c r="BH9" s="112">
        <f t="shared" si="46"/>
        <v>0</v>
      </c>
      <c r="BI9" s="112">
        <f t="shared" si="46"/>
        <v>0</v>
      </c>
      <c r="BJ9" s="112">
        <f t="shared" si="46"/>
        <v>0.56082807641501331</v>
      </c>
      <c r="BK9" s="112">
        <f t="shared" si="46"/>
        <v>2.4742415135956475E-2</v>
      </c>
      <c r="BL9" s="112">
        <f t="shared" si="46"/>
        <v>0</v>
      </c>
      <c r="BM9" s="112">
        <f t="shared" si="46"/>
        <v>0</v>
      </c>
      <c r="BN9" s="112">
        <f t="shared" si="46"/>
        <v>0.15349996886270212</v>
      </c>
      <c r="BO9" s="112">
        <f t="shared" si="46"/>
        <v>8.1932352003333334E-3</v>
      </c>
      <c r="BP9" s="112">
        <f t="shared" si="46"/>
        <v>0.15150873184889496</v>
      </c>
      <c r="BQ9" s="112">
        <f t="shared" si="46"/>
        <v>8.4256212741012915E-3</v>
      </c>
      <c r="BR9" s="112">
        <f t="shared" si="46"/>
        <v>0</v>
      </c>
      <c r="BS9" s="112">
        <f t="shared" si="46"/>
        <v>0</v>
      </c>
      <c r="BT9" s="112">
        <f t="shared" si="46"/>
        <v>3.1608989215876653</v>
      </c>
      <c r="BU9" s="112">
        <f t="shared" si="46"/>
        <v>5.2160048211017579E-2</v>
      </c>
      <c r="BV9" s="112">
        <f t="shared" si="46"/>
        <v>0.36739202777920132</v>
      </c>
      <c r="BW9" s="112">
        <f t="shared" si="46"/>
        <v>2.249338945586947E-2</v>
      </c>
      <c r="BX9" s="112">
        <f t="shared" si="46"/>
        <v>0</v>
      </c>
      <c r="BY9" s="112">
        <f t="shared" si="46"/>
        <v>0</v>
      </c>
      <c r="BZ9" s="112">
        <f t="shared" si="46"/>
        <v>0</v>
      </c>
      <c r="CA9" s="112"/>
      <c r="CB9" s="112">
        <f>SUM(BF9,BH9,BJ9,BL9,BN9,BP9,BR9,BT9,BV9,BX9,BZ9)</f>
        <v>8.0189796611807616</v>
      </c>
      <c r="CC9" s="112">
        <f>SUM(BG9,BI9,BK9,BM9,BO9,BQ9,BS9,BU9,BW9,BY9,CA9)</f>
        <v>0.13001027659267306</v>
      </c>
      <c r="CD9" s="112">
        <f>BN9+BP9</f>
        <v>0.30500870071159708</v>
      </c>
      <c r="CE9" s="7">
        <v>5.5</v>
      </c>
      <c r="CF9" s="7">
        <v>0.47</v>
      </c>
      <c r="CG9" s="7" t="s">
        <v>59</v>
      </c>
    </row>
    <row r="10" spans="1:85" s="7" customFormat="1" x14ac:dyDescent="0.25">
      <c r="A10" s="7" t="s">
        <v>175</v>
      </c>
      <c r="B10" s="7" t="s">
        <v>157</v>
      </c>
      <c r="C10" s="7" t="s">
        <v>54</v>
      </c>
      <c r="D10" s="7">
        <v>20</v>
      </c>
      <c r="E10" s="7">
        <v>1800</v>
      </c>
      <c r="F10" s="7" t="s">
        <v>55</v>
      </c>
      <c r="G10" s="7">
        <v>6</v>
      </c>
      <c r="H10" s="51">
        <v>41.1</v>
      </c>
      <c r="I10" s="99">
        <v>0.2</v>
      </c>
      <c r="L10" s="7">
        <v>0.4</v>
      </c>
      <c r="M10" s="7">
        <v>0.1</v>
      </c>
      <c r="P10" s="56">
        <v>6.8</v>
      </c>
      <c r="Q10" s="56">
        <v>0.2</v>
      </c>
      <c r="R10" s="56"/>
      <c r="S10" s="56"/>
      <c r="V10" s="7">
        <v>51.8</v>
      </c>
      <c r="W10" s="7">
        <v>0.4</v>
      </c>
      <c r="X10" s="7">
        <v>0.1</v>
      </c>
      <c r="Y10" s="7">
        <v>0.1</v>
      </c>
      <c r="Z10" s="56"/>
      <c r="AA10" s="56"/>
      <c r="AE10" s="58"/>
      <c r="AF10" s="103"/>
      <c r="AH10" s="112">
        <f t="shared" ref="AH10:AH69" si="47">H10/(2*15.9994+28.0855)</f>
        <v>0.68403892530993959</v>
      </c>
      <c r="AI10" s="112">
        <f t="shared" ref="AI10:AI69" si="48">I10/(2*15.9994+28.0855)</f>
        <v>3.3286565708512874E-3</v>
      </c>
      <c r="AJ10" s="112">
        <f t="shared" ref="AJ10:AJ69" si="49">J10/(2*15.9994+47.8671)</f>
        <v>0</v>
      </c>
      <c r="AK10" s="112">
        <f t="shared" ref="AK10:AK69" si="50">K10/(2*15.9994+47.8671)</f>
        <v>0</v>
      </c>
      <c r="AL10" s="112">
        <f t="shared" ref="AL10:AL69" si="51">(2*L10)/(2*26.981+3*15.9994)</f>
        <v>7.8461988109085699E-3</v>
      </c>
      <c r="AM10" s="112">
        <f t="shared" ref="AM10:AM69" si="52">(2*M10)/(2*26.981+3*15.9994)</f>
        <v>1.9615497027271425E-3</v>
      </c>
      <c r="AN10" s="112">
        <f t="shared" ref="AN10:AN69" si="53">(2*N10)/(2*52+3*15.994)</f>
        <v>0</v>
      </c>
      <c r="AO10" s="112">
        <f t="shared" ref="AO10:AO69" si="54">(2*O10)/(2*52+3*15.994)</f>
        <v>0</v>
      </c>
      <c r="AP10" s="112">
        <f t="shared" ref="AP10:AP69" si="55">P10/(55.8452+15.9994)</f>
        <v>9.4648727948934225E-2</v>
      </c>
      <c r="AQ10" s="112">
        <f t="shared" ref="AQ10:AQ69" si="56">Q10/(55.8452+15.9994)</f>
        <v>2.7837861161451247E-3</v>
      </c>
      <c r="AR10" s="112">
        <f t="shared" ref="AR10:AR69" si="57">2*R10/(2*55.845+3*15.999)</f>
        <v>0</v>
      </c>
      <c r="AS10" s="112">
        <f t="shared" ref="AS10:AS69" si="58">2*S10/(2*55.845+3*15.999)</f>
        <v>0</v>
      </c>
      <c r="AT10" s="112">
        <f t="shared" ref="AT10:AT69" si="59">T10/(95.94+2*15.9994)</f>
        <v>0</v>
      </c>
      <c r="AU10" s="112">
        <f t="shared" ref="AU10:AU69" si="60">U10/(95.94+2*15.9994)</f>
        <v>0</v>
      </c>
      <c r="AV10" s="112">
        <f t="shared" ref="AV10:AV69" si="61">V10/(15.9994+24.3051)</f>
        <v>1.2852162909848777</v>
      </c>
      <c r="AW10" s="112">
        <f t="shared" ref="AW10:AW69" si="62">W10/(15.9994+24.3051)</f>
        <v>9.9244501234353501E-3</v>
      </c>
      <c r="AX10" s="112">
        <f t="shared" ref="AX10:AX69" si="63">X10/(40.078+15.9994)</f>
        <v>1.7832495800447238E-3</v>
      </c>
      <c r="AY10" s="112">
        <f t="shared" ref="AY10:AY69" si="64">Y10/(40.078+15.9994)</f>
        <v>1.7832495800447238E-3</v>
      </c>
      <c r="AZ10" s="112">
        <f t="shared" ref="AZ10:AZ69" si="65">Z10/(22.989+0.5*15.9994)</f>
        <v>0</v>
      </c>
      <c r="BA10" s="112">
        <f t="shared" ref="BA10:BA69" si="66">AA10/(22.989+0.5*15.9994)</f>
        <v>0</v>
      </c>
      <c r="BB10" s="112">
        <f t="shared" ref="BB10:BB69" si="67">AB10/(39.0983+0.5*15.9994)</f>
        <v>0</v>
      </c>
      <c r="BC10" s="112">
        <f t="shared" ref="BC10:BC69" si="68">AC10/(39.0983+0.5*15.9994)</f>
        <v>0</v>
      </c>
      <c r="BD10" s="7">
        <v>4</v>
      </c>
      <c r="BE10" s="112">
        <f t="shared" ref="BE10:BE69" si="69">BD10/(2*AH10+2*AJ10+1.5*AL10+AP10+2*AT10+AV10+AX10+0.5*AZ10+0.5*BB10+1.5*AN10+1.5*AR10)</f>
        <v>1.4484905442422775</v>
      </c>
      <c r="BF10" s="118">
        <f t="shared" ref="BF10:BF69" si="70">$BE10*AH10</f>
        <v>0.99082391520509705</v>
      </c>
      <c r="BG10" s="118">
        <f t="shared" ref="BG10:BG69" si="71">$BE10*AI10</f>
        <v>4.8215275679080148E-3</v>
      </c>
      <c r="BH10" s="112">
        <f t="shared" ref="BH10:BH69" si="72">$BE10*AJ10</f>
        <v>0</v>
      </c>
      <c r="BI10" s="112">
        <f t="shared" ref="BI10:BI69" si="73">$BE10*AK10</f>
        <v>0</v>
      </c>
      <c r="BJ10" s="112">
        <f t="shared" ref="BJ10:BJ69" si="74">$BE10*AL10</f>
        <v>1.1365144785846066E-2</v>
      </c>
      <c r="BK10" s="112">
        <f t="shared" ref="BK10:BK69" si="75">$BE10*AM10</f>
        <v>2.8412861964615165E-3</v>
      </c>
      <c r="BL10" s="112">
        <f t="shared" ref="BL10:BL69" si="76">$BE10*AN10</f>
        <v>0</v>
      </c>
      <c r="BM10" s="112">
        <f t="shared" ref="BM10:BM69" si="77">$BE10*AO10</f>
        <v>0</v>
      </c>
      <c r="BN10" s="112">
        <f t="shared" ref="BN10:BN69" si="78">$BE10*AP10</f>
        <v>0.137097787458591</v>
      </c>
      <c r="BO10" s="112">
        <f t="shared" ref="BO10:BO69" si="79">$BE10*AQ10</f>
        <v>4.0322878664291479E-3</v>
      </c>
      <c r="BP10" s="112">
        <f t="shared" ref="BP10:BP69" si="80">$BE10*AR10</f>
        <v>0</v>
      </c>
      <c r="BQ10" s="112">
        <f t="shared" ref="BQ10:BQ69" si="81">$BE10*AS10</f>
        <v>0</v>
      </c>
      <c r="BR10" s="112">
        <f t="shared" ref="BR10:BR69" si="82">$BE10*AT10</f>
        <v>0</v>
      </c>
      <c r="BS10" s="112">
        <f t="shared" ref="BS10:BS69" si="83">$BE10*AU10</f>
        <v>0</v>
      </c>
      <c r="BT10" s="112">
        <f t="shared" ref="BT10:BT69" si="84">$BE10*AV10</f>
        <v>1.8616236447977268</v>
      </c>
      <c r="BU10" s="112">
        <f t="shared" ref="BU10:BU69" si="85">$BE10*AW10</f>
        <v>1.4375472160600209E-2</v>
      </c>
      <c r="BV10" s="112">
        <f t="shared" ref="BV10:BV69" si="86">$BE10*AX10</f>
        <v>2.5830201547187947E-3</v>
      </c>
      <c r="BW10" s="112">
        <f t="shared" ref="BW10:BW69" si="87">$BE10*AY10</f>
        <v>2.5830201547187947E-3</v>
      </c>
      <c r="BX10" s="112">
        <f t="shared" ref="BX10:BX69" si="88">$BE10*AZ10</f>
        <v>0</v>
      </c>
      <c r="BY10" s="112">
        <f t="shared" ref="BY10:BY69" si="89">$BE10*BA10</f>
        <v>0</v>
      </c>
      <c r="BZ10" s="112">
        <f t="shared" ref="BZ10:BZ69" si="90">$BE10*BB10</f>
        <v>0</v>
      </c>
      <c r="CA10" s="112"/>
      <c r="CB10" s="112">
        <f t="shared" ref="CB10:CB69" si="91">SUM(BF10,BH10,BJ10,BL10,BN10,BP10,BR10,BT10,BV10,BX10,BZ10)</f>
        <v>3.0034935124019797</v>
      </c>
      <c r="CC10" s="112">
        <f t="shared" ref="CC10:CC69" si="92">SUM(BG10,BI10,BK10,BM10,BO10,BQ10,BS10,BU10,BW10,BY10,CA10)</f>
        <v>2.8653593946117686E-2</v>
      </c>
      <c r="CD10" s="112"/>
    </row>
    <row r="11" spans="1:85" s="7" customFormat="1" x14ac:dyDescent="0.25">
      <c r="A11" s="7" t="s">
        <v>175</v>
      </c>
      <c r="B11" s="7" t="s">
        <v>55</v>
      </c>
      <c r="C11" s="7" t="s">
        <v>54</v>
      </c>
      <c r="D11" s="7">
        <v>20</v>
      </c>
      <c r="E11" s="7">
        <v>1800</v>
      </c>
      <c r="F11" s="7" t="s">
        <v>55</v>
      </c>
      <c r="G11" s="7">
        <v>6</v>
      </c>
      <c r="H11" s="51"/>
      <c r="I11" s="99"/>
      <c r="P11" s="56">
        <v>128.65</v>
      </c>
      <c r="Q11" s="56"/>
      <c r="R11" s="56"/>
      <c r="S11" s="56"/>
      <c r="Z11" s="56"/>
      <c r="AA11" s="56"/>
      <c r="AE11" s="58"/>
      <c r="AF11" s="103"/>
      <c r="AH11" s="112">
        <f t="shared" si="47"/>
        <v>0</v>
      </c>
      <c r="AI11" s="112">
        <f t="shared" si="48"/>
        <v>0</v>
      </c>
      <c r="AJ11" s="112">
        <f t="shared" si="49"/>
        <v>0</v>
      </c>
      <c r="AK11" s="112">
        <f t="shared" si="50"/>
        <v>0</v>
      </c>
      <c r="AL11" s="112">
        <f t="shared" si="51"/>
        <v>0</v>
      </c>
      <c r="AM11" s="112">
        <f t="shared" si="52"/>
        <v>0</v>
      </c>
      <c r="AN11" s="112">
        <f t="shared" si="53"/>
        <v>0</v>
      </c>
      <c r="AO11" s="112">
        <f t="shared" si="54"/>
        <v>0</v>
      </c>
      <c r="AP11" s="112">
        <f t="shared" si="55"/>
        <v>1.7906704192103513</v>
      </c>
      <c r="AQ11" s="112">
        <f t="shared" si="56"/>
        <v>0</v>
      </c>
      <c r="AR11" s="112">
        <f t="shared" si="57"/>
        <v>0</v>
      </c>
      <c r="AS11" s="112">
        <f t="shared" si="58"/>
        <v>0</v>
      </c>
      <c r="AT11" s="112">
        <f t="shared" si="59"/>
        <v>0</v>
      </c>
      <c r="AU11" s="112">
        <f t="shared" si="60"/>
        <v>0</v>
      </c>
      <c r="AV11" s="112">
        <f t="shared" si="61"/>
        <v>0</v>
      </c>
      <c r="AW11" s="112">
        <f t="shared" si="62"/>
        <v>0</v>
      </c>
      <c r="AX11" s="112">
        <f t="shared" si="63"/>
        <v>0</v>
      </c>
      <c r="AY11" s="112">
        <f t="shared" si="64"/>
        <v>0</v>
      </c>
      <c r="AZ11" s="112">
        <f t="shared" si="65"/>
        <v>0</v>
      </c>
      <c r="BA11" s="112">
        <f t="shared" si="66"/>
        <v>0</v>
      </c>
      <c r="BB11" s="112">
        <f t="shared" si="67"/>
        <v>0</v>
      </c>
      <c r="BC11" s="112">
        <f t="shared" si="68"/>
        <v>0</v>
      </c>
      <c r="BD11" s="7">
        <v>1</v>
      </c>
      <c r="BE11" s="112">
        <f t="shared" si="69"/>
        <v>0.55845005829770689</v>
      </c>
      <c r="BF11" s="118">
        <f t="shared" si="70"/>
        <v>0</v>
      </c>
      <c r="BG11" s="118">
        <f t="shared" si="71"/>
        <v>0</v>
      </c>
      <c r="BH11" s="112">
        <f t="shared" si="72"/>
        <v>0</v>
      </c>
      <c r="BI11" s="112">
        <f t="shared" si="73"/>
        <v>0</v>
      </c>
      <c r="BJ11" s="112">
        <f t="shared" si="74"/>
        <v>0</v>
      </c>
      <c r="BK11" s="112">
        <f t="shared" si="75"/>
        <v>0</v>
      </c>
      <c r="BL11" s="112">
        <f t="shared" si="76"/>
        <v>0</v>
      </c>
      <c r="BM11" s="112">
        <f t="shared" si="77"/>
        <v>0</v>
      </c>
      <c r="BN11" s="112">
        <f t="shared" si="78"/>
        <v>0.99999999999999989</v>
      </c>
      <c r="BO11" s="112">
        <f t="shared" si="79"/>
        <v>0</v>
      </c>
      <c r="BP11" s="112">
        <f t="shared" si="80"/>
        <v>0</v>
      </c>
      <c r="BQ11" s="112">
        <f t="shared" si="81"/>
        <v>0</v>
      </c>
      <c r="BR11" s="112">
        <f t="shared" si="82"/>
        <v>0</v>
      </c>
      <c r="BS11" s="112">
        <f t="shared" si="83"/>
        <v>0</v>
      </c>
      <c r="BT11" s="112">
        <f t="shared" si="84"/>
        <v>0</v>
      </c>
      <c r="BU11" s="112">
        <f t="shared" si="85"/>
        <v>0</v>
      </c>
      <c r="BV11" s="112">
        <f t="shared" si="86"/>
        <v>0</v>
      </c>
      <c r="BW11" s="112">
        <f t="shared" si="87"/>
        <v>0</v>
      </c>
      <c r="BX11" s="112">
        <f t="shared" si="88"/>
        <v>0</v>
      </c>
      <c r="BY11" s="112">
        <f t="shared" si="89"/>
        <v>0</v>
      </c>
      <c r="BZ11" s="112">
        <f t="shared" si="90"/>
        <v>0</v>
      </c>
      <c r="CA11" s="112"/>
      <c r="CB11" s="112">
        <f t="shared" si="91"/>
        <v>0.99999999999999989</v>
      </c>
      <c r="CC11" s="112">
        <f t="shared" si="92"/>
        <v>0</v>
      </c>
      <c r="CD11" s="112"/>
    </row>
    <row r="12" spans="1:85" s="7" customFormat="1" x14ac:dyDescent="0.25">
      <c r="A12" s="7" t="s">
        <v>175</v>
      </c>
      <c r="B12" s="7" t="s">
        <v>165</v>
      </c>
      <c r="C12" s="7" t="s">
        <v>54</v>
      </c>
      <c r="D12" s="7">
        <v>20</v>
      </c>
      <c r="E12" s="7">
        <v>1800</v>
      </c>
      <c r="F12" s="7" t="s">
        <v>55</v>
      </c>
      <c r="G12" s="7">
        <v>6</v>
      </c>
      <c r="H12" s="51"/>
      <c r="I12" s="99"/>
      <c r="P12" s="56"/>
      <c r="Q12" s="56"/>
      <c r="R12" s="56"/>
      <c r="S12" s="56"/>
      <c r="Z12" s="56"/>
      <c r="AA12" s="56"/>
      <c r="AE12" s="58"/>
      <c r="AF12" s="103"/>
      <c r="AH12" s="112">
        <f t="shared" si="47"/>
        <v>0</v>
      </c>
      <c r="AI12" s="112">
        <f t="shared" si="48"/>
        <v>0</v>
      </c>
      <c r="AJ12" s="112">
        <f t="shared" si="49"/>
        <v>0</v>
      </c>
      <c r="AK12" s="112">
        <f t="shared" si="50"/>
        <v>0</v>
      </c>
      <c r="AL12" s="112">
        <f t="shared" si="51"/>
        <v>0</v>
      </c>
      <c r="AM12" s="112">
        <f t="shared" si="52"/>
        <v>0</v>
      </c>
      <c r="AN12" s="112">
        <f t="shared" si="53"/>
        <v>0</v>
      </c>
      <c r="AO12" s="112">
        <f t="shared" si="54"/>
        <v>0</v>
      </c>
      <c r="AP12" s="112">
        <f t="shared" si="55"/>
        <v>0</v>
      </c>
      <c r="AQ12" s="112">
        <f t="shared" si="56"/>
        <v>0</v>
      </c>
      <c r="AR12" s="112">
        <f t="shared" si="57"/>
        <v>0</v>
      </c>
      <c r="AS12" s="112">
        <f t="shared" si="58"/>
        <v>0</v>
      </c>
      <c r="AT12" s="112">
        <f t="shared" si="59"/>
        <v>0</v>
      </c>
      <c r="AU12" s="112">
        <f t="shared" si="60"/>
        <v>0</v>
      </c>
      <c r="AV12" s="112">
        <f t="shared" si="61"/>
        <v>0</v>
      </c>
      <c r="AW12" s="112">
        <f t="shared" si="62"/>
        <v>0</v>
      </c>
      <c r="AX12" s="112">
        <f t="shared" si="63"/>
        <v>0</v>
      </c>
      <c r="AY12" s="112">
        <f t="shared" si="64"/>
        <v>0</v>
      </c>
      <c r="AZ12" s="112">
        <f t="shared" si="65"/>
        <v>0</v>
      </c>
      <c r="BA12" s="112">
        <f t="shared" si="66"/>
        <v>0</v>
      </c>
      <c r="BB12" s="112">
        <f t="shared" si="67"/>
        <v>0</v>
      </c>
      <c r="BC12" s="112">
        <f t="shared" si="68"/>
        <v>0</v>
      </c>
      <c r="BD12" s="7">
        <v>2</v>
      </c>
      <c r="BE12" s="112" t="e">
        <f t="shared" si="69"/>
        <v>#DIV/0!</v>
      </c>
      <c r="BF12" s="118" t="e">
        <f t="shared" si="70"/>
        <v>#DIV/0!</v>
      </c>
      <c r="BG12" s="118" t="e">
        <f t="shared" si="71"/>
        <v>#DIV/0!</v>
      </c>
      <c r="BH12" s="112" t="e">
        <f t="shared" si="72"/>
        <v>#DIV/0!</v>
      </c>
      <c r="BI12" s="112" t="e">
        <f t="shared" si="73"/>
        <v>#DIV/0!</v>
      </c>
      <c r="BJ12" s="112" t="e">
        <f t="shared" si="74"/>
        <v>#DIV/0!</v>
      </c>
      <c r="BK12" s="112" t="e">
        <f t="shared" si="75"/>
        <v>#DIV/0!</v>
      </c>
      <c r="BL12" s="112" t="e">
        <f t="shared" si="76"/>
        <v>#DIV/0!</v>
      </c>
      <c r="BM12" s="112" t="e">
        <f t="shared" si="77"/>
        <v>#DIV/0!</v>
      </c>
      <c r="BN12" s="112" t="e">
        <f t="shared" si="78"/>
        <v>#DIV/0!</v>
      </c>
      <c r="BO12" s="112" t="e">
        <f t="shared" si="79"/>
        <v>#DIV/0!</v>
      </c>
      <c r="BP12" s="112" t="e">
        <f t="shared" si="80"/>
        <v>#DIV/0!</v>
      </c>
      <c r="BQ12" s="112" t="e">
        <f t="shared" si="81"/>
        <v>#DIV/0!</v>
      </c>
      <c r="BR12" s="112" t="e">
        <f t="shared" si="82"/>
        <v>#DIV/0!</v>
      </c>
      <c r="BS12" s="112" t="e">
        <f t="shared" si="83"/>
        <v>#DIV/0!</v>
      </c>
      <c r="BT12" s="112" t="e">
        <f t="shared" si="84"/>
        <v>#DIV/0!</v>
      </c>
      <c r="BU12" s="112" t="e">
        <f t="shared" si="85"/>
        <v>#DIV/0!</v>
      </c>
      <c r="BV12" s="112" t="e">
        <f t="shared" si="86"/>
        <v>#DIV/0!</v>
      </c>
      <c r="BW12" s="112" t="e">
        <f t="shared" si="87"/>
        <v>#DIV/0!</v>
      </c>
      <c r="BX12" s="112" t="e">
        <f t="shared" si="88"/>
        <v>#DIV/0!</v>
      </c>
      <c r="BY12" s="112" t="e">
        <f t="shared" si="89"/>
        <v>#DIV/0!</v>
      </c>
      <c r="BZ12" s="112" t="e">
        <f t="shared" si="90"/>
        <v>#DIV/0!</v>
      </c>
      <c r="CA12" s="112"/>
      <c r="CB12" s="112" t="e">
        <f t="shared" si="91"/>
        <v>#DIV/0!</v>
      </c>
      <c r="CC12" s="112" t="e">
        <f t="shared" si="92"/>
        <v>#DIV/0!</v>
      </c>
      <c r="CD12" s="112"/>
    </row>
    <row r="13" spans="1:85" s="7" customFormat="1" x14ac:dyDescent="0.25">
      <c r="H13" s="51"/>
      <c r="I13" s="99"/>
      <c r="P13" s="56"/>
      <c r="Q13" s="56"/>
      <c r="R13" s="56"/>
      <c r="S13" s="56"/>
      <c r="Z13" s="56"/>
      <c r="AA13" s="56"/>
      <c r="AE13" s="58"/>
      <c r="AF13" s="103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E13" s="112"/>
      <c r="BF13" s="118"/>
      <c r="BG13" s="118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</row>
    <row r="14" spans="1:85" s="7" customFormat="1" x14ac:dyDescent="0.25">
      <c r="A14" s="7" t="s">
        <v>176</v>
      </c>
      <c r="B14" s="7" t="s">
        <v>156</v>
      </c>
      <c r="C14" s="7" t="s">
        <v>54</v>
      </c>
      <c r="D14" s="7">
        <v>20</v>
      </c>
      <c r="E14" s="7">
        <v>1800</v>
      </c>
      <c r="F14" s="7" t="s">
        <v>61</v>
      </c>
      <c r="G14" s="7">
        <v>9.5</v>
      </c>
      <c r="H14" s="51">
        <v>52.1</v>
      </c>
      <c r="I14" s="99">
        <v>0.5</v>
      </c>
      <c r="L14" s="56">
        <v>6.5</v>
      </c>
      <c r="M14" s="17">
        <v>1</v>
      </c>
      <c r="P14" s="56">
        <f>CE14-R14</f>
        <v>4.4260320000000002</v>
      </c>
      <c r="Q14" s="56">
        <v>0.09</v>
      </c>
      <c r="R14" s="56">
        <f>CE14*CF14*1.113</f>
        <v>0.37396800000000002</v>
      </c>
      <c r="S14" s="56">
        <v>0.01</v>
      </c>
      <c r="V14" s="7">
        <v>29</v>
      </c>
      <c r="W14" s="7">
        <v>0.4</v>
      </c>
      <c r="X14" s="7">
        <v>6.9</v>
      </c>
      <c r="Y14" s="7">
        <v>0.1</v>
      </c>
      <c r="Z14" s="56">
        <v>0.04</v>
      </c>
      <c r="AA14" s="56">
        <v>0.1</v>
      </c>
      <c r="AC14" s="7">
        <f>SUM(H14:AB14)</f>
        <v>101.54000000000002</v>
      </c>
      <c r="AE14" s="57">
        <v>5.6</v>
      </c>
      <c r="AF14" s="102"/>
      <c r="AH14" s="112">
        <f t="shared" si="47"/>
        <v>0.86711503670676038</v>
      </c>
      <c r="AI14" s="112">
        <f t="shared" si="48"/>
        <v>8.3216414271282176E-3</v>
      </c>
      <c r="AJ14" s="112">
        <f t="shared" si="49"/>
        <v>0</v>
      </c>
      <c r="AK14" s="112">
        <f t="shared" si="50"/>
        <v>0</v>
      </c>
      <c r="AL14" s="112">
        <f t="shared" si="51"/>
        <v>0.12750073067726428</v>
      </c>
      <c r="AM14" s="112">
        <f t="shared" si="52"/>
        <v>1.9615497027271424E-2</v>
      </c>
      <c r="AN14" s="112">
        <f t="shared" si="53"/>
        <v>0</v>
      </c>
      <c r="AO14" s="112">
        <f t="shared" si="54"/>
        <v>0</v>
      </c>
      <c r="AP14" s="112">
        <f t="shared" si="55"/>
        <v>6.1605632156070185E-2</v>
      </c>
      <c r="AQ14" s="112">
        <f t="shared" si="56"/>
        <v>1.252703752265306E-3</v>
      </c>
      <c r="AR14" s="112">
        <f t="shared" si="57"/>
        <v>4.683762610607E-3</v>
      </c>
      <c r="AS14" s="112">
        <f t="shared" si="58"/>
        <v>1.2524501055189214E-4</v>
      </c>
      <c r="AT14" s="112">
        <f t="shared" si="59"/>
        <v>0</v>
      </c>
      <c r="AU14" s="112">
        <f t="shared" si="60"/>
        <v>0</v>
      </c>
      <c r="AV14" s="112">
        <f t="shared" si="61"/>
        <v>0.7195226339490628</v>
      </c>
      <c r="AW14" s="112">
        <f t="shared" si="62"/>
        <v>9.9244501234353501E-3</v>
      </c>
      <c r="AX14" s="112">
        <f t="shared" si="63"/>
        <v>0.12304422102308595</v>
      </c>
      <c r="AY14" s="112">
        <f t="shared" si="64"/>
        <v>1.7832495800447238E-3</v>
      </c>
      <c r="AZ14" s="112">
        <f t="shared" si="65"/>
        <v>1.290793095547732E-3</v>
      </c>
      <c r="BA14" s="112">
        <f t="shared" si="66"/>
        <v>3.2269827388693296E-3</v>
      </c>
      <c r="BB14" s="112">
        <f t="shared" si="67"/>
        <v>0</v>
      </c>
      <c r="BC14" s="112">
        <f t="shared" si="68"/>
        <v>2.1559301881183921</v>
      </c>
      <c r="BD14" s="7">
        <v>12</v>
      </c>
      <c r="BE14" s="112">
        <f t="shared" si="69"/>
        <v>4.2293361815790202</v>
      </c>
      <c r="BF14" s="118">
        <f t="shared" si="70"/>
        <v>3.6673209983351218</v>
      </c>
      <c r="BG14" s="118">
        <f t="shared" si="71"/>
        <v>3.5195019177880246E-2</v>
      </c>
      <c r="BH14" s="112">
        <f t="shared" si="72"/>
        <v>0</v>
      </c>
      <c r="BI14" s="112">
        <f t="shared" si="73"/>
        <v>0</v>
      </c>
      <c r="BJ14" s="112">
        <f t="shared" si="74"/>
        <v>0.5392434534311159</v>
      </c>
      <c r="BK14" s="112">
        <f t="shared" si="75"/>
        <v>8.2960531297094742E-2</v>
      </c>
      <c r="BL14" s="112">
        <f t="shared" si="76"/>
        <v>0</v>
      </c>
      <c r="BM14" s="112">
        <f t="shared" si="77"/>
        <v>0</v>
      </c>
      <c r="BN14" s="112">
        <f t="shared" si="78"/>
        <v>0.26055092906671556</v>
      </c>
      <c r="BO14" s="112">
        <f t="shared" si="79"/>
        <v>5.2981053042554602E-3</v>
      </c>
      <c r="BP14" s="112">
        <f t="shared" si="80"/>
        <v>1.9809206674967193E-2</v>
      </c>
      <c r="BQ14" s="112">
        <f t="shared" si="81"/>
        <v>5.2970325468936353E-4</v>
      </c>
      <c r="BR14" s="112">
        <f t="shared" si="82"/>
        <v>0</v>
      </c>
      <c r="BS14" s="112">
        <f t="shared" si="83"/>
        <v>0</v>
      </c>
      <c r="BT14" s="112">
        <f t="shared" si="84"/>
        <v>3.0431031092258083</v>
      </c>
      <c r="BU14" s="112">
        <f t="shared" si="85"/>
        <v>4.1973835989321501E-2</v>
      </c>
      <c r="BV14" s="112">
        <f t="shared" si="86"/>
        <v>0.52039537590714335</v>
      </c>
      <c r="BW14" s="112">
        <f t="shared" si="87"/>
        <v>7.5419619696687435E-3</v>
      </c>
      <c r="BX14" s="112">
        <f t="shared" si="88"/>
        <v>5.4591979419324086E-3</v>
      </c>
      <c r="BY14" s="112">
        <f t="shared" si="89"/>
        <v>1.3647994854831019E-2</v>
      </c>
      <c r="BZ14" s="112">
        <f t="shared" si="90"/>
        <v>0</v>
      </c>
      <c r="CA14" s="112"/>
      <c r="CB14" s="112">
        <f t="shared" si="91"/>
        <v>8.0558822705828046</v>
      </c>
      <c r="CC14" s="112">
        <f t="shared" si="92"/>
        <v>0.18714715184774106</v>
      </c>
      <c r="CD14" s="112">
        <f>BN14+BP14</f>
        <v>0.28036013574168278</v>
      </c>
      <c r="CE14" s="7">
        <v>4.8</v>
      </c>
      <c r="CF14" s="111">
        <v>7.0000000000000007E-2</v>
      </c>
      <c r="CG14" s="7" t="s">
        <v>63</v>
      </c>
    </row>
    <row r="15" spans="1:85" s="7" customFormat="1" x14ac:dyDescent="0.25">
      <c r="A15" s="7" t="s">
        <v>176</v>
      </c>
      <c r="B15" s="7" t="s">
        <v>157</v>
      </c>
      <c r="C15" s="7" t="s">
        <v>54</v>
      </c>
      <c r="D15" s="7">
        <v>20</v>
      </c>
      <c r="E15" s="7">
        <v>1800</v>
      </c>
      <c r="F15" s="7" t="s">
        <v>61</v>
      </c>
      <c r="G15" s="7">
        <v>9.5</v>
      </c>
      <c r="H15" s="51">
        <v>40.270000000000003</v>
      </c>
      <c r="I15" s="99">
        <v>0.33</v>
      </c>
      <c r="L15" s="56">
        <v>0.15</v>
      </c>
      <c r="M15" s="56">
        <v>0.01</v>
      </c>
      <c r="P15" s="56">
        <v>9.57</v>
      </c>
      <c r="Q15" s="56">
        <v>7.0000000000000007E-2</v>
      </c>
      <c r="R15" s="56"/>
      <c r="S15" s="56"/>
      <c r="V15" s="7">
        <v>50.42</v>
      </c>
      <c r="W15" s="7">
        <v>0.37</v>
      </c>
      <c r="X15" s="7">
        <v>0.08</v>
      </c>
      <c r="Y15" s="7">
        <v>0.01</v>
      </c>
      <c r="Z15" s="56"/>
      <c r="AA15" s="56"/>
      <c r="AE15" s="57"/>
      <c r="AF15" s="102"/>
      <c r="AH15" s="112">
        <f t="shared" si="47"/>
        <v>0.67022500054090672</v>
      </c>
      <c r="AI15" s="112">
        <f t="shared" si="48"/>
        <v>5.4922833419046241E-3</v>
      </c>
      <c r="AJ15" s="112">
        <f t="shared" si="49"/>
        <v>0</v>
      </c>
      <c r="AK15" s="112">
        <f t="shared" si="50"/>
        <v>0</v>
      </c>
      <c r="AL15" s="112">
        <f t="shared" si="51"/>
        <v>2.9423245540907139E-3</v>
      </c>
      <c r="AM15" s="112">
        <f t="shared" si="52"/>
        <v>1.9615497027271426E-4</v>
      </c>
      <c r="AN15" s="112">
        <f t="shared" si="53"/>
        <v>0</v>
      </c>
      <c r="AO15" s="112">
        <f t="shared" si="54"/>
        <v>0</v>
      </c>
      <c r="AP15" s="112">
        <f t="shared" si="55"/>
        <v>0.1332041656575442</v>
      </c>
      <c r="AQ15" s="112">
        <f t="shared" si="56"/>
        <v>9.7432514065079359E-4</v>
      </c>
      <c r="AR15" s="112">
        <f t="shared" si="57"/>
        <v>0</v>
      </c>
      <c r="AS15" s="112">
        <f t="shared" si="58"/>
        <v>0</v>
      </c>
      <c r="AT15" s="112">
        <f t="shared" si="59"/>
        <v>0</v>
      </c>
      <c r="AU15" s="112">
        <f t="shared" si="60"/>
        <v>0</v>
      </c>
      <c r="AV15" s="112">
        <f t="shared" si="61"/>
        <v>1.2509769380590259</v>
      </c>
      <c r="AW15" s="112">
        <f t="shared" si="62"/>
        <v>9.180116364177697E-3</v>
      </c>
      <c r="AX15" s="112">
        <f t="shared" si="63"/>
        <v>1.426599664035779E-3</v>
      </c>
      <c r="AY15" s="112">
        <f t="shared" si="64"/>
        <v>1.7832495800447238E-4</v>
      </c>
      <c r="AZ15" s="112">
        <f t="shared" si="65"/>
        <v>0</v>
      </c>
      <c r="BA15" s="112">
        <f t="shared" si="66"/>
        <v>0</v>
      </c>
      <c r="BB15" s="112">
        <f t="shared" si="67"/>
        <v>0</v>
      </c>
      <c r="BC15" s="112">
        <f t="shared" si="68"/>
        <v>0</v>
      </c>
      <c r="BD15" s="7">
        <v>4</v>
      </c>
      <c r="BE15" s="112">
        <f t="shared" si="69"/>
        <v>1.4649486186686365</v>
      </c>
      <c r="BF15" s="118">
        <f t="shared" si="70"/>
        <v>0.98184518873958748</v>
      </c>
      <c r="BG15" s="118">
        <f t="shared" si="71"/>
        <v>8.0459128950599416E-3</v>
      </c>
      <c r="BH15" s="112">
        <f t="shared" si="72"/>
        <v>0</v>
      </c>
      <c r="BI15" s="112">
        <f t="shared" si="73"/>
        <v>0</v>
      </c>
      <c r="BJ15" s="112">
        <f t="shared" si="74"/>
        <v>4.3103542911900033E-3</v>
      </c>
      <c r="BK15" s="112">
        <f t="shared" si="75"/>
        <v>2.8735695274600021E-4</v>
      </c>
      <c r="BL15" s="112">
        <f t="shared" si="76"/>
        <v>0</v>
      </c>
      <c r="BM15" s="112">
        <f t="shared" si="77"/>
        <v>0</v>
      </c>
      <c r="BN15" s="112">
        <f t="shared" si="78"/>
        <v>0.19513725848092761</v>
      </c>
      <c r="BO15" s="112">
        <f t="shared" si="79"/>
        <v>1.427336268930505E-3</v>
      </c>
      <c r="BP15" s="112">
        <f t="shared" si="80"/>
        <v>0</v>
      </c>
      <c r="BQ15" s="112">
        <f t="shared" si="81"/>
        <v>0</v>
      </c>
      <c r="BR15" s="112">
        <f t="shared" si="82"/>
        <v>0</v>
      </c>
      <c r="BS15" s="112">
        <f t="shared" si="83"/>
        <v>0</v>
      </c>
      <c r="BT15" s="112">
        <f t="shared" si="84"/>
        <v>1.8326169373958903</v>
      </c>
      <c r="BU15" s="112">
        <f t="shared" si="85"/>
        <v>1.3448398786919462E-2</v>
      </c>
      <c r="BV15" s="112">
        <f t="shared" si="86"/>
        <v>2.0898952072223552E-3</v>
      </c>
      <c r="BW15" s="112">
        <f t="shared" si="87"/>
        <v>2.612369009027944E-4</v>
      </c>
      <c r="BX15" s="112">
        <f t="shared" si="88"/>
        <v>0</v>
      </c>
      <c r="BY15" s="112">
        <f t="shared" si="89"/>
        <v>0</v>
      </c>
      <c r="BZ15" s="112">
        <f t="shared" si="90"/>
        <v>0</v>
      </c>
      <c r="CA15" s="112"/>
      <c r="CB15" s="112">
        <f t="shared" si="91"/>
        <v>3.0159996341148179</v>
      </c>
      <c r="CC15" s="112">
        <f t="shared" si="92"/>
        <v>2.3470241804558707E-2</v>
      </c>
      <c r="CD15" s="112"/>
      <c r="CF15" s="111"/>
    </row>
    <row r="16" spans="1:85" s="7" customFormat="1" x14ac:dyDescent="0.25">
      <c r="A16" s="7" t="s">
        <v>176</v>
      </c>
      <c r="B16" s="7" t="s">
        <v>61</v>
      </c>
      <c r="C16" s="7" t="s">
        <v>54</v>
      </c>
      <c r="D16" s="7">
        <v>20</v>
      </c>
      <c r="E16" s="7">
        <v>1800</v>
      </c>
      <c r="F16" s="7" t="s">
        <v>61</v>
      </c>
      <c r="G16" s="7">
        <v>9.5</v>
      </c>
      <c r="H16" s="51"/>
      <c r="I16" s="99"/>
      <c r="L16" s="17"/>
      <c r="M16" s="17"/>
      <c r="P16" s="56"/>
      <c r="Q16" s="56"/>
      <c r="R16" s="56"/>
      <c r="S16" s="56"/>
      <c r="T16" s="7">
        <v>133.35</v>
      </c>
      <c r="Z16" s="56"/>
      <c r="AA16" s="56"/>
      <c r="AE16" s="57"/>
      <c r="AF16" s="102"/>
      <c r="AH16" s="112">
        <f t="shared" si="47"/>
        <v>0</v>
      </c>
      <c r="AI16" s="112">
        <f t="shared" si="48"/>
        <v>0</v>
      </c>
      <c r="AJ16" s="112">
        <f t="shared" si="49"/>
        <v>0</v>
      </c>
      <c r="AK16" s="112">
        <f t="shared" si="50"/>
        <v>0</v>
      </c>
      <c r="AL16" s="112">
        <f t="shared" si="51"/>
        <v>0</v>
      </c>
      <c r="AM16" s="112">
        <f t="shared" si="52"/>
        <v>0</v>
      </c>
      <c r="AN16" s="112">
        <f t="shared" si="53"/>
        <v>0</v>
      </c>
      <c r="AO16" s="112">
        <f t="shared" si="54"/>
        <v>0</v>
      </c>
      <c r="AP16" s="112">
        <f t="shared" si="55"/>
        <v>0</v>
      </c>
      <c r="AQ16" s="112">
        <f t="shared" si="56"/>
        <v>0</v>
      </c>
      <c r="AR16" s="112">
        <f t="shared" si="57"/>
        <v>0</v>
      </c>
      <c r="AS16" s="112">
        <f t="shared" si="58"/>
        <v>0</v>
      </c>
      <c r="AT16" s="112">
        <f t="shared" si="59"/>
        <v>1.0422952224032116</v>
      </c>
      <c r="AU16" s="112">
        <f t="shared" si="60"/>
        <v>0</v>
      </c>
      <c r="AV16" s="112">
        <f t="shared" si="61"/>
        <v>0</v>
      </c>
      <c r="AW16" s="112">
        <f t="shared" si="62"/>
        <v>0</v>
      </c>
      <c r="AX16" s="112">
        <f t="shared" si="63"/>
        <v>0</v>
      </c>
      <c r="AY16" s="112">
        <f t="shared" si="64"/>
        <v>0</v>
      </c>
      <c r="AZ16" s="112">
        <f t="shared" si="65"/>
        <v>0</v>
      </c>
      <c r="BA16" s="112">
        <f t="shared" si="66"/>
        <v>0</v>
      </c>
      <c r="BB16" s="112">
        <f t="shared" si="67"/>
        <v>0</v>
      </c>
      <c r="BC16" s="112">
        <f t="shared" si="68"/>
        <v>0</v>
      </c>
      <c r="BD16" s="7">
        <v>1</v>
      </c>
      <c r="BE16" s="112">
        <f t="shared" si="69"/>
        <v>0.4797105361829771</v>
      </c>
      <c r="BF16" s="118">
        <f t="shared" si="70"/>
        <v>0</v>
      </c>
      <c r="BG16" s="118">
        <f t="shared" si="71"/>
        <v>0</v>
      </c>
      <c r="BH16" s="112">
        <f t="shared" si="72"/>
        <v>0</v>
      </c>
      <c r="BI16" s="112">
        <f t="shared" si="73"/>
        <v>0</v>
      </c>
      <c r="BJ16" s="112">
        <f t="shared" si="74"/>
        <v>0</v>
      </c>
      <c r="BK16" s="112">
        <f t="shared" si="75"/>
        <v>0</v>
      </c>
      <c r="BL16" s="112">
        <f t="shared" si="76"/>
        <v>0</v>
      </c>
      <c r="BM16" s="112">
        <f t="shared" si="77"/>
        <v>0</v>
      </c>
      <c r="BN16" s="112">
        <f t="shared" si="78"/>
        <v>0</v>
      </c>
      <c r="BO16" s="112">
        <f t="shared" si="79"/>
        <v>0</v>
      </c>
      <c r="BP16" s="112">
        <f t="shared" si="80"/>
        <v>0</v>
      </c>
      <c r="BQ16" s="112">
        <f t="shared" si="81"/>
        <v>0</v>
      </c>
      <c r="BR16" s="112">
        <f t="shared" si="82"/>
        <v>0.5</v>
      </c>
      <c r="BS16" s="112">
        <f t="shared" si="83"/>
        <v>0</v>
      </c>
      <c r="BT16" s="112">
        <f t="shared" si="84"/>
        <v>0</v>
      </c>
      <c r="BU16" s="112">
        <f t="shared" si="85"/>
        <v>0</v>
      </c>
      <c r="BV16" s="112">
        <f t="shared" si="86"/>
        <v>0</v>
      </c>
      <c r="BW16" s="112">
        <f t="shared" si="87"/>
        <v>0</v>
      </c>
      <c r="BX16" s="112">
        <f t="shared" si="88"/>
        <v>0</v>
      </c>
      <c r="BY16" s="112">
        <f t="shared" si="89"/>
        <v>0</v>
      </c>
      <c r="BZ16" s="112">
        <f t="shared" si="90"/>
        <v>0</v>
      </c>
      <c r="CA16" s="112"/>
      <c r="CB16" s="112">
        <f t="shared" si="91"/>
        <v>0.5</v>
      </c>
      <c r="CC16" s="112">
        <f t="shared" si="92"/>
        <v>0</v>
      </c>
      <c r="CD16" s="112"/>
      <c r="CF16" s="111"/>
    </row>
    <row r="17" spans="1:85" s="7" customFormat="1" x14ac:dyDescent="0.25">
      <c r="A17" s="7" t="s">
        <v>176</v>
      </c>
      <c r="B17" s="7" t="s">
        <v>161</v>
      </c>
      <c r="C17" s="7" t="s">
        <v>54</v>
      </c>
      <c r="D17" s="7">
        <v>20</v>
      </c>
      <c r="E17" s="7">
        <v>1800</v>
      </c>
      <c r="F17" s="7" t="s">
        <v>61</v>
      </c>
      <c r="G17" s="7">
        <v>9.5</v>
      </c>
      <c r="H17" s="51"/>
      <c r="I17" s="99"/>
      <c r="L17" s="17"/>
      <c r="M17" s="17"/>
      <c r="P17" s="56"/>
      <c r="Q17" s="56"/>
      <c r="R17" s="56"/>
      <c r="S17" s="56"/>
      <c r="T17" s="7">
        <v>100</v>
      </c>
      <c r="Z17" s="56"/>
      <c r="AA17" s="56"/>
      <c r="AE17" s="57"/>
      <c r="AF17" s="102"/>
      <c r="AH17" s="112">
        <f t="shared" si="47"/>
        <v>0</v>
      </c>
      <c r="AI17" s="112">
        <f t="shared" si="48"/>
        <v>0</v>
      </c>
      <c r="AJ17" s="112">
        <f t="shared" si="49"/>
        <v>0</v>
      </c>
      <c r="AK17" s="112">
        <f t="shared" si="50"/>
        <v>0</v>
      </c>
      <c r="AL17" s="112">
        <f t="shared" si="51"/>
        <v>0</v>
      </c>
      <c r="AM17" s="112">
        <f t="shared" si="52"/>
        <v>0</v>
      </c>
      <c r="AN17" s="112">
        <f t="shared" si="53"/>
        <v>0</v>
      </c>
      <c r="AO17" s="112">
        <f t="shared" si="54"/>
        <v>0</v>
      </c>
      <c r="AP17" s="112">
        <f t="shared" si="55"/>
        <v>0</v>
      </c>
      <c r="AQ17" s="112">
        <f t="shared" si="56"/>
        <v>0</v>
      </c>
      <c r="AR17" s="112">
        <f t="shared" si="57"/>
        <v>0</v>
      </c>
      <c r="AS17" s="112">
        <f t="shared" si="58"/>
        <v>0</v>
      </c>
      <c r="AT17" s="112">
        <f t="shared" si="59"/>
        <v>0.78162371383817886</v>
      </c>
      <c r="AU17" s="112">
        <f t="shared" si="60"/>
        <v>0</v>
      </c>
      <c r="AV17" s="112">
        <f t="shared" si="61"/>
        <v>0</v>
      </c>
      <c r="AW17" s="112">
        <f t="shared" si="62"/>
        <v>0</v>
      </c>
      <c r="AX17" s="112">
        <f t="shared" si="63"/>
        <v>0</v>
      </c>
      <c r="AY17" s="112">
        <f t="shared" si="64"/>
        <v>0</v>
      </c>
      <c r="AZ17" s="112">
        <f t="shared" si="65"/>
        <v>0</v>
      </c>
      <c r="BA17" s="112">
        <f t="shared" si="66"/>
        <v>0</v>
      </c>
      <c r="BB17" s="112">
        <f t="shared" si="67"/>
        <v>0</v>
      </c>
      <c r="BC17" s="112">
        <f t="shared" si="68"/>
        <v>0</v>
      </c>
      <c r="BD17" s="7">
        <v>2</v>
      </c>
      <c r="BE17" s="112">
        <f t="shared" si="69"/>
        <v>1.279388</v>
      </c>
      <c r="BF17" s="118">
        <f t="shared" si="70"/>
        <v>0</v>
      </c>
      <c r="BG17" s="118">
        <f t="shared" si="71"/>
        <v>0</v>
      </c>
      <c r="BH17" s="112">
        <f t="shared" si="72"/>
        <v>0</v>
      </c>
      <c r="BI17" s="112">
        <f t="shared" si="73"/>
        <v>0</v>
      </c>
      <c r="BJ17" s="112">
        <f t="shared" si="74"/>
        <v>0</v>
      </c>
      <c r="BK17" s="112">
        <f t="shared" si="75"/>
        <v>0</v>
      </c>
      <c r="BL17" s="112">
        <f t="shared" si="76"/>
        <v>0</v>
      </c>
      <c r="BM17" s="112">
        <f t="shared" si="77"/>
        <v>0</v>
      </c>
      <c r="BN17" s="112">
        <f t="shared" si="78"/>
        <v>0</v>
      </c>
      <c r="BO17" s="112">
        <f t="shared" si="79"/>
        <v>0</v>
      </c>
      <c r="BP17" s="112">
        <f t="shared" si="80"/>
        <v>0</v>
      </c>
      <c r="BQ17" s="112">
        <f t="shared" si="81"/>
        <v>0</v>
      </c>
      <c r="BR17" s="112">
        <f t="shared" si="82"/>
        <v>1</v>
      </c>
      <c r="BS17" s="112">
        <f t="shared" si="83"/>
        <v>0</v>
      </c>
      <c r="BT17" s="112">
        <f t="shared" si="84"/>
        <v>0</v>
      </c>
      <c r="BU17" s="112">
        <f t="shared" si="85"/>
        <v>0</v>
      </c>
      <c r="BV17" s="112">
        <f t="shared" si="86"/>
        <v>0</v>
      </c>
      <c r="BW17" s="112">
        <f t="shared" si="87"/>
        <v>0</v>
      </c>
      <c r="BX17" s="112">
        <f t="shared" si="88"/>
        <v>0</v>
      </c>
      <c r="BY17" s="112">
        <f t="shared" si="89"/>
        <v>0</v>
      </c>
      <c r="BZ17" s="112">
        <f t="shared" si="90"/>
        <v>0</v>
      </c>
      <c r="CA17" s="112"/>
      <c r="CB17" s="112">
        <f t="shared" si="91"/>
        <v>1</v>
      </c>
      <c r="CC17" s="112">
        <f t="shared" si="92"/>
        <v>0</v>
      </c>
      <c r="CD17" s="112"/>
      <c r="CF17" s="111"/>
    </row>
    <row r="18" spans="1:85" s="7" customFormat="1" x14ac:dyDescent="0.25">
      <c r="H18" s="51"/>
      <c r="I18" s="99"/>
      <c r="L18" s="17"/>
      <c r="M18" s="17"/>
      <c r="P18" s="56"/>
      <c r="Q18" s="56"/>
      <c r="R18" s="56"/>
      <c r="S18" s="56"/>
      <c r="Z18" s="56"/>
      <c r="AA18" s="56"/>
      <c r="AE18" s="57"/>
      <c r="AF18" s="10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E18" s="112"/>
      <c r="BF18" s="118"/>
      <c r="BG18" s="118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F18" s="111"/>
    </row>
    <row r="19" spans="1:85" s="111" customFormat="1" x14ac:dyDescent="0.25">
      <c r="A19" s="7" t="s">
        <v>177</v>
      </c>
      <c r="B19" s="7" t="s">
        <v>156</v>
      </c>
      <c r="C19" s="7" t="s">
        <v>54</v>
      </c>
      <c r="D19" s="7">
        <v>20</v>
      </c>
      <c r="E19" s="7">
        <v>1800</v>
      </c>
      <c r="F19" s="7" t="s">
        <v>64</v>
      </c>
      <c r="G19" s="7">
        <v>10</v>
      </c>
      <c r="H19" s="51">
        <v>54.4</v>
      </c>
      <c r="I19" s="99">
        <v>1</v>
      </c>
      <c r="J19" s="7"/>
      <c r="K19" s="7"/>
      <c r="L19" s="56">
        <v>2.93</v>
      </c>
      <c r="M19" s="17">
        <v>1.73</v>
      </c>
      <c r="N19" s="7"/>
      <c r="O19" s="7"/>
      <c r="P19" s="56">
        <f>CE19-R19</f>
        <v>5.0390479999999993</v>
      </c>
      <c r="Q19" s="56">
        <v>0.25</v>
      </c>
      <c r="R19" s="56">
        <f>CE19*CF19*1.113</f>
        <v>0.56095200000000001</v>
      </c>
      <c r="S19" s="56">
        <v>0.1</v>
      </c>
      <c r="T19" s="7"/>
      <c r="U19" s="7"/>
      <c r="V19" s="7">
        <v>30.4</v>
      </c>
      <c r="W19" s="7">
        <v>0.8</v>
      </c>
      <c r="X19" s="7">
        <v>6.7</v>
      </c>
      <c r="Y19" s="7">
        <v>0.4</v>
      </c>
      <c r="Z19" s="56">
        <v>0.05</v>
      </c>
      <c r="AA19" s="56">
        <v>0.01</v>
      </c>
      <c r="AB19" s="7"/>
      <c r="AC19" s="7">
        <f>SUM(H19:AB19)</f>
        <v>104.37</v>
      </c>
      <c r="AD19" s="7"/>
      <c r="AE19" s="57">
        <f>P19+R19</f>
        <v>5.6</v>
      </c>
      <c r="AF19" s="102"/>
      <c r="AG19" s="7"/>
      <c r="AH19" s="112">
        <f t="shared" si="47"/>
        <v>0.90539458727155009</v>
      </c>
      <c r="AI19" s="112">
        <f t="shared" si="48"/>
        <v>1.6643282854256435E-2</v>
      </c>
      <c r="AJ19" s="112">
        <f t="shared" si="49"/>
        <v>0</v>
      </c>
      <c r="AK19" s="112">
        <f t="shared" si="50"/>
        <v>0</v>
      </c>
      <c r="AL19" s="112">
        <f t="shared" si="51"/>
        <v>5.7473406289905278E-2</v>
      </c>
      <c r="AM19" s="112">
        <f t="shared" si="52"/>
        <v>3.3934809857179567E-2</v>
      </c>
      <c r="AN19" s="112">
        <f t="shared" si="53"/>
        <v>0</v>
      </c>
      <c r="AO19" s="112">
        <f t="shared" si="54"/>
        <v>0</v>
      </c>
      <c r="AP19" s="112">
        <f t="shared" si="55"/>
        <v>7.013815930494427E-2</v>
      </c>
      <c r="AQ19" s="112">
        <f t="shared" si="56"/>
        <v>3.4797326451814054E-3</v>
      </c>
      <c r="AR19" s="112">
        <f t="shared" si="57"/>
        <v>7.0256439159104992E-3</v>
      </c>
      <c r="AS19" s="112">
        <f t="shared" si="58"/>
        <v>1.2524501055189213E-3</v>
      </c>
      <c r="AT19" s="112">
        <f t="shared" si="59"/>
        <v>0</v>
      </c>
      <c r="AU19" s="112">
        <f t="shared" si="60"/>
        <v>0</v>
      </c>
      <c r="AV19" s="112">
        <f t="shared" si="61"/>
        <v>0.75425820938108645</v>
      </c>
      <c r="AW19" s="112">
        <f t="shared" si="62"/>
        <v>1.98489002468707E-2</v>
      </c>
      <c r="AX19" s="112">
        <f t="shared" si="63"/>
        <v>0.11947772186299649</v>
      </c>
      <c r="AY19" s="112">
        <f t="shared" si="64"/>
        <v>7.1329983201788953E-3</v>
      </c>
      <c r="AZ19" s="112">
        <f t="shared" si="65"/>
        <v>1.6134913694346648E-3</v>
      </c>
      <c r="BA19" s="112">
        <f t="shared" si="66"/>
        <v>3.22698273886933E-4</v>
      </c>
      <c r="BB19" s="112">
        <f t="shared" si="67"/>
        <v>0</v>
      </c>
      <c r="BC19" s="112">
        <f t="shared" si="68"/>
        <v>2.2160176652936432</v>
      </c>
      <c r="BD19" s="7">
        <v>12</v>
      </c>
      <c r="BE19" s="112">
        <f t="shared" si="69"/>
        <v>4.2072511758185396</v>
      </c>
      <c r="BF19" s="118">
        <f t="shared" si="70"/>
        <v>3.8092224418779703</v>
      </c>
      <c r="BG19" s="118">
        <f t="shared" si="71"/>
        <v>7.0022471358050925E-2</v>
      </c>
      <c r="BH19" s="112">
        <f t="shared" si="72"/>
        <v>0</v>
      </c>
      <c r="BI19" s="112">
        <f t="shared" si="73"/>
        <v>0</v>
      </c>
      <c r="BJ19" s="112">
        <f t="shared" si="74"/>
        <v>0.24180505619150064</v>
      </c>
      <c r="BK19" s="112">
        <f t="shared" si="75"/>
        <v>0.1427722686727973</v>
      </c>
      <c r="BL19" s="112">
        <f t="shared" si="76"/>
        <v>0</v>
      </c>
      <c r="BM19" s="112">
        <f t="shared" si="77"/>
        <v>0</v>
      </c>
      <c r="BN19" s="112">
        <f t="shared" si="78"/>
        <v>0.29508885320547484</v>
      </c>
      <c r="BO19" s="112">
        <f t="shared" si="79"/>
        <v>1.4640109262973626E-2</v>
      </c>
      <c r="BP19" s="112">
        <f t="shared" si="80"/>
        <v>2.9558648626096817E-2</v>
      </c>
      <c r="BQ19" s="112">
        <f t="shared" si="81"/>
        <v>5.2693721790985359E-3</v>
      </c>
      <c r="BR19" s="112">
        <f t="shared" si="82"/>
        <v>0</v>
      </c>
      <c r="BS19" s="112">
        <f t="shared" si="83"/>
        <v>0</v>
      </c>
      <c r="BT19" s="112">
        <f t="shared" si="84"/>
        <v>3.1733537382893622</v>
      </c>
      <c r="BU19" s="112">
        <f t="shared" si="85"/>
        <v>8.3509308902351656E-2</v>
      </c>
      <c r="BV19" s="112">
        <f t="shared" si="86"/>
        <v>0.50267278579221242</v>
      </c>
      <c r="BW19" s="112">
        <f t="shared" si="87"/>
        <v>3.0010315569684327E-2</v>
      </c>
      <c r="BX19" s="112">
        <f t="shared" si="88"/>
        <v>6.7883634612270595E-3</v>
      </c>
      <c r="BY19" s="112">
        <f t="shared" si="89"/>
        <v>1.3576726922454119E-3</v>
      </c>
      <c r="BZ19" s="112">
        <f t="shared" si="90"/>
        <v>0</v>
      </c>
      <c r="CA19" s="112"/>
      <c r="CB19" s="112">
        <f t="shared" si="91"/>
        <v>8.0584898874438444</v>
      </c>
      <c r="CC19" s="112">
        <f t="shared" si="92"/>
        <v>0.34758151863720177</v>
      </c>
      <c r="CD19" s="112">
        <f>BN19+BP19</f>
        <v>0.32464750183157165</v>
      </c>
      <c r="CE19" s="7">
        <v>5.6</v>
      </c>
      <c r="CF19" s="111">
        <v>0.09</v>
      </c>
      <c r="CG19" s="7" t="s">
        <v>66</v>
      </c>
    </row>
    <row r="20" spans="1:85" s="111" customFormat="1" x14ac:dyDescent="0.25">
      <c r="A20" s="7" t="s">
        <v>177</v>
      </c>
      <c r="B20" s="7" t="s">
        <v>158</v>
      </c>
      <c r="C20" s="7" t="s">
        <v>54</v>
      </c>
      <c r="D20" s="7">
        <v>20</v>
      </c>
      <c r="E20" s="7">
        <v>1800</v>
      </c>
      <c r="F20" s="7" t="s">
        <v>64</v>
      </c>
      <c r="G20" s="7">
        <v>10</v>
      </c>
      <c r="H20" s="51">
        <v>7.0000000000000007E-2</v>
      </c>
      <c r="I20" s="99">
        <v>0.04</v>
      </c>
      <c r="J20" s="7"/>
      <c r="K20" s="7"/>
      <c r="L20" s="56">
        <v>0.19</v>
      </c>
      <c r="M20" s="7">
        <v>0.02</v>
      </c>
      <c r="N20" s="7"/>
      <c r="O20" s="7"/>
      <c r="P20" s="56">
        <v>24.25</v>
      </c>
      <c r="Q20" s="56">
        <v>1.21</v>
      </c>
      <c r="R20" s="56"/>
      <c r="S20" s="56"/>
      <c r="T20" s="7"/>
      <c r="U20" s="7"/>
      <c r="V20" s="7">
        <v>74.91</v>
      </c>
      <c r="W20" s="7">
        <v>1.08</v>
      </c>
      <c r="X20" s="7">
        <v>7.0000000000000007E-2</v>
      </c>
      <c r="Y20" s="7">
        <v>0.01</v>
      </c>
      <c r="Z20" s="56">
        <v>0.04</v>
      </c>
      <c r="AA20" s="56">
        <v>0.01</v>
      </c>
      <c r="AB20" s="7"/>
      <c r="AC20" s="7">
        <v>100.14</v>
      </c>
      <c r="AD20" s="7"/>
      <c r="AE20" s="57"/>
      <c r="AF20" s="102"/>
      <c r="AG20" s="7"/>
      <c r="AH20" s="112">
        <f t="shared" si="47"/>
        <v>1.1650297997979507E-3</v>
      </c>
      <c r="AI20" s="112">
        <f t="shared" si="48"/>
        <v>6.6573131417025744E-4</v>
      </c>
      <c r="AJ20" s="112">
        <f t="shared" si="49"/>
        <v>0</v>
      </c>
      <c r="AK20" s="112">
        <f t="shared" si="50"/>
        <v>0</v>
      </c>
      <c r="AL20" s="112">
        <f t="shared" si="51"/>
        <v>3.7269444351815707E-3</v>
      </c>
      <c r="AM20" s="112">
        <f t="shared" si="52"/>
        <v>3.9230994054542852E-4</v>
      </c>
      <c r="AN20" s="112">
        <f t="shared" si="53"/>
        <v>0</v>
      </c>
      <c r="AO20" s="112">
        <f t="shared" si="54"/>
        <v>0</v>
      </c>
      <c r="AP20" s="112">
        <f t="shared" si="55"/>
        <v>0.33753406658259633</v>
      </c>
      <c r="AQ20" s="112">
        <f t="shared" si="56"/>
        <v>1.6841906002678E-2</v>
      </c>
      <c r="AR20" s="112">
        <f t="shared" si="57"/>
        <v>0</v>
      </c>
      <c r="AS20" s="112">
        <f t="shared" si="58"/>
        <v>0</v>
      </c>
      <c r="AT20" s="112">
        <f t="shared" si="59"/>
        <v>0</v>
      </c>
      <c r="AU20" s="112">
        <f t="shared" si="60"/>
        <v>0</v>
      </c>
      <c r="AV20" s="112">
        <f t="shared" si="61"/>
        <v>1.8586013968663548</v>
      </c>
      <c r="AW20" s="112">
        <f t="shared" si="62"/>
        <v>2.6796015333275445E-2</v>
      </c>
      <c r="AX20" s="112">
        <f t="shared" si="63"/>
        <v>1.2482747060313067E-3</v>
      </c>
      <c r="AY20" s="112">
        <f t="shared" si="64"/>
        <v>1.7832495800447238E-4</v>
      </c>
      <c r="AZ20" s="112">
        <f t="shared" si="65"/>
        <v>1.290793095547732E-3</v>
      </c>
      <c r="BA20" s="112">
        <f t="shared" si="66"/>
        <v>3.22698273886933E-4</v>
      </c>
      <c r="BB20" s="112">
        <f t="shared" si="67"/>
        <v>0</v>
      </c>
      <c r="BC20" s="112">
        <f t="shared" si="68"/>
        <v>2.1262049343921188</v>
      </c>
      <c r="BD20" s="7">
        <v>2</v>
      </c>
      <c r="BE20" s="112">
        <f t="shared" si="69"/>
        <v>0.90663902297117616</v>
      </c>
      <c r="BF20" s="118">
        <f t="shared" si="70"/>
        <v>1.0562614794211189E-3</v>
      </c>
      <c r="BG20" s="118">
        <f t="shared" si="71"/>
        <v>6.0357798824063928E-4</v>
      </c>
      <c r="BH20" s="112">
        <f t="shared" si="72"/>
        <v>0</v>
      </c>
      <c r="BI20" s="112">
        <f t="shared" si="73"/>
        <v>0</v>
      </c>
      <c r="BJ20" s="112">
        <f t="shared" si="74"/>
        <v>3.3789932613808812E-3</v>
      </c>
      <c r="BK20" s="112">
        <f t="shared" si="75"/>
        <v>3.5568350119798749E-4</v>
      </c>
      <c r="BL20" s="112">
        <f t="shared" si="76"/>
        <v>0</v>
      </c>
      <c r="BM20" s="112">
        <f t="shared" si="77"/>
        <v>0</v>
      </c>
      <c r="BN20" s="112">
        <f t="shared" si="78"/>
        <v>0.30602155634593303</v>
      </c>
      <c r="BO20" s="112">
        <f t="shared" si="79"/>
        <v>1.5269529203240369E-2</v>
      </c>
      <c r="BP20" s="112">
        <f t="shared" si="80"/>
        <v>0</v>
      </c>
      <c r="BQ20" s="112">
        <f t="shared" si="81"/>
        <v>0</v>
      </c>
      <c r="BR20" s="112">
        <f t="shared" si="82"/>
        <v>0</v>
      </c>
      <c r="BS20" s="112">
        <f t="shared" si="83"/>
        <v>0</v>
      </c>
      <c r="BT20" s="112">
        <f t="shared" si="84"/>
        <v>1.6850805545477752</v>
      </c>
      <c r="BU20" s="112">
        <f t="shared" si="85"/>
        <v>2.4294313161281503E-2</v>
      </c>
      <c r="BV20" s="112">
        <f t="shared" si="86"/>
        <v>1.1317345598758561E-3</v>
      </c>
      <c r="BW20" s="112">
        <f t="shared" si="87"/>
        <v>1.6167636569655084E-4</v>
      </c>
      <c r="BX20" s="112">
        <f t="shared" si="88"/>
        <v>1.1702833910053358E-3</v>
      </c>
      <c r="BY20" s="112">
        <f t="shared" si="89"/>
        <v>2.9257084775133395E-4</v>
      </c>
      <c r="BZ20" s="112">
        <f t="shared" si="90"/>
        <v>0</v>
      </c>
      <c r="CA20" s="112"/>
      <c r="CB20" s="112">
        <f t="shared" si="91"/>
        <v>1.9978393835853914</v>
      </c>
      <c r="CC20" s="112">
        <f t="shared" si="92"/>
        <v>4.0977351067408387E-2</v>
      </c>
      <c r="CD20" s="112"/>
      <c r="CE20" s="7"/>
      <c r="CG20" s="7"/>
    </row>
    <row r="21" spans="1:85" s="111" customFormat="1" x14ac:dyDescent="0.25">
      <c r="A21" s="7" t="s">
        <v>177</v>
      </c>
      <c r="B21" s="7" t="s">
        <v>157</v>
      </c>
      <c r="C21" s="7" t="s">
        <v>54</v>
      </c>
      <c r="D21" s="7">
        <v>20</v>
      </c>
      <c r="E21" s="7">
        <v>1800</v>
      </c>
      <c r="F21" s="7" t="s">
        <v>64</v>
      </c>
      <c r="G21" s="7">
        <v>10</v>
      </c>
      <c r="H21" s="51">
        <v>40.549999999999997</v>
      </c>
      <c r="I21" s="99">
        <v>0.14000000000000001</v>
      </c>
      <c r="J21" s="7"/>
      <c r="K21" s="7"/>
      <c r="L21" s="56">
        <v>0.2</v>
      </c>
      <c r="M21" s="7">
        <v>0.16</v>
      </c>
      <c r="N21" s="7"/>
      <c r="O21" s="7"/>
      <c r="P21" s="56">
        <v>9</v>
      </c>
      <c r="Q21" s="56">
        <v>0.31</v>
      </c>
      <c r="R21" s="56"/>
      <c r="S21" s="56"/>
      <c r="T21" s="7"/>
      <c r="U21" s="7"/>
      <c r="V21" s="7">
        <v>49.55</v>
      </c>
      <c r="W21" s="7">
        <v>0.26</v>
      </c>
      <c r="X21" s="7">
        <v>0.16</v>
      </c>
      <c r="Y21" s="7">
        <v>0.06</v>
      </c>
      <c r="Z21" s="56"/>
      <c r="AA21" s="56"/>
      <c r="AB21" s="7"/>
      <c r="AC21" s="7">
        <v>99.49</v>
      </c>
      <c r="AD21" s="7"/>
      <c r="AE21" s="57"/>
      <c r="AF21" s="102"/>
      <c r="AG21" s="7"/>
      <c r="AH21" s="112">
        <f t="shared" si="47"/>
        <v>0.67488511974009846</v>
      </c>
      <c r="AI21" s="112">
        <f t="shared" si="48"/>
        <v>2.3300595995959014E-3</v>
      </c>
      <c r="AJ21" s="112">
        <f t="shared" si="49"/>
        <v>0</v>
      </c>
      <c r="AK21" s="112">
        <f t="shared" si="50"/>
        <v>0</v>
      </c>
      <c r="AL21" s="112">
        <f t="shared" si="51"/>
        <v>3.9230994054542849E-3</v>
      </c>
      <c r="AM21" s="112">
        <f t="shared" si="52"/>
        <v>3.1384795243634281E-3</v>
      </c>
      <c r="AN21" s="112">
        <f t="shared" si="53"/>
        <v>0</v>
      </c>
      <c r="AO21" s="112">
        <f t="shared" si="54"/>
        <v>0</v>
      </c>
      <c r="AP21" s="112">
        <f t="shared" si="55"/>
        <v>0.12527037522653059</v>
      </c>
      <c r="AQ21" s="112">
        <f t="shared" si="56"/>
        <v>4.3148684800249429E-3</v>
      </c>
      <c r="AR21" s="112">
        <f t="shared" si="57"/>
        <v>0</v>
      </c>
      <c r="AS21" s="112">
        <f t="shared" si="58"/>
        <v>0</v>
      </c>
      <c r="AT21" s="112">
        <f t="shared" si="59"/>
        <v>0</v>
      </c>
      <c r="AU21" s="112">
        <f t="shared" si="60"/>
        <v>0</v>
      </c>
      <c r="AV21" s="112">
        <f t="shared" si="61"/>
        <v>1.2293912590405538</v>
      </c>
      <c r="AW21" s="112">
        <f t="shared" si="62"/>
        <v>6.4508925802329769E-3</v>
      </c>
      <c r="AX21" s="112">
        <f t="shared" si="63"/>
        <v>2.853199328071558E-3</v>
      </c>
      <c r="AY21" s="112">
        <f t="shared" si="64"/>
        <v>1.0699497480268342E-3</v>
      </c>
      <c r="AZ21" s="112">
        <f t="shared" si="65"/>
        <v>0</v>
      </c>
      <c r="BA21" s="112">
        <f t="shared" si="66"/>
        <v>0</v>
      </c>
      <c r="BB21" s="112">
        <f t="shared" si="67"/>
        <v>0</v>
      </c>
      <c r="BC21" s="112">
        <f t="shared" si="68"/>
        <v>2.112403923733492</v>
      </c>
      <c r="BD21" s="7">
        <v>4</v>
      </c>
      <c r="BE21" s="112">
        <f t="shared" si="69"/>
        <v>1.4742903723622705</v>
      </c>
      <c r="BF21" s="118">
        <f t="shared" si="70"/>
        <v>0.99497663448338525</v>
      </c>
      <c r="BG21" s="118">
        <f t="shared" si="71"/>
        <v>3.4351844347145243E-3</v>
      </c>
      <c r="BH21" s="112">
        <f t="shared" si="72"/>
        <v>0</v>
      </c>
      <c r="BI21" s="112">
        <f t="shared" si="73"/>
        <v>0</v>
      </c>
      <c r="BJ21" s="112">
        <f t="shared" si="74"/>
        <v>5.7837876832813996E-3</v>
      </c>
      <c r="BK21" s="112">
        <f t="shared" si="75"/>
        <v>4.6270301466251199E-3</v>
      </c>
      <c r="BL21" s="112">
        <f t="shared" si="76"/>
        <v>0</v>
      </c>
      <c r="BM21" s="112">
        <f t="shared" si="77"/>
        <v>0</v>
      </c>
      <c r="BN21" s="112">
        <f t="shared" si="78"/>
        <v>0.18468490813868313</v>
      </c>
      <c r="BO21" s="112">
        <f t="shared" si="79"/>
        <v>6.3613690581101967E-3</v>
      </c>
      <c r="BP21" s="112">
        <f t="shared" si="80"/>
        <v>0</v>
      </c>
      <c r="BQ21" s="112">
        <f t="shared" si="81"/>
        <v>0</v>
      </c>
      <c r="BR21" s="112">
        <f t="shared" si="82"/>
        <v>0</v>
      </c>
      <c r="BS21" s="112">
        <f t="shared" si="83"/>
        <v>0</v>
      </c>
      <c r="BT21" s="112">
        <f t="shared" si="84"/>
        <v>1.8124796970698185</v>
      </c>
      <c r="BU21" s="112">
        <f t="shared" si="85"/>
        <v>9.510488824180683E-3</v>
      </c>
      <c r="BV21" s="112">
        <f t="shared" si="86"/>
        <v>4.2064442998063969E-3</v>
      </c>
      <c r="BW21" s="112">
        <f t="shared" si="87"/>
        <v>1.5774166124273988E-3</v>
      </c>
      <c r="BX21" s="112">
        <f t="shared" si="88"/>
        <v>0</v>
      </c>
      <c r="BY21" s="112">
        <f t="shared" si="89"/>
        <v>0</v>
      </c>
      <c r="BZ21" s="112">
        <f t="shared" si="90"/>
        <v>0</v>
      </c>
      <c r="CA21" s="112"/>
      <c r="CB21" s="112">
        <f t="shared" si="91"/>
        <v>3.0021314716749745</v>
      </c>
      <c r="CC21" s="112">
        <f t="shared" si="92"/>
        <v>2.5511489076057922E-2</v>
      </c>
      <c r="CD21" s="112"/>
      <c r="CE21" s="7"/>
      <c r="CG21" s="7"/>
    </row>
    <row r="22" spans="1:85" s="111" customFormat="1" x14ac:dyDescent="0.25">
      <c r="A22" s="7" t="s">
        <v>177</v>
      </c>
      <c r="B22" s="7" t="s">
        <v>159</v>
      </c>
      <c r="C22" s="7" t="s">
        <v>54</v>
      </c>
      <c r="D22" s="7">
        <v>20</v>
      </c>
      <c r="E22" s="7">
        <v>1800</v>
      </c>
      <c r="F22" s="7" t="s">
        <v>64</v>
      </c>
      <c r="G22" s="7">
        <v>10</v>
      </c>
      <c r="H22" s="51">
        <v>53.93</v>
      </c>
      <c r="I22" s="99">
        <v>0.22</v>
      </c>
      <c r="J22" s="7"/>
      <c r="K22" s="7"/>
      <c r="L22" s="56">
        <v>0.52</v>
      </c>
      <c r="M22" s="7">
        <v>0.13</v>
      </c>
      <c r="N22" s="7"/>
      <c r="O22" s="7"/>
      <c r="P22" s="56">
        <v>2.21</v>
      </c>
      <c r="Q22" s="56">
        <v>0.25</v>
      </c>
      <c r="R22" s="56"/>
      <c r="S22" s="56"/>
      <c r="T22" s="7"/>
      <c r="U22" s="7"/>
      <c r="V22" s="7">
        <v>19.73</v>
      </c>
      <c r="W22" s="7">
        <v>0.49</v>
      </c>
      <c r="X22" s="7">
        <v>21.46</v>
      </c>
      <c r="Y22" s="7">
        <v>0.38</v>
      </c>
      <c r="Z22" s="56">
        <v>0.06</v>
      </c>
      <c r="AA22" s="56">
        <v>0.01</v>
      </c>
      <c r="AB22" s="7"/>
      <c r="AC22" s="7">
        <v>97.93</v>
      </c>
      <c r="AD22" s="7"/>
      <c r="AE22" s="57"/>
      <c r="AF22" s="102"/>
      <c r="AG22" s="7"/>
      <c r="AH22" s="112">
        <f t="shared" si="47"/>
        <v>0.89757224433004967</v>
      </c>
      <c r="AI22" s="112">
        <f t="shared" si="48"/>
        <v>3.6615222279364162E-3</v>
      </c>
      <c r="AJ22" s="112">
        <f t="shared" si="49"/>
        <v>0</v>
      </c>
      <c r="AK22" s="112">
        <f t="shared" si="50"/>
        <v>0</v>
      </c>
      <c r="AL22" s="112">
        <f t="shared" si="51"/>
        <v>1.0200058454181142E-2</v>
      </c>
      <c r="AM22" s="112">
        <f t="shared" si="52"/>
        <v>2.5500146135452855E-3</v>
      </c>
      <c r="AN22" s="112">
        <f t="shared" si="53"/>
        <v>0</v>
      </c>
      <c r="AO22" s="112">
        <f t="shared" si="54"/>
        <v>0</v>
      </c>
      <c r="AP22" s="112">
        <f t="shared" si="55"/>
        <v>3.0760836583403624E-2</v>
      </c>
      <c r="AQ22" s="112">
        <f t="shared" si="56"/>
        <v>3.4797326451814054E-3</v>
      </c>
      <c r="AR22" s="112">
        <f t="shared" si="57"/>
        <v>0</v>
      </c>
      <c r="AS22" s="112">
        <f t="shared" si="58"/>
        <v>0</v>
      </c>
      <c r="AT22" s="112">
        <f t="shared" si="59"/>
        <v>0</v>
      </c>
      <c r="AU22" s="112">
        <f t="shared" si="60"/>
        <v>0</v>
      </c>
      <c r="AV22" s="112">
        <f t="shared" si="61"/>
        <v>0.4895235023384486</v>
      </c>
      <c r="AW22" s="112">
        <f t="shared" si="62"/>
        <v>1.2157451401208302E-2</v>
      </c>
      <c r="AX22" s="112">
        <f t="shared" si="63"/>
        <v>0.38268535987759772</v>
      </c>
      <c r="AY22" s="112">
        <f t="shared" si="64"/>
        <v>6.7763484041699507E-3</v>
      </c>
      <c r="AZ22" s="112">
        <f t="shared" si="65"/>
        <v>1.9361896433215977E-3</v>
      </c>
      <c r="BA22" s="112">
        <f t="shared" si="66"/>
        <v>3.22698273886933E-4</v>
      </c>
      <c r="BB22" s="112">
        <f t="shared" si="67"/>
        <v>0</v>
      </c>
      <c r="BC22" s="112">
        <f t="shared" si="68"/>
        <v>2.0792814981527878</v>
      </c>
      <c r="BD22" s="7">
        <v>6</v>
      </c>
      <c r="BE22" s="112">
        <f t="shared" si="69"/>
        <v>2.2104476017809285</v>
      </c>
      <c r="BF22" s="118">
        <f t="shared" si="70"/>
        <v>1.9840364149044838</v>
      </c>
      <c r="BG22" s="118">
        <f t="shared" si="71"/>
        <v>8.0936030276096138E-3</v>
      </c>
      <c r="BH22" s="112">
        <f t="shared" si="72"/>
        <v>0</v>
      </c>
      <c r="BI22" s="112">
        <f t="shared" si="73"/>
        <v>0</v>
      </c>
      <c r="BJ22" s="112">
        <f t="shared" si="74"/>
        <v>2.254669474806999E-2</v>
      </c>
      <c r="BK22" s="112">
        <f t="shared" si="75"/>
        <v>5.6366736870174976E-3</v>
      </c>
      <c r="BL22" s="112">
        <f t="shared" si="76"/>
        <v>0</v>
      </c>
      <c r="BM22" s="112">
        <f t="shared" si="77"/>
        <v>0</v>
      </c>
      <c r="BN22" s="112">
        <f t="shared" si="78"/>
        <v>6.7995217454559595E-2</v>
      </c>
      <c r="BO22" s="112">
        <f t="shared" si="79"/>
        <v>7.691766680380044E-3</v>
      </c>
      <c r="BP22" s="112">
        <f t="shared" si="80"/>
        <v>0</v>
      </c>
      <c r="BQ22" s="112">
        <f t="shared" si="81"/>
        <v>0</v>
      </c>
      <c r="BR22" s="112">
        <f t="shared" si="82"/>
        <v>0</v>
      </c>
      <c r="BS22" s="112">
        <f t="shared" si="83"/>
        <v>0</v>
      </c>
      <c r="BT22" s="112">
        <f t="shared" si="84"/>
        <v>1.0820660517594245</v>
      </c>
      <c r="BU22" s="112">
        <f t="shared" si="85"/>
        <v>2.687340929356908E-2</v>
      </c>
      <c r="BV22" s="112">
        <f t="shared" si="86"/>
        <v>0.84590593597810748</v>
      </c>
      <c r="BW22" s="112">
        <f t="shared" si="87"/>
        <v>1.4978763078829489E-2</v>
      </c>
      <c r="BX22" s="112">
        <f t="shared" si="88"/>
        <v>4.2798457536732965E-3</v>
      </c>
      <c r="BY22" s="112">
        <f t="shared" si="89"/>
        <v>7.1330762561221627E-4</v>
      </c>
      <c r="BZ22" s="112">
        <f t="shared" si="90"/>
        <v>0</v>
      </c>
      <c r="CA22" s="112"/>
      <c r="CB22" s="112">
        <f t="shared" si="91"/>
        <v>4.0068301605983185</v>
      </c>
      <c r="CC22" s="112">
        <f t="shared" si="92"/>
        <v>6.3987523393017928E-2</v>
      </c>
      <c r="CD22" s="112"/>
      <c r="CE22" s="7"/>
      <c r="CG22" s="7"/>
    </row>
    <row r="23" spans="1:85" s="111" customFormat="1" x14ac:dyDescent="0.25">
      <c r="A23" s="7" t="s">
        <v>177</v>
      </c>
      <c r="B23" s="7" t="s">
        <v>160</v>
      </c>
      <c r="C23" s="7" t="s">
        <v>54</v>
      </c>
      <c r="D23" s="7">
        <v>20</v>
      </c>
      <c r="E23" s="7">
        <v>1800</v>
      </c>
      <c r="F23" s="7" t="s">
        <v>64</v>
      </c>
      <c r="G23" s="7">
        <v>10</v>
      </c>
      <c r="H23" s="51">
        <v>0</v>
      </c>
      <c r="I23" s="99"/>
      <c r="J23" s="7"/>
      <c r="K23" s="7"/>
      <c r="L23" s="56">
        <v>0</v>
      </c>
      <c r="M23" s="7"/>
      <c r="N23" s="7"/>
      <c r="O23" s="7"/>
      <c r="P23" s="56">
        <v>128.65</v>
      </c>
      <c r="Q23" s="56"/>
      <c r="R23" s="56"/>
      <c r="S23" s="56"/>
      <c r="T23" s="7"/>
      <c r="U23" s="7"/>
      <c r="V23" s="7">
        <v>0</v>
      </c>
      <c r="W23" s="7"/>
      <c r="X23" s="7">
        <v>0</v>
      </c>
      <c r="Y23" s="7"/>
      <c r="Z23" s="56">
        <v>0</v>
      </c>
      <c r="AA23" s="56"/>
      <c r="AB23" s="7"/>
      <c r="AC23" s="7">
        <v>100</v>
      </c>
      <c r="AD23" s="7"/>
      <c r="AE23" s="57"/>
      <c r="AF23" s="102"/>
      <c r="AG23" s="7"/>
      <c r="AH23" s="112">
        <f t="shared" si="47"/>
        <v>0</v>
      </c>
      <c r="AI23" s="112">
        <f t="shared" si="48"/>
        <v>0</v>
      </c>
      <c r="AJ23" s="112">
        <f t="shared" si="49"/>
        <v>0</v>
      </c>
      <c r="AK23" s="112">
        <f t="shared" si="50"/>
        <v>0</v>
      </c>
      <c r="AL23" s="112">
        <f t="shared" si="51"/>
        <v>0</v>
      </c>
      <c r="AM23" s="112">
        <f t="shared" si="52"/>
        <v>0</v>
      </c>
      <c r="AN23" s="112">
        <f t="shared" si="53"/>
        <v>0</v>
      </c>
      <c r="AO23" s="112">
        <f t="shared" si="54"/>
        <v>0</v>
      </c>
      <c r="AP23" s="112">
        <f t="shared" si="55"/>
        <v>1.7906704192103513</v>
      </c>
      <c r="AQ23" s="112">
        <f t="shared" si="56"/>
        <v>0</v>
      </c>
      <c r="AR23" s="112">
        <f t="shared" si="57"/>
        <v>0</v>
      </c>
      <c r="AS23" s="112">
        <f t="shared" si="58"/>
        <v>0</v>
      </c>
      <c r="AT23" s="112">
        <f t="shared" si="59"/>
        <v>0</v>
      </c>
      <c r="AU23" s="112">
        <f t="shared" si="60"/>
        <v>0</v>
      </c>
      <c r="AV23" s="112">
        <f t="shared" si="61"/>
        <v>0</v>
      </c>
      <c r="AW23" s="112">
        <f t="shared" si="62"/>
        <v>0</v>
      </c>
      <c r="AX23" s="112">
        <f t="shared" si="63"/>
        <v>0</v>
      </c>
      <c r="AY23" s="112">
        <f t="shared" si="64"/>
        <v>0</v>
      </c>
      <c r="AZ23" s="112">
        <f t="shared" si="65"/>
        <v>0</v>
      </c>
      <c r="BA23" s="112">
        <f t="shared" si="66"/>
        <v>0</v>
      </c>
      <c r="BB23" s="112">
        <f t="shared" si="67"/>
        <v>0</v>
      </c>
      <c r="BC23" s="112">
        <f t="shared" si="68"/>
        <v>2.1232324090194914</v>
      </c>
      <c r="BD23" s="7">
        <v>1</v>
      </c>
      <c r="BE23" s="112">
        <f t="shared" si="69"/>
        <v>0.55845005829770689</v>
      </c>
      <c r="BF23" s="118">
        <f t="shared" si="70"/>
        <v>0</v>
      </c>
      <c r="BG23" s="118">
        <f t="shared" si="71"/>
        <v>0</v>
      </c>
      <c r="BH23" s="112">
        <f t="shared" si="72"/>
        <v>0</v>
      </c>
      <c r="BI23" s="112">
        <f t="shared" si="73"/>
        <v>0</v>
      </c>
      <c r="BJ23" s="112">
        <f t="shared" si="74"/>
        <v>0</v>
      </c>
      <c r="BK23" s="112">
        <f t="shared" si="75"/>
        <v>0</v>
      </c>
      <c r="BL23" s="112">
        <f t="shared" si="76"/>
        <v>0</v>
      </c>
      <c r="BM23" s="112">
        <f t="shared" si="77"/>
        <v>0</v>
      </c>
      <c r="BN23" s="112">
        <f t="shared" si="78"/>
        <v>0.99999999999999989</v>
      </c>
      <c r="BO23" s="112">
        <f t="shared" si="79"/>
        <v>0</v>
      </c>
      <c r="BP23" s="112">
        <f t="shared" si="80"/>
        <v>0</v>
      </c>
      <c r="BQ23" s="112">
        <f t="shared" si="81"/>
        <v>0</v>
      </c>
      <c r="BR23" s="112">
        <f t="shared" si="82"/>
        <v>0</v>
      </c>
      <c r="BS23" s="112">
        <f t="shared" si="83"/>
        <v>0</v>
      </c>
      <c r="BT23" s="112">
        <f t="shared" si="84"/>
        <v>0</v>
      </c>
      <c r="BU23" s="112">
        <f t="shared" si="85"/>
        <v>0</v>
      </c>
      <c r="BV23" s="112">
        <f t="shared" si="86"/>
        <v>0</v>
      </c>
      <c r="BW23" s="112">
        <f t="shared" si="87"/>
        <v>0</v>
      </c>
      <c r="BX23" s="112">
        <f t="shared" si="88"/>
        <v>0</v>
      </c>
      <c r="BY23" s="112">
        <f t="shared" si="89"/>
        <v>0</v>
      </c>
      <c r="BZ23" s="112">
        <f t="shared" si="90"/>
        <v>0</v>
      </c>
      <c r="CA23" s="112"/>
      <c r="CB23" s="112">
        <f t="shared" si="91"/>
        <v>0.99999999999999989</v>
      </c>
      <c r="CC23" s="112">
        <f t="shared" si="92"/>
        <v>0</v>
      </c>
      <c r="CD23" s="112"/>
      <c r="CE23" s="7"/>
      <c r="CG23" s="7"/>
    </row>
    <row r="24" spans="1:85" s="111" customFormat="1" x14ac:dyDescent="0.25">
      <c r="A24" s="7"/>
      <c r="B24" s="7"/>
      <c r="C24" s="7"/>
      <c r="D24" s="7"/>
      <c r="E24" s="7"/>
      <c r="F24" s="7"/>
      <c r="G24" s="7"/>
      <c r="H24" s="51"/>
      <c r="I24" s="99"/>
      <c r="J24" s="7"/>
      <c r="K24" s="7"/>
      <c r="L24" s="17"/>
      <c r="M24" s="17"/>
      <c r="N24" s="7"/>
      <c r="O24" s="7"/>
      <c r="P24" s="56"/>
      <c r="Q24" s="56"/>
      <c r="R24" s="56"/>
      <c r="S24" s="56"/>
      <c r="T24" s="7"/>
      <c r="U24" s="7"/>
      <c r="V24" s="7"/>
      <c r="W24" s="7"/>
      <c r="X24" s="7"/>
      <c r="Y24" s="7"/>
      <c r="Z24" s="56"/>
      <c r="AA24" s="56"/>
      <c r="AB24" s="7"/>
      <c r="AC24" s="7"/>
      <c r="AD24" s="7"/>
      <c r="AE24" s="57"/>
      <c r="AF24" s="102"/>
      <c r="AG24" s="7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7"/>
      <c r="BE24" s="112"/>
      <c r="BF24" s="118"/>
      <c r="BG24" s="118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7"/>
      <c r="CG24" s="7"/>
    </row>
    <row r="25" spans="1:85" s="111" customFormat="1" x14ac:dyDescent="0.25">
      <c r="A25" s="7" t="s">
        <v>178</v>
      </c>
      <c r="B25" s="7" t="s">
        <v>156</v>
      </c>
      <c r="C25" s="7" t="s">
        <v>54</v>
      </c>
      <c r="D25" s="7">
        <v>17</v>
      </c>
      <c r="E25" s="7">
        <v>1600</v>
      </c>
      <c r="F25" s="7" t="s">
        <v>61</v>
      </c>
      <c r="G25" s="7">
        <v>11.5</v>
      </c>
      <c r="H25" s="51">
        <v>48.8</v>
      </c>
      <c r="I25" s="99">
        <v>0.8</v>
      </c>
      <c r="J25" s="7"/>
      <c r="K25" s="7"/>
      <c r="L25" s="17">
        <v>13</v>
      </c>
      <c r="M25" s="17">
        <v>1.6</v>
      </c>
      <c r="N25" s="7"/>
      <c r="O25" s="7"/>
      <c r="P25" s="56">
        <f>CE25-R25</f>
        <v>6.1034319999999997</v>
      </c>
      <c r="Q25" s="56">
        <v>0.25</v>
      </c>
      <c r="R25" s="56">
        <f>CE25*CF25*1.113</f>
        <v>0.59656799999999999</v>
      </c>
      <c r="S25" s="56">
        <v>0.05</v>
      </c>
      <c r="T25" s="7"/>
      <c r="U25" s="7"/>
      <c r="V25" s="7">
        <v>25.4</v>
      </c>
      <c r="W25" s="7">
        <v>1</v>
      </c>
      <c r="X25" s="7">
        <v>5.8</v>
      </c>
      <c r="Y25" s="7">
        <v>0.3</v>
      </c>
      <c r="Z25" s="56"/>
      <c r="AA25" s="56"/>
      <c r="AB25" s="7"/>
      <c r="AC25" s="7">
        <f>SUM(H25:AB25)</f>
        <v>103.69999999999999</v>
      </c>
      <c r="AD25" s="7"/>
      <c r="AE25" s="57">
        <f>P25+R25</f>
        <v>6.6999999999999993</v>
      </c>
      <c r="AF25" s="102"/>
      <c r="AG25" s="7"/>
      <c r="AH25" s="112">
        <f t="shared" si="47"/>
        <v>0.81219220328771402</v>
      </c>
      <c r="AI25" s="112">
        <f t="shared" si="48"/>
        <v>1.331462628340515E-2</v>
      </c>
      <c r="AJ25" s="112">
        <f t="shared" si="49"/>
        <v>0</v>
      </c>
      <c r="AK25" s="112">
        <f t="shared" si="50"/>
        <v>0</v>
      </c>
      <c r="AL25" s="112">
        <f t="shared" si="51"/>
        <v>0.25500146135452856</v>
      </c>
      <c r="AM25" s="112">
        <f t="shared" si="52"/>
        <v>3.1384795243634279E-2</v>
      </c>
      <c r="AN25" s="112">
        <f t="shared" si="53"/>
        <v>0</v>
      </c>
      <c r="AO25" s="112">
        <f t="shared" si="54"/>
        <v>0</v>
      </c>
      <c r="AP25" s="112">
        <f t="shared" si="55"/>
        <v>8.4953246312179334E-2</v>
      </c>
      <c r="AQ25" s="112">
        <f t="shared" si="56"/>
        <v>3.4797326451814054E-3</v>
      </c>
      <c r="AR25" s="112">
        <f t="shared" si="57"/>
        <v>7.4717165454921183E-3</v>
      </c>
      <c r="AS25" s="112">
        <f t="shared" si="58"/>
        <v>6.2622505275946065E-4</v>
      </c>
      <c r="AT25" s="112">
        <f t="shared" si="59"/>
        <v>0</v>
      </c>
      <c r="AU25" s="112">
        <f t="shared" si="60"/>
        <v>0</v>
      </c>
      <c r="AV25" s="112">
        <f t="shared" si="61"/>
        <v>0.63020258283814468</v>
      </c>
      <c r="AW25" s="112">
        <f t="shared" si="62"/>
        <v>2.4811125308588373E-2</v>
      </c>
      <c r="AX25" s="112">
        <f t="shared" si="63"/>
        <v>0.10342847564259397</v>
      </c>
      <c r="AY25" s="112">
        <f t="shared" si="64"/>
        <v>5.3497487401341715E-3</v>
      </c>
      <c r="AZ25" s="112">
        <f t="shared" si="65"/>
        <v>0</v>
      </c>
      <c r="BA25" s="112">
        <f t="shared" si="66"/>
        <v>0</v>
      </c>
      <c r="BB25" s="112">
        <f t="shared" si="67"/>
        <v>0</v>
      </c>
      <c r="BC25" s="112">
        <f t="shared" si="68"/>
        <v>2.2017920081532121</v>
      </c>
      <c r="BD25" s="7">
        <v>12</v>
      </c>
      <c r="BE25" s="112">
        <f t="shared" si="69"/>
        <v>4.2302996593173301</v>
      </c>
      <c r="BF25" s="118">
        <f t="shared" si="70"/>
        <v>3.4358164008682084</v>
      </c>
      <c r="BG25" s="118">
        <f t="shared" si="71"/>
        <v>5.6324859030626374E-2</v>
      </c>
      <c r="BH25" s="112">
        <f t="shared" si="72"/>
        <v>0</v>
      </c>
      <c r="BI25" s="112">
        <f t="shared" si="73"/>
        <v>0</v>
      </c>
      <c r="BJ25" s="112">
        <f t="shared" si="74"/>
        <v>1.0787325950934834</v>
      </c>
      <c r="BK25" s="112">
        <f t="shared" si="75"/>
        <v>0.13276708862689027</v>
      </c>
      <c r="BL25" s="112">
        <f t="shared" si="76"/>
        <v>0</v>
      </c>
      <c r="BM25" s="112">
        <f t="shared" si="77"/>
        <v>0</v>
      </c>
      <c r="BN25" s="112">
        <f t="shared" si="78"/>
        <v>0.35937768893231348</v>
      </c>
      <c r="BO25" s="112">
        <f t="shared" si="79"/>
        <v>1.4720311823426291E-2</v>
      </c>
      <c r="BP25" s="112">
        <f t="shared" si="80"/>
        <v>3.1607599956910967E-2</v>
      </c>
      <c r="BQ25" s="112">
        <f t="shared" si="81"/>
        <v>2.6491196273443233E-3</v>
      </c>
      <c r="BR25" s="112">
        <f t="shared" si="82"/>
        <v>0</v>
      </c>
      <c r="BS25" s="112">
        <f t="shared" si="83"/>
        <v>0</v>
      </c>
      <c r="BT25" s="112">
        <f t="shared" si="84"/>
        <v>2.665945771481105</v>
      </c>
      <c r="BU25" s="112">
        <f t="shared" si="85"/>
        <v>0.10495849494020099</v>
      </c>
      <c r="BV25" s="112">
        <f t="shared" si="86"/>
        <v>0.43753344527457605</v>
      </c>
      <c r="BW25" s="112">
        <f t="shared" si="87"/>
        <v>2.2631040272822901E-2</v>
      </c>
      <c r="BX25" s="112">
        <f t="shared" si="88"/>
        <v>0</v>
      </c>
      <c r="BY25" s="112">
        <f t="shared" si="89"/>
        <v>0</v>
      </c>
      <c r="BZ25" s="112">
        <f t="shared" si="90"/>
        <v>0</v>
      </c>
      <c r="CA25" s="112"/>
      <c r="CB25" s="112">
        <f t="shared" si="91"/>
        <v>8.0090135016065975</v>
      </c>
      <c r="CC25" s="112">
        <f t="shared" si="92"/>
        <v>0.33405091432131118</v>
      </c>
      <c r="CD25" s="112">
        <f>BN25+BP25</f>
        <v>0.39098528888922446</v>
      </c>
      <c r="CE25" s="7">
        <v>6.7</v>
      </c>
      <c r="CF25" s="119">
        <v>0.08</v>
      </c>
      <c r="CG25" s="7" t="s">
        <v>67</v>
      </c>
    </row>
    <row r="26" spans="1:85" s="111" customFormat="1" x14ac:dyDescent="0.25">
      <c r="A26" s="7" t="s">
        <v>178</v>
      </c>
      <c r="B26" s="7" t="s">
        <v>167</v>
      </c>
      <c r="C26" s="7" t="s">
        <v>54</v>
      </c>
      <c r="D26" s="7">
        <v>17</v>
      </c>
      <c r="E26" s="7">
        <v>1600</v>
      </c>
      <c r="F26" s="7" t="s">
        <v>61</v>
      </c>
      <c r="G26" s="7">
        <v>11.5</v>
      </c>
      <c r="H26" s="51">
        <v>40.4</v>
      </c>
      <c r="I26" s="99">
        <v>0.1</v>
      </c>
      <c r="J26" s="7"/>
      <c r="K26" s="7"/>
      <c r="L26" s="17">
        <v>0.2</v>
      </c>
      <c r="M26" s="17">
        <v>0.1</v>
      </c>
      <c r="N26" s="7"/>
      <c r="O26" s="7"/>
      <c r="P26" s="56">
        <v>12.1</v>
      </c>
      <c r="Q26" s="56">
        <v>0.2</v>
      </c>
      <c r="R26" s="56"/>
      <c r="S26" s="56"/>
      <c r="T26" s="7"/>
      <c r="U26" s="7"/>
      <c r="V26" s="7">
        <v>46.4</v>
      </c>
      <c r="W26" s="7">
        <v>0.3</v>
      </c>
      <c r="X26" s="7">
        <v>0.09</v>
      </c>
      <c r="Y26" s="7">
        <v>0.05</v>
      </c>
      <c r="Z26" s="56"/>
      <c r="AA26" s="56"/>
      <c r="AB26" s="7"/>
      <c r="AC26" s="7"/>
      <c r="AD26" s="7"/>
      <c r="AE26" s="57"/>
      <c r="AF26" s="102"/>
      <c r="AG26" s="7"/>
      <c r="AH26" s="112">
        <f t="shared" si="47"/>
        <v>0.67238862731196003</v>
      </c>
      <c r="AI26" s="112">
        <f t="shared" si="48"/>
        <v>1.6643282854256437E-3</v>
      </c>
      <c r="AJ26" s="112">
        <f t="shared" si="49"/>
        <v>0</v>
      </c>
      <c r="AK26" s="112">
        <f t="shared" si="50"/>
        <v>0</v>
      </c>
      <c r="AL26" s="112">
        <f t="shared" si="51"/>
        <v>3.9230994054542849E-3</v>
      </c>
      <c r="AM26" s="112">
        <f t="shared" si="52"/>
        <v>1.9615497027271425E-3</v>
      </c>
      <c r="AN26" s="112">
        <f t="shared" si="53"/>
        <v>0</v>
      </c>
      <c r="AO26" s="112">
        <f t="shared" si="54"/>
        <v>0</v>
      </c>
      <c r="AP26" s="112">
        <f t="shared" si="55"/>
        <v>0.16841906002678</v>
      </c>
      <c r="AQ26" s="112">
        <f t="shared" si="56"/>
        <v>2.7837861161451247E-3</v>
      </c>
      <c r="AR26" s="112">
        <f t="shared" si="57"/>
        <v>0</v>
      </c>
      <c r="AS26" s="112">
        <f t="shared" si="58"/>
        <v>0</v>
      </c>
      <c r="AT26" s="112">
        <f t="shared" si="59"/>
        <v>0</v>
      </c>
      <c r="AU26" s="112">
        <f t="shared" si="60"/>
        <v>0</v>
      </c>
      <c r="AV26" s="112">
        <f t="shared" si="61"/>
        <v>1.1512362143185004</v>
      </c>
      <c r="AW26" s="112">
        <f t="shared" si="62"/>
        <v>7.4433375925765117E-3</v>
      </c>
      <c r="AX26" s="112">
        <f t="shared" si="63"/>
        <v>1.6049246220402513E-3</v>
      </c>
      <c r="AY26" s="112">
        <f t="shared" si="64"/>
        <v>8.9162479002236191E-4</v>
      </c>
      <c r="AZ26" s="112">
        <f t="shared" si="65"/>
        <v>0</v>
      </c>
      <c r="BA26" s="112">
        <f t="shared" si="66"/>
        <v>0</v>
      </c>
      <c r="BB26" s="112">
        <f t="shared" si="67"/>
        <v>0</v>
      </c>
      <c r="BC26" s="112">
        <f t="shared" si="68"/>
        <v>0</v>
      </c>
      <c r="BD26" s="7">
        <v>4</v>
      </c>
      <c r="BE26" s="112">
        <f t="shared" si="69"/>
        <v>1.4970496317833633</v>
      </c>
      <c r="BF26" s="118">
        <f t="shared" si="70"/>
        <v>1.0065991469326909</v>
      </c>
      <c r="BG26" s="118">
        <f t="shared" si="71"/>
        <v>2.4915820468630963E-3</v>
      </c>
      <c r="BH26" s="112">
        <f t="shared" si="72"/>
        <v>0</v>
      </c>
      <c r="BI26" s="112">
        <f t="shared" si="73"/>
        <v>0</v>
      </c>
      <c r="BJ26" s="112">
        <f t="shared" si="74"/>
        <v>5.8730745203848687E-3</v>
      </c>
      <c r="BK26" s="112">
        <f t="shared" si="75"/>
        <v>2.9365372601924344E-3</v>
      </c>
      <c r="BL26" s="112">
        <f t="shared" si="76"/>
        <v>0</v>
      </c>
      <c r="BM26" s="112">
        <f t="shared" si="77"/>
        <v>0</v>
      </c>
      <c r="BN26" s="112">
        <f t="shared" si="78"/>
        <v>0.25213169179839118</v>
      </c>
      <c r="BO26" s="112">
        <f t="shared" si="79"/>
        <v>4.167465980138698E-3</v>
      </c>
      <c r="BP26" s="112">
        <f t="shared" si="80"/>
        <v>0</v>
      </c>
      <c r="BQ26" s="112">
        <f t="shared" si="81"/>
        <v>0</v>
      </c>
      <c r="BR26" s="112">
        <f t="shared" si="82"/>
        <v>0</v>
      </c>
      <c r="BS26" s="112">
        <f t="shared" si="83"/>
        <v>0</v>
      </c>
      <c r="BT26" s="112">
        <f t="shared" si="84"/>
        <v>1.7234577507411841</v>
      </c>
      <c r="BU26" s="112">
        <f t="shared" si="85"/>
        <v>1.1143045802205933E-2</v>
      </c>
      <c r="BV26" s="112">
        <f t="shared" si="86"/>
        <v>2.4026518144654118E-3</v>
      </c>
      <c r="BW26" s="112">
        <f t="shared" si="87"/>
        <v>1.3348065635918954E-3</v>
      </c>
      <c r="BX26" s="112">
        <f t="shared" si="88"/>
        <v>0</v>
      </c>
      <c r="BY26" s="112">
        <f t="shared" si="89"/>
        <v>0</v>
      </c>
      <c r="BZ26" s="112">
        <f t="shared" si="90"/>
        <v>0</v>
      </c>
      <c r="CA26" s="112"/>
      <c r="CB26" s="112">
        <f t="shared" si="91"/>
        <v>2.9904643158071167</v>
      </c>
      <c r="CC26" s="112">
        <f t="shared" si="92"/>
        <v>2.2073437652992058E-2</v>
      </c>
      <c r="CD26" s="112"/>
      <c r="CE26" s="7"/>
      <c r="CF26" s="119"/>
      <c r="CG26" s="7"/>
    </row>
    <row r="27" spans="1:85" s="98" customFormat="1" x14ac:dyDescent="0.25">
      <c r="A27" s="7" t="s">
        <v>178</v>
      </c>
      <c r="B27" s="16" t="s">
        <v>168</v>
      </c>
      <c r="C27" s="7" t="s">
        <v>54</v>
      </c>
      <c r="D27" s="7">
        <v>17</v>
      </c>
      <c r="E27" s="7">
        <v>1600</v>
      </c>
      <c r="F27" s="7" t="s">
        <v>61</v>
      </c>
      <c r="G27" s="7">
        <v>11.5</v>
      </c>
      <c r="H27" s="104">
        <v>55.3</v>
      </c>
      <c r="I27" s="102">
        <v>0.4</v>
      </c>
      <c r="J27" s="16"/>
      <c r="K27" s="16"/>
      <c r="L27" s="105">
        <v>0.23</v>
      </c>
      <c r="M27" s="105">
        <v>0.03</v>
      </c>
      <c r="N27" s="16"/>
      <c r="O27" s="16"/>
      <c r="P27" s="105">
        <v>2.98</v>
      </c>
      <c r="Q27" s="105">
        <v>0.27</v>
      </c>
      <c r="R27" s="105"/>
      <c r="S27" s="105"/>
      <c r="T27" s="16"/>
      <c r="U27" s="16"/>
      <c r="V27" s="16">
        <v>20.5</v>
      </c>
      <c r="W27" s="16">
        <v>0.6</v>
      </c>
      <c r="X27" s="16">
        <v>20.100000000000001</v>
      </c>
      <c r="Y27" s="16">
        <v>0.9</v>
      </c>
      <c r="Z27" s="105"/>
      <c r="AA27" s="105"/>
      <c r="AB27" s="16"/>
      <c r="AC27" s="16"/>
      <c r="AD27" s="16"/>
      <c r="AE27" s="57"/>
      <c r="AF27" s="102"/>
      <c r="AG27" s="16"/>
      <c r="AH27" s="112">
        <f t="shared" si="47"/>
        <v>0.92037354184038089</v>
      </c>
      <c r="AI27" s="112">
        <f t="shared" si="48"/>
        <v>6.6573131417025748E-3</v>
      </c>
      <c r="AJ27" s="112">
        <f t="shared" si="49"/>
        <v>0</v>
      </c>
      <c r="AK27" s="112">
        <f t="shared" si="50"/>
        <v>0</v>
      </c>
      <c r="AL27" s="112">
        <f t="shared" si="51"/>
        <v>4.5115643162724284E-3</v>
      </c>
      <c r="AM27" s="112">
        <f t="shared" si="52"/>
        <v>5.8846491081814272E-4</v>
      </c>
      <c r="AN27" s="112">
        <f t="shared" si="53"/>
        <v>0</v>
      </c>
      <c r="AO27" s="112">
        <f t="shared" si="54"/>
        <v>0</v>
      </c>
      <c r="AP27" s="112">
        <f t="shared" si="55"/>
        <v>4.1478413130562351E-2</v>
      </c>
      <c r="AQ27" s="112">
        <f t="shared" si="56"/>
        <v>3.758111256795918E-3</v>
      </c>
      <c r="AR27" s="112">
        <f t="shared" si="57"/>
        <v>0</v>
      </c>
      <c r="AS27" s="112">
        <f t="shared" si="58"/>
        <v>0</v>
      </c>
      <c r="AT27" s="112">
        <f t="shared" si="59"/>
        <v>0</v>
      </c>
      <c r="AU27" s="112">
        <f t="shared" si="60"/>
        <v>0</v>
      </c>
      <c r="AV27" s="112">
        <f t="shared" si="61"/>
        <v>0.5086280688260616</v>
      </c>
      <c r="AW27" s="112">
        <f t="shared" si="62"/>
        <v>1.4886675185153023E-2</v>
      </c>
      <c r="AX27" s="112">
        <f t="shared" si="63"/>
        <v>0.35843316558898952</v>
      </c>
      <c r="AY27" s="112">
        <f t="shared" si="64"/>
        <v>1.6049246220402515E-2</v>
      </c>
      <c r="AZ27" s="112">
        <f t="shared" si="65"/>
        <v>0</v>
      </c>
      <c r="BA27" s="112">
        <f t="shared" si="66"/>
        <v>0</v>
      </c>
      <c r="BB27" s="112">
        <f t="shared" si="67"/>
        <v>0</v>
      </c>
      <c r="BC27" s="112">
        <f t="shared" si="68"/>
        <v>0</v>
      </c>
      <c r="BD27" s="7">
        <v>6</v>
      </c>
      <c r="BE27" s="112">
        <f t="shared" si="69"/>
        <v>2.1770254976293688</v>
      </c>
      <c r="BF27" s="118">
        <f t="shared" si="70"/>
        <v>2.0036766679299598</v>
      </c>
      <c r="BG27" s="118">
        <f t="shared" si="71"/>
        <v>1.4493140455189584E-2</v>
      </c>
      <c r="BH27" s="112">
        <f t="shared" si="72"/>
        <v>0</v>
      </c>
      <c r="BI27" s="112">
        <f t="shared" si="73"/>
        <v>0</v>
      </c>
      <c r="BJ27" s="112">
        <f t="shared" si="74"/>
        <v>9.8217905507198867E-3</v>
      </c>
      <c r="BK27" s="112">
        <f t="shared" si="75"/>
        <v>1.2811031153112894E-3</v>
      </c>
      <c r="BL27" s="112">
        <f t="shared" si="76"/>
        <v>0</v>
      </c>
      <c r="BM27" s="112">
        <f t="shared" si="77"/>
        <v>0</v>
      </c>
      <c r="BN27" s="112">
        <f t="shared" si="78"/>
        <v>9.0299562986439041E-2</v>
      </c>
      <c r="BO27" s="112">
        <f t="shared" si="79"/>
        <v>8.1815040289726654E-3</v>
      </c>
      <c r="BP27" s="112">
        <f t="shared" si="80"/>
        <v>0</v>
      </c>
      <c r="BQ27" s="112">
        <f t="shared" si="81"/>
        <v>0</v>
      </c>
      <c r="BR27" s="112">
        <f t="shared" si="82"/>
        <v>0</v>
      </c>
      <c r="BS27" s="112">
        <f t="shared" si="83"/>
        <v>0</v>
      </c>
      <c r="BT27" s="112">
        <f t="shared" si="84"/>
        <v>1.1072962746443216</v>
      </c>
      <c r="BU27" s="112">
        <f t="shared" si="85"/>
        <v>3.2408671453004537E-2</v>
      </c>
      <c r="BV27" s="112">
        <f t="shared" si="86"/>
        <v>0.7803181406832399</v>
      </c>
      <c r="BW27" s="112">
        <f t="shared" si="87"/>
        <v>3.4939618239548054E-2</v>
      </c>
      <c r="BX27" s="112">
        <f t="shared" si="88"/>
        <v>0</v>
      </c>
      <c r="BY27" s="112">
        <f t="shared" si="89"/>
        <v>0</v>
      </c>
      <c r="BZ27" s="112">
        <f t="shared" si="90"/>
        <v>0</v>
      </c>
      <c r="CA27" s="112"/>
      <c r="CB27" s="112">
        <f t="shared" si="91"/>
        <v>3.9914124367946804</v>
      </c>
      <c r="CC27" s="112">
        <f t="shared" si="92"/>
        <v>9.130403729202613E-2</v>
      </c>
      <c r="CD27" s="122"/>
      <c r="CE27" s="16"/>
      <c r="CF27" s="124"/>
      <c r="CG27" s="16"/>
    </row>
    <row r="28" spans="1:85" s="111" customFormat="1" x14ac:dyDescent="0.25">
      <c r="A28" s="7" t="s">
        <v>178</v>
      </c>
      <c r="B28" s="7" t="s">
        <v>61</v>
      </c>
      <c r="C28" s="7" t="s">
        <v>54</v>
      </c>
      <c r="D28" s="7">
        <v>17</v>
      </c>
      <c r="E28" s="7">
        <v>1600</v>
      </c>
      <c r="F28" s="7" t="s">
        <v>61</v>
      </c>
      <c r="G28" s="7">
        <v>11.5</v>
      </c>
      <c r="H28" s="51"/>
      <c r="I28" s="99"/>
      <c r="J28" s="7"/>
      <c r="K28" s="7"/>
      <c r="L28" s="17"/>
      <c r="M28" s="17"/>
      <c r="N28" s="7"/>
      <c r="O28" s="7"/>
      <c r="P28" s="56"/>
      <c r="Q28" s="56"/>
      <c r="R28" s="56"/>
      <c r="S28" s="56"/>
      <c r="T28" s="7">
        <v>133.35</v>
      </c>
      <c r="U28" s="7"/>
      <c r="V28" s="7"/>
      <c r="W28" s="7"/>
      <c r="X28" s="7"/>
      <c r="Y28" s="7"/>
      <c r="Z28" s="56"/>
      <c r="AA28" s="56"/>
      <c r="AB28" s="7"/>
      <c r="AC28" s="7"/>
      <c r="AD28" s="7"/>
      <c r="AE28" s="57"/>
      <c r="AF28" s="102"/>
      <c r="AG28" s="7"/>
      <c r="AH28" s="112">
        <f t="shared" si="47"/>
        <v>0</v>
      </c>
      <c r="AI28" s="112">
        <f t="shared" si="48"/>
        <v>0</v>
      </c>
      <c r="AJ28" s="112">
        <f t="shared" si="49"/>
        <v>0</v>
      </c>
      <c r="AK28" s="112">
        <f t="shared" si="50"/>
        <v>0</v>
      </c>
      <c r="AL28" s="112">
        <f t="shared" si="51"/>
        <v>0</v>
      </c>
      <c r="AM28" s="112">
        <f t="shared" si="52"/>
        <v>0</v>
      </c>
      <c r="AN28" s="112">
        <f t="shared" si="53"/>
        <v>0</v>
      </c>
      <c r="AO28" s="112">
        <f t="shared" si="54"/>
        <v>0</v>
      </c>
      <c r="AP28" s="112">
        <f t="shared" si="55"/>
        <v>0</v>
      </c>
      <c r="AQ28" s="112">
        <f t="shared" si="56"/>
        <v>0</v>
      </c>
      <c r="AR28" s="112">
        <f t="shared" si="57"/>
        <v>0</v>
      </c>
      <c r="AS28" s="112">
        <f t="shared" si="58"/>
        <v>0</v>
      </c>
      <c r="AT28" s="112">
        <f t="shared" si="59"/>
        <v>1.0422952224032116</v>
      </c>
      <c r="AU28" s="112">
        <f t="shared" si="60"/>
        <v>0</v>
      </c>
      <c r="AV28" s="112">
        <f t="shared" si="61"/>
        <v>0</v>
      </c>
      <c r="AW28" s="112">
        <f t="shared" si="62"/>
        <v>0</v>
      </c>
      <c r="AX28" s="112">
        <f t="shared" si="63"/>
        <v>0</v>
      </c>
      <c r="AY28" s="112">
        <f t="shared" si="64"/>
        <v>0</v>
      </c>
      <c r="AZ28" s="112">
        <f t="shared" si="65"/>
        <v>0</v>
      </c>
      <c r="BA28" s="112">
        <f t="shared" si="66"/>
        <v>0</v>
      </c>
      <c r="BB28" s="112">
        <f t="shared" si="67"/>
        <v>0</v>
      </c>
      <c r="BC28" s="112">
        <f t="shared" si="68"/>
        <v>0</v>
      </c>
      <c r="BD28" s="7">
        <v>1</v>
      </c>
      <c r="BE28" s="112">
        <f t="shared" si="69"/>
        <v>0.4797105361829771</v>
      </c>
      <c r="BF28" s="118">
        <f t="shared" si="70"/>
        <v>0</v>
      </c>
      <c r="BG28" s="118">
        <f t="shared" si="71"/>
        <v>0</v>
      </c>
      <c r="BH28" s="112">
        <f t="shared" si="72"/>
        <v>0</v>
      </c>
      <c r="BI28" s="112">
        <f t="shared" si="73"/>
        <v>0</v>
      </c>
      <c r="BJ28" s="112">
        <f t="shared" si="74"/>
        <v>0</v>
      </c>
      <c r="BK28" s="112">
        <f t="shared" si="75"/>
        <v>0</v>
      </c>
      <c r="BL28" s="112">
        <f t="shared" si="76"/>
        <v>0</v>
      </c>
      <c r="BM28" s="112">
        <f t="shared" si="77"/>
        <v>0</v>
      </c>
      <c r="BN28" s="112">
        <f t="shared" si="78"/>
        <v>0</v>
      </c>
      <c r="BO28" s="112">
        <f t="shared" si="79"/>
        <v>0</v>
      </c>
      <c r="BP28" s="112">
        <f t="shared" si="80"/>
        <v>0</v>
      </c>
      <c r="BQ28" s="112">
        <f t="shared" si="81"/>
        <v>0</v>
      </c>
      <c r="BR28" s="112">
        <f t="shared" si="82"/>
        <v>0.5</v>
      </c>
      <c r="BS28" s="112">
        <f t="shared" si="83"/>
        <v>0</v>
      </c>
      <c r="BT28" s="112">
        <f t="shared" si="84"/>
        <v>0</v>
      </c>
      <c r="BU28" s="112">
        <f t="shared" si="85"/>
        <v>0</v>
      </c>
      <c r="BV28" s="112">
        <f t="shared" si="86"/>
        <v>0</v>
      </c>
      <c r="BW28" s="112">
        <f t="shared" si="87"/>
        <v>0</v>
      </c>
      <c r="BX28" s="112">
        <f t="shared" si="88"/>
        <v>0</v>
      </c>
      <c r="BY28" s="112">
        <f t="shared" si="89"/>
        <v>0</v>
      </c>
      <c r="BZ28" s="112">
        <f t="shared" si="90"/>
        <v>0</v>
      </c>
      <c r="CA28" s="112"/>
      <c r="CB28" s="112">
        <f t="shared" si="91"/>
        <v>0.5</v>
      </c>
      <c r="CC28" s="112">
        <f t="shared" si="92"/>
        <v>0</v>
      </c>
      <c r="CD28" s="112"/>
      <c r="CE28" s="7"/>
      <c r="CF28" s="119"/>
      <c r="CG28" s="7"/>
    </row>
    <row r="29" spans="1:85" s="111" customFormat="1" x14ac:dyDescent="0.25">
      <c r="A29" s="7" t="s">
        <v>178</v>
      </c>
      <c r="B29" s="7" t="s">
        <v>161</v>
      </c>
      <c r="C29" s="7" t="s">
        <v>54</v>
      </c>
      <c r="D29" s="7">
        <v>17</v>
      </c>
      <c r="E29" s="7">
        <v>1600</v>
      </c>
      <c r="F29" s="7" t="s">
        <v>61</v>
      </c>
      <c r="G29" s="7">
        <v>11.5</v>
      </c>
      <c r="H29" s="51"/>
      <c r="I29" s="99"/>
      <c r="J29" s="7"/>
      <c r="K29" s="7"/>
      <c r="L29" s="17"/>
      <c r="M29" s="17"/>
      <c r="N29" s="7"/>
      <c r="O29" s="7"/>
      <c r="P29" s="56"/>
      <c r="Q29" s="56"/>
      <c r="R29" s="56"/>
      <c r="S29" s="56"/>
      <c r="T29" s="7">
        <v>100</v>
      </c>
      <c r="U29" s="7"/>
      <c r="V29" s="7"/>
      <c r="W29" s="7"/>
      <c r="X29" s="7"/>
      <c r="Y29" s="7"/>
      <c r="Z29" s="56"/>
      <c r="AA29" s="56"/>
      <c r="AB29" s="7"/>
      <c r="AC29" s="7"/>
      <c r="AD29" s="7"/>
      <c r="AE29" s="57"/>
      <c r="AF29" s="102"/>
      <c r="AG29" s="7"/>
      <c r="AH29" s="112">
        <f t="shared" si="47"/>
        <v>0</v>
      </c>
      <c r="AI29" s="112">
        <f t="shared" si="48"/>
        <v>0</v>
      </c>
      <c r="AJ29" s="112">
        <f t="shared" si="49"/>
        <v>0</v>
      </c>
      <c r="AK29" s="112">
        <f t="shared" si="50"/>
        <v>0</v>
      </c>
      <c r="AL29" s="112">
        <f t="shared" si="51"/>
        <v>0</v>
      </c>
      <c r="AM29" s="112">
        <f t="shared" si="52"/>
        <v>0</v>
      </c>
      <c r="AN29" s="112">
        <f t="shared" si="53"/>
        <v>0</v>
      </c>
      <c r="AO29" s="112">
        <f t="shared" si="54"/>
        <v>0</v>
      </c>
      <c r="AP29" s="112">
        <f t="shared" si="55"/>
        <v>0</v>
      </c>
      <c r="AQ29" s="112">
        <f t="shared" si="56"/>
        <v>0</v>
      </c>
      <c r="AR29" s="112">
        <f t="shared" si="57"/>
        <v>0</v>
      </c>
      <c r="AS29" s="112">
        <f t="shared" si="58"/>
        <v>0</v>
      </c>
      <c r="AT29" s="112">
        <f t="shared" si="59"/>
        <v>0.78162371383817886</v>
      </c>
      <c r="AU29" s="112">
        <f t="shared" si="60"/>
        <v>0</v>
      </c>
      <c r="AV29" s="112">
        <f t="shared" si="61"/>
        <v>0</v>
      </c>
      <c r="AW29" s="112">
        <f t="shared" si="62"/>
        <v>0</v>
      </c>
      <c r="AX29" s="112">
        <f t="shared" si="63"/>
        <v>0</v>
      </c>
      <c r="AY29" s="112">
        <f t="shared" si="64"/>
        <v>0</v>
      </c>
      <c r="AZ29" s="112">
        <f t="shared" si="65"/>
        <v>0</v>
      </c>
      <c r="BA29" s="112">
        <f t="shared" si="66"/>
        <v>0</v>
      </c>
      <c r="BB29" s="112">
        <f t="shared" si="67"/>
        <v>0</v>
      </c>
      <c r="BC29" s="112">
        <f t="shared" si="68"/>
        <v>0</v>
      </c>
      <c r="BD29" s="7">
        <v>2</v>
      </c>
      <c r="BE29" s="112">
        <f t="shared" si="69"/>
        <v>1.279388</v>
      </c>
      <c r="BF29" s="118">
        <f t="shared" si="70"/>
        <v>0</v>
      </c>
      <c r="BG29" s="118">
        <f t="shared" si="71"/>
        <v>0</v>
      </c>
      <c r="BH29" s="112">
        <f t="shared" si="72"/>
        <v>0</v>
      </c>
      <c r="BI29" s="112">
        <f t="shared" si="73"/>
        <v>0</v>
      </c>
      <c r="BJ29" s="112">
        <f t="shared" si="74"/>
        <v>0</v>
      </c>
      <c r="BK29" s="112">
        <f t="shared" si="75"/>
        <v>0</v>
      </c>
      <c r="BL29" s="112">
        <f t="shared" si="76"/>
        <v>0</v>
      </c>
      <c r="BM29" s="112">
        <f t="shared" si="77"/>
        <v>0</v>
      </c>
      <c r="BN29" s="112">
        <f t="shared" si="78"/>
        <v>0</v>
      </c>
      <c r="BO29" s="112">
        <f t="shared" si="79"/>
        <v>0</v>
      </c>
      <c r="BP29" s="112">
        <f t="shared" si="80"/>
        <v>0</v>
      </c>
      <c r="BQ29" s="112">
        <f t="shared" si="81"/>
        <v>0</v>
      </c>
      <c r="BR29" s="112">
        <f t="shared" si="82"/>
        <v>1</v>
      </c>
      <c r="BS29" s="112">
        <f t="shared" si="83"/>
        <v>0</v>
      </c>
      <c r="BT29" s="112">
        <f t="shared" si="84"/>
        <v>0</v>
      </c>
      <c r="BU29" s="112">
        <f t="shared" si="85"/>
        <v>0</v>
      </c>
      <c r="BV29" s="112">
        <f t="shared" si="86"/>
        <v>0</v>
      </c>
      <c r="BW29" s="112">
        <f t="shared" si="87"/>
        <v>0</v>
      </c>
      <c r="BX29" s="112">
        <f t="shared" si="88"/>
        <v>0</v>
      </c>
      <c r="BY29" s="112">
        <f t="shared" si="89"/>
        <v>0</v>
      </c>
      <c r="BZ29" s="112">
        <f t="shared" si="90"/>
        <v>0</v>
      </c>
      <c r="CA29" s="112"/>
      <c r="CB29" s="112">
        <f t="shared" si="91"/>
        <v>1</v>
      </c>
      <c r="CC29" s="112">
        <f t="shared" si="92"/>
        <v>0</v>
      </c>
      <c r="CD29" s="112"/>
      <c r="CE29" s="7"/>
      <c r="CF29" s="119"/>
      <c r="CG29" s="7"/>
    </row>
    <row r="30" spans="1:85" s="111" customFormat="1" x14ac:dyDescent="0.25">
      <c r="A30" s="7"/>
      <c r="B30" s="7"/>
      <c r="C30" s="7"/>
      <c r="D30" s="7"/>
      <c r="E30" s="7"/>
      <c r="F30" s="7"/>
      <c r="G30" s="7"/>
      <c r="H30" s="51"/>
      <c r="I30" s="99"/>
      <c r="J30" s="7"/>
      <c r="K30" s="7"/>
      <c r="L30" s="17"/>
      <c r="M30" s="17"/>
      <c r="N30" s="7"/>
      <c r="O30" s="7"/>
      <c r="P30" s="56"/>
      <c r="Q30" s="56"/>
      <c r="R30" s="56"/>
      <c r="S30" s="56"/>
      <c r="T30" s="7"/>
      <c r="U30" s="7"/>
      <c r="V30" s="7"/>
      <c r="W30" s="7"/>
      <c r="X30" s="7"/>
      <c r="Y30" s="7"/>
      <c r="Z30" s="56"/>
      <c r="AA30" s="56"/>
      <c r="AB30" s="7"/>
      <c r="AC30" s="7"/>
      <c r="AD30" s="7"/>
      <c r="AE30" s="57"/>
      <c r="AF30" s="102"/>
      <c r="AG30" s="7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7"/>
      <c r="BE30" s="112"/>
      <c r="BF30" s="118"/>
      <c r="BG30" s="118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7"/>
      <c r="CF30" s="119"/>
      <c r="CG30" s="7"/>
    </row>
    <row r="31" spans="1:85" s="7" customFormat="1" x14ac:dyDescent="0.25">
      <c r="A31" s="7" t="s">
        <v>179</v>
      </c>
      <c r="B31" s="7" t="s">
        <v>156</v>
      </c>
      <c r="C31" s="7" t="s">
        <v>54</v>
      </c>
      <c r="D31" s="7">
        <v>17</v>
      </c>
      <c r="E31" s="7">
        <v>1800</v>
      </c>
      <c r="F31" s="7" t="s">
        <v>64</v>
      </c>
      <c r="G31" s="7">
        <v>9.5</v>
      </c>
      <c r="H31" s="51">
        <v>51.6</v>
      </c>
      <c r="I31" s="99">
        <v>0.5</v>
      </c>
      <c r="L31" s="7">
        <v>8.9</v>
      </c>
      <c r="M31" s="7">
        <v>0.4</v>
      </c>
      <c r="P31" s="56">
        <f>CE31-R31</f>
        <v>5.4871699999999999</v>
      </c>
      <c r="Q31" s="56">
        <v>0.4</v>
      </c>
      <c r="R31" s="56">
        <f>CE31*CF31*1.113</f>
        <v>1.0128300000000001</v>
      </c>
      <c r="S31" s="56">
        <v>0.1</v>
      </c>
      <c r="V31" s="7">
        <v>27.7</v>
      </c>
      <c r="W31" s="7">
        <v>0.4</v>
      </c>
      <c r="X31" s="7">
        <v>5.8</v>
      </c>
      <c r="Y31" s="7">
        <v>0.3</v>
      </c>
      <c r="AC31" s="7">
        <f>SUM(H31:AB31)</f>
        <v>102.6</v>
      </c>
      <c r="AE31" s="57">
        <f>P31+R31</f>
        <v>6.5</v>
      </c>
      <c r="AF31" s="102"/>
      <c r="AH31" s="112">
        <f t="shared" si="47"/>
        <v>0.85879339527963217</v>
      </c>
      <c r="AI31" s="112">
        <f t="shared" si="48"/>
        <v>8.3216414271282176E-3</v>
      </c>
      <c r="AJ31" s="112">
        <f t="shared" si="49"/>
        <v>0</v>
      </c>
      <c r="AK31" s="112">
        <f t="shared" si="50"/>
        <v>0</v>
      </c>
      <c r="AL31" s="112">
        <f t="shared" si="51"/>
        <v>0.1745779235427157</v>
      </c>
      <c r="AM31" s="112">
        <f t="shared" si="52"/>
        <v>7.8461988109085699E-3</v>
      </c>
      <c r="AN31" s="112">
        <f t="shared" si="53"/>
        <v>0</v>
      </c>
      <c r="AO31" s="112">
        <f t="shared" si="54"/>
        <v>0</v>
      </c>
      <c r="AP31" s="112">
        <f t="shared" si="55"/>
        <v>7.6375538314640209E-2</v>
      </c>
      <c r="AQ31" s="112">
        <f t="shared" si="56"/>
        <v>5.5675722322902493E-3</v>
      </c>
      <c r="AR31" s="112">
        <f t="shared" si="57"/>
        <v>1.2685190403727292E-2</v>
      </c>
      <c r="AS31" s="112">
        <f t="shared" si="58"/>
        <v>1.2524501055189213E-3</v>
      </c>
      <c r="AT31" s="112">
        <f t="shared" si="59"/>
        <v>0</v>
      </c>
      <c r="AU31" s="112">
        <f t="shared" si="60"/>
        <v>0</v>
      </c>
      <c r="AV31" s="112">
        <f t="shared" si="61"/>
        <v>0.68726817104789795</v>
      </c>
      <c r="AW31" s="112">
        <f t="shared" si="62"/>
        <v>9.9244501234353501E-3</v>
      </c>
      <c r="AX31" s="112">
        <f t="shared" si="63"/>
        <v>0.10342847564259397</v>
      </c>
      <c r="AY31" s="112">
        <f t="shared" si="64"/>
        <v>5.3497487401341715E-3</v>
      </c>
      <c r="AZ31" s="112">
        <f t="shared" si="65"/>
        <v>0</v>
      </c>
      <c r="BA31" s="112">
        <f t="shared" si="66"/>
        <v>0</v>
      </c>
      <c r="BB31" s="112">
        <f t="shared" si="67"/>
        <v>0</v>
      </c>
      <c r="BC31" s="112">
        <f t="shared" si="68"/>
        <v>2.1784364516539978</v>
      </c>
      <c r="BD31" s="7">
        <v>12</v>
      </c>
      <c r="BE31" s="112">
        <f t="shared" si="69"/>
        <v>4.187672429278579</v>
      </c>
      <c r="BF31" s="118">
        <f t="shared" si="70"/>
        <v>3.5963454238590562</v>
      </c>
      <c r="BG31" s="118">
        <f t="shared" si="71"/>
        <v>3.4848308370727284E-2</v>
      </c>
      <c r="BH31" s="112">
        <f t="shared" si="72"/>
        <v>0</v>
      </c>
      <c r="BI31" s="112">
        <f t="shared" si="73"/>
        <v>0</v>
      </c>
      <c r="BJ31" s="112">
        <f t="shared" si="74"/>
        <v>0.73107515718053429</v>
      </c>
      <c r="BK31" s="112">
        <f t="shared" si="75"/>
        <v>3.2857310435080188E-2</v>
      </c>
      <c r="BL31" s="112">
        <f t="shared" si="76"/>
        <v>0</v>
      </c>
      <c r="BM31" s="112">
        <f t="shared" si="77"/>
        <v>0</v>
      </c>
      <c r="BN31" s="112">
        <f t="shared" si="78"/>
        <v>0.31983573607152854</v>
      </c>
      <c r="BO31" s="112">
        <f t="shared" si="79"/>
        <v>2.331516873517887E-2</v>
      </c>
      <c r="BP31" s="112">
        <f t="shared" si="80"/>
        <v>5.3121422113837989E-2</v>
      </c>
      <c r="BQ31" s="112">
        <f t="shared" si="81"/>
        <v>5.2448507759286335E-3</v>
      </c>
      <c r="BR31" s="112">
        <f t="shared" si="82"/>
        <v>0</v>
      </c>
      <c r="BS31" s="112">
        <f t="shared" si="83"/>
        <v>0</v>
      </c>
      <c r="BT31" s="112">
        <f t="shared" si="84"/>
        <v>2.8780539714179967</v>
      </c>
      <c r="BU31" s="112">
        <f t="shared" si="85"/>
        <v>4.1560346157660605E-2</v>
      </c>
      <c r="BV31" s="112">
        <f t="shared" si="86"/>
        <v>0.43312457585080183</v>
      </c>
      <c r="BW31" s="112">
        <f t="shared" si="87"/>
        <v>2.2402995302627682E-2</v>
      </c>
      <c r="BX31" s="112">
        <f t="shared" si="88"/>
        <v>0</v>
      </c>
      <c r="BY31" s="112">
        <f t="shared" si="89"/>
        <v>0</v>
      </c>
      <c r="BZ31" s="112">
        <f t="shared" si="90"/>
        <v>0</v>
      </c>
      <c r="CA31" s="112"/>
      <c r="CB31" s="112">
        <f t="shared" si="91"/>
        <v>8.0115562864937555</v>
      </c>
      <c r="CC31" s="112">
        <f t="shared" si="92"/>
        <v>0.16022897977720327</v>
      </c>
      <c r="CD31" s="112">
        <f>BN31+BP31</f>
        <v>0.37295715818536651</v>
      </c>
      <c r="CE31" s="7">
        <v>6.5</v>
      </c>
      <c r="CF31" s="111">
        <v>0.14000000000000001</v>
      </c>
      <c r="CG31" s="7" t="s">
        <v>70</v>
      </c>
    </row>
    <row r="32" spans="1:85" s="7" customFormat="1" x14ac:dyDescent="0.25">
      <c r="A32" s="7" t="s">
        <v>179</v>
      </c>
      <c r="B32" s="7" t="s">
        <v>166</v>
      </c>
      <c r="C32" s="7" t="s">
        <v>54</v>
      </c>
      <c r="D32" s="7">
        <v>17</v>
      </c>
      <c r="E32" s="7">
        <v>1800</v>
      </c>
      <c r="F32" s="7" t="s">
        <v>64</v>
      </c>
      <c r="G32" s="7">
        <v>9.5</v>
      </c>
      <c r="H32" s="51">
        <v>40.9</v>
      </c>
      <c r="I32" s="99">
        <v>0.3</v>
      </c>
      <c r="L32" s="7">
        <v>0.08</v>
      </c>
      <c r="M32" s="7">
        <v>7.0000000000000007E-2</v>
      </c>
      <c r="P32" s="56">
        <v>8.5</v>
      </c>
      <c r="Q32" s="56">
        <v>0.5</v>
      </c>
      <c r="R32" s="56"/>
      <c r="S32" s="56"/>
      <c r="V32" s="7">
        <v>51</v>
      </c>
      <c r="W32" s="7">
        <v>0.5</v>
      </c>
      <c r="X32" s="7">
        <v>0.24</v>
      </c>
      <c r="Y32" s="7">
        <v>7.0000000000000007E-2</v>
      </c>
      <c r="AE32" s="57"/>
      <c r="AF32" s="102"/>
      <c r="AH32" s="112">
        <f t="shared" si="47"/>
        <v>0.68071026873908824</v>
      </c>
      <c r="AI32" s="112">
        <f t="shared" si="48"/>
        <v>4.9929848562769311E-3</v>
      </c>
      <c r="AJ32" s="112">
        <f t="shared" si="49"/>
        <v>0</v>
      </c>
      <c r="AK32" s="112">
        <f t="shared" si="50"/>
        <v>0</v>
      </c>
      <c r="AL32" s="112">
        <f t="shared" si="51"/>
        <v>1.5692397621817141E-3</v>
      </c>
      <c r="AM32" s="112">
        <f t="shared" si="52"/>
        <v>1.3730847919089999E-3</v>
      </c>
      <c r="AN32" s="112">
        <f t="shared" si="53"/>
        <v>0</v>
      </c>
      <c r="AO32" s="112">
        <f t="shared" si="54"/>
        <v>0</v>
      </c>
      <c r="AP32" s="112">
        <f t="shared" si="55"/>
        <v>0.11831090993616779</v>
      </c>
      <c r="AQ32" s="112">
        <f t="shared" si="56"/>
        <v>6.9594652903628108E-3</v>
      </c>
      <c r="AR32" s="112">
        <f t="shared" si="57"/>
        <v>0</v>
      </c>
      <c r="AS32" s="112">
        <f t="shared" si="58"/>
        <v>0</v>
      </c>
      <c r="AT32" s="112">
        <f t="shared" si="59"/>
        <v>0</v>
      </c>
      <c r="AU32" s="112">
        <f t="shared" si="60"/>
        <v>0</v>
      </c>
      <c r="AV32" s="112">
        <f t="shared" si="61"/>
        <v>1.265367390738007</v>
      </c>
      <c r="AW32" s="112">
        <f t="shared" si="62"/>
        <v>1.2405562654294187E-2</v>
      </c>
      <c r="AX32" s="112">
        <f t="shared" si="63"/>
        <v>4.2797989921073368E-3</v>
      </c>
      <c r="AY32" s="112">
        <f t="shared" si="64"/>
        <v>1.2482747060313067E-3</v>
      </c>
      <c r="AZ32" s="112">
        <f t="shared" si="65"/>
        <v>0</v>
      </c>
      <c r="BA32" s="112">
        <f t="shared" si="66"/>
        <v>0</v>
      </c>
      <c r="BB32" s="112">
        <f t="shared" si="67"/>
        <v>0</v>
      </c>
      <c r="BC32" s="112">
        <f t="shared" si="68"/>
        <v>0</v>
      </c>
      <c r="BD32" s="7">
        <v>4</v>
      </c>
      <c r="BE32" s="112">
        <f t="shared" si="69"/>
        <v>1.4536296695516184</v>
      </c>
      <c r="BF32" s="118">
        <f t="shared" si="70"/>
        <v>0.98950064300759422</v>
      </c>
      <c r="BG32" s="118">
        <f t="shared" si="71"/>
        <v>7.2579509267060704E-3</v>
      </c>
      <c r="BH32" s="112">
        <f t="shared" si="72"/>
        <v>0</v>
      </c>
      <c r="BI32" s="112">
        <f t="shared" si="73"/>
        <v>0</v>
      </c>
      <c r="BJ32" s="112">
        <f t="shared" si="74"/>
        <v>2.2810934769474651E-3</v>
      </c>
      <c r="BK32" s="112">
        <f t="shared" si="75"/>
        <v>1.9959567923290324E-3</v>
      </c>
      <c r="BL32" s="112">
        <f t="shared" si="76"/>
        <v>0</v>
      </c>
      <c r="BM32" s="112">
        <f t="shared" si="77"/>
        <v>0</v>
      </c>
      <c r="BN32" s="112">
        <f t="shared" si="78"/>
        <v>0.17198024891486288</v>
      </c>
      <c r="BO32" s="112">
        <f t="shared" si="79"/>
        <v>1.011648523028605E-2</v>
      </c>
      <c r="BP32" s="112">
        <f t="shared" si="80"/>
        <v>0</v>
      </c>
      <c r="BQ32" s="112">
        <f t="shared" si="81"/>
        <v>0</v>
      </c>
      <c r="BR32" s="112">
        <f t="shared" si="82"/>
        <v>0</v>
      </c>
      <c r="BS32" s="112">
        <f t="shared" si="83"/>
        <v>0</v>
      </c>
      <c r="BT32" s="112">
        <f t="shared" si="84"/>
        <v>1.8393755820598827</v>
      </c>
      <c r="BU32" s="112">
        <f t="shared" si="85"/>
        <v>1.8033093941763556E-2</v>
      </c>
      <c r="BV32" s="112">
        <f t="shared" si="86"/>
        <v>6.2212427946443374E-3</v>
      </c>
      <c r="BW32" s="112">
        <f t="shared" si="87"/>
        <v>1.8145291484379321E-3</v>
      </c>
      <c r="BX32" s="112">
        <f t="shared" si="88"/>
        <v>0</v>
      </c>
      <c r="BY32" s="112">
        <f t="shared" si="89"/>
        <v>0</v>
      </c>
      <c r="BZ32" s="112">
        <f t="shared" si="90"/>
        <v>0</v>
      </c>
      <c r="CA32" s="112"/>
      <c r="CB32" s="112">
        <f t="shared" si="91"/>
        <v>3.0093588102539317</v>
      </c>
      <c r="CC32" s="112">
        <f t="shared" si="92"/>
        <v>3.9218016039522637E-2</v>
      </c>
      <c r="CD32" s="112"/>
      <c r="CF32" s="111"/>
    </row>
    <row r="33" spans="1:85" s="7" customFormat="1" x14ac:dyDescent="0.25">
      <c r="A33" s="7" t="s">
        <v>179</v>
      </c>
      <c r="B33" s="7" t="s">
        <v>160</v>
      </c>
      <c r="C33" s="7" t="s">
        <v>54</v>
      </c>
      <c r="D33" s="7">
        <v>17</v>
      </c>
      <c r="E33" s="7">
        <v>1800</v>
      </c>
      <c r="F33" s="7" t="s">
        <v>64</v>
      </c>
      <c r="G33" s="7">
        <v>9.5</v>
      </c>
      <c r="H33" s="51"/>
      <c r="I33" s="99"/>
      <c r="P33" s="56">
        <v>128.65</v>
      </c>
      <c r="Q33" s="56"/>
      <c r="R33" s="56"/>
      <c r="S33" s="56"/>
      <c r="AE33" s="57"/>
      <c r="AF33" s="102"/>
      <c r="AH33" s="112">
        <f t="shared" si="47"/>
        <v>0</v>
      </c>
      <c r="AI33" s="112">
        <f t="shared" si="48"/>
        <v>0</v>
      </c>
      <c r="AJ33" s="112">
        <f t="shared" si="49"/>
        <v>0</v>
      </c>
      <c r="AK33" s="112">
        <f t="shared" si="50"/>
        <v>0</v>
      </c>
      <c r="AL33" s="112">
        <f t="shared" si="51"/>
        <v>0</v>
      </c>
      <c r="AM33" s="112">
        <f t="shared" si="52"/>
        <v>0</v>
      </c>
      <c r="AN33" s="112">
        <f t="shared" si="53"/>
        <v>0</v>
      </c>
      <c r="AO33" s="112">
        <f t="shared" si="54"/>
        <v>0</v>
      </c>
      <c r="AP33" s="112">
        <f t="shared" si="55"/>
        <v>1.7906704192103513</v>
      </c>
      <c r="AQ33" s="112">
        <f t="shared" si="56"/>
        <v>0</v>
      </c>
      <c r="AR33" s="112">
        <f t="shared" si="57"/>
        <v>0</v>
      </c>
      <c r="AS33" s="112">
        <f t="shared" si="58"/>
        <v>0</v>
      </c>
      <c r="AT33" s="112">
        <f t="shared" si="59"/>
        <v>0</v>
      </c>
      <c r="AU33" s="112">
        <f t="shared" si="60"/>
        <v>0</v>
      </c>
      <c r="AV33" s="112">
        <f t="shared" si="61"/>
        <v>0</v>
      </c>
      <c r="AW33" s="112">
        <f t="shared" si="62"/>
        <v>0</v>
      </c>
      <c r="AX33" s="112">
        <f t="shared" si="63"/>
        <v>0</v>
      </c>
      <c r="AY33" s="112">
        <f t="shared" si="64"/>
        <v>0</v>
      </c>
      <c r="AZ33" s="112">
        <f t="shared" si="65"/>
        <v>0</v>
      </c>
      <c r="BA33" s="112">
        <f t="shared" si="66"/>
        <v>0</v>
      </c>
      <c r="BB33" s="112">
        <f t="shared" si="67"/>
        <v>0</v>
      </c>
      <c r="BC33" s="112">
        <f t="shared" si="68"/>
        <v>0</v>
      </c>
      <c r="BD33" s="7">
        <v>1</v>
      </c>
      <c r="BE33" s="112">
        <f t="shared" si="69"/>
        <v>0.55845005829770689</v>
      </c>
      <c r="BF33" s="118">
        <f t="shared" si="70"/>
        <v>0</v>
      </c>
      <c r="BG33" s="118">
        <f t="shared" si="71"/>
        <v>0</v>
      </c>
      <c r="BH33" s="112">
        <f t="shared" si="72"/>
        <v>0</v>
      </c>
      <c r="BI33" s="112">
        <f t="shared" si="73"/>
        <v>0</v>
      </c>
      <c r="BJ33" s="112">
        <f t="shared" si="74"/>
        <v>0</v>
      </c>
      <c r="BK33" s="112">
        <f t="shared" si="75"/>
        <v>0</v>
      </c>
      <c r="BL33" s="112">
        <f t="shared" si="76"/>
        <v>0</v>
      </c>
      <c r="BM33" s="112">
        <f t="shared" si="77"/>
        <v>0</v>
      </c>
      <c r="BN33" s="112">
        <f t="shared" si="78"/>
        <v>0.99999999999999989</v>
      </c>
      <c r="BO33" s="112">
        <f t="shared" si="79"/>
        <v>0</v>
      </c>
      <c r="BP33" s="112">
        <f t="shared" si="80"/>
        <v>0</v>
      </c>
      <c r="BQ33" s="112">
        <f t="shared" si="81"/>
        <v>0</v>
      </c>
      <c r="BR33" s="112">
        <f t="shared" si="82"/>
        <v>0</v>
      </c>
      <c r="BS33" s="112">
        <f t="shared" si="83"/>
        <v>0</v>
      </c>
      <c r="BT33" s="112">
        <f t="shared" si="84"/>
        <v>0</v>
      </c>
      <c r="BU33" s="112">
        <f t="shared" si="85"/>
        <v>0</v>
      </c>
      <c r="BV33" s="112">
        <f t="shared" si="86"/>
        <v>0</v>
      </c>
      <c r="BW33" s="112">
        <f t="shared" si="87"/>
        <v>0</v>
      </c>
      <c r="BX33" s="112">
        <f t="shared" si="88"/>
        <v>0</v>
      </c>
      <c r="BY33" s="112">
        <f t="shared" si="89"/>
        <v>0</v>
      </c>
      <c r="BZ33" s="112">
        <f t="shared" si="90"/>
        <v>0</v>
      </c>
      <c r="CA33" s="112"/>
      <c r="CB33" s="112">
        <f t="shared" si="91"/>
        <v>0.99999999999999989</v>
      </c>
      <c r="CC33" s="112">
        <f t="shared" si="92"/>
        <v>0</v>
      </c>
      <c r="CD33" s="112"/>
      <c r="CF33" s="111"/>
    </row>
    <row r="34" spans="1:85" s="7" customFormat="1" x14ac:dyDescent="0.25">
      <c r="H34" s="51"/>
      <c r="I34" s="99"/>
      <c r="P34" s="56"/>
      <c r="Q34" s="56"/>
      <c r="R34" s="56"/>
      <c r="S34" s="56"/>
      <c r="AE34" s="57"/>
      <c r="AF34" s="10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E34" s="112"/>
      <c r="BF34" s="118"/>
      <c r="BG34" s="118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F34" s="111"/>
    </row>
    <row r="35" spans="1:85" s="7" customFormat="1" x14ac:dyDescent="0.25">
      <c r="A35" s="7" t="s">
        <v>180</v>
      </c>
      <c r="B35" s="7" t="s">
        <v>156</v>
      </c>
      <c r="C35" s="7" t="s">
        <v>54</v>
      </c>
      <c r="D35" s="7">
        <v>14</v>
      </c>
      <c r="E35" s="7">
        <v>1800</v>
      </c>
      <c r="F35" s="7" t="s">
        <v>55</v>
      </c>
      <c r="G35" s="7">
        <v>11</v>
      </c>
      <c r="H35" s="51">
        <v>47.5</v>
      </c>
      <c r="I35" s="99">
        <v>0.5</v>
      </c>
      <c r="L35" s="17">
        <v>15</v>
      </c>
      <c r="M35" s="17">
        <v>0.6</v>
      </c>
      <c r="P35" s="56">
        <f>CE35-R35</f>
        <v>3.7247650000000001</v>
      </c>
      <c r="Q35" s="56">
        <v>0.2</v>
      </c>
      <c r="R35" s="56">
        <f>CE35*CF35*1.113</f>
        <v>1.7752349999999999</v>
      </c>
      <c r="S35" s="56">
        <v>0.1</v>
      </c>
      <c r="V35" s="7">
        <v>28.6</v>
      </c>
      <c r="W35" s="7">
        <v>0.3</v>
      </c>
      <c r="X35" s="7">
        <v>3.2</v>
      </c>
      <c r="Y35" s="7">
        <v>0.1</v>
      </c>
      <c r="Z35" s="56">
        <v>0.02</v>
      </c>
      <c r="AA35" s="56">
        <v>0.02</v>
      </c>
      <c r="AC35" s="7">
        <f>SUM(H35:AB35)</f>
        <v>101.63999999999999</v>
      </c>
      <c r="AE35" s="57">
        <f>P35+R35</f>
        <v>5.5</v>
      </c>
      <c r="AF35" s="102"/>
      <c r="AH35" s="112">
        <f t="shared" si="47"/>
        <v>0.79055593557718074</v>
      </c>
      <c r="AI35" s="112">
        <f t="shared" si="48"/>
        <v>8.3216414271282176E-3</v>
      </c>
      <c r="AJ35" s="112">
        <f t="shared" si="49"/>
        <v>0</v>
      </c>
      <c r="AK35" s="112">
        <f t="shared" si="50"/>
        <v>0</v>
      </c>
      <c r="AL35" s="112">
        <f t="shared" si="51"/>
        <v>0.29423245540907139</v>
      </c>
      <c r="AM35" s="112">
        <f t="shared" si="52"/>
        <v>1.1769298216362856E-2</v>
      </c>
      <c r="AN35" s="112">
        <f t="shared" si="53"/>
        <v>0</v>
      </c>
      <c r="AO35" s="112">
        <f t="shared" si="54"/>
        <v>0</v>
      </c>
      <c r="AP35" s="112">
        <f t="shared" si="55"/>
        <v>5.1844745464516472E-2</v>
      </c>
      <c r="AQ35" s="112">
        <f t="shared" si="56"/>
        <v>2.7837861161451247E-3</v>
      </c>
      <c r="AR35" s="112">
        <f t="shared" si="57"/>
        <v>2.223393263070882E-2</v>
      </c>
      <c r="AS35" s="112">
        <f t="shared" si="58"/>
        <v>1.2524501055189213E-3</v>
      </c>
      <c r="AT35" s="112">
        <f t="shared" si="59"/>
        <v>0</v>
      </c>
      <c r="AU35" s="112">
        <f t="shared" si="60"/>
        <v>0</v>
      </c>
      <c r="AV35" s="112">
        <f t="shared" si="61"/>
        <v>0.70959818382562745</v>
      </c>
      <c r="AW35" s="112">
        <f t="shared" si="62"/>
        <v>7.4433375925765117E-3</v>
      </c>
      <c r="AX35" s="112">
        <f t="shared" si="63"/>
        <v>5.7063986561431163E-2</v>
      </c>
      <c r="AY35" s="112">
        <f t="shared" si="64"/>
        <v>1.7832495800447238E-3</v>
      </c>
      <c r="AZ35" s="112">
        <f t="shared" si="65"/>
        <v>6.4539654777386599E-4</v>
      </c>
      <c r="BA35" s="112">
        <f t="shared" si="66"/>
        <v>6.4539654777386599E-4</v>
      </c>
      <c r="BB35" s="112">
        <f t="shared" si="67"/>
        <v>0</v>
      </c>
      <c r="BC35" s="112">
        <f t="shared" si="68"/>
        <v>2.1580534205274109</v>
      </c>
      <c r="BD35" s="7">
        <v>12</v>
      </c>
      <c r="BE35" s="112">
        <f t="shared" si="69"/>
        <v>4.1744342054871248</v>
      </c>
      <c r="BF35" s="118">
        <f t="shared" si="70"/>
        <v>3.3001237388242592</v>
      </c>
      <c r="BG35" s="118">
        <f t="shared" si="71"/>
        <v>3.4738144619202722E-2</v>
      </c>
      <c r="BH35" s="112">
        <f t="shared" si="72"/>
        <v>0</v>
      </c>
      <c r="BI35" s="112">
        <f t="shared" si="73"/>
        <v>0</v>
      </c>
      <c r="BJ35" s="112">
        <f t="shared" si="74"/>
        <v>1.2282540262240929</v>
      </c>
      <c r="BK35" s="112">
        <f t="shared" si="75"/>
        <v>4.9130161048963714E-2</v>
      </c>
      <c r="BL35" s="112">
        <f t="shared" si="76"/>
        <v>0</v>
      </c>
      <c r="BM35" s="112">
        <f t="shared" si="77"/>
        <v>0</v>
      </c>
      <c r="BN35" s="112">
        <f t="shared" si="78"/>
        <v>0.21642247884185103</v>
      </c>
      <c r="BO35" s="112">
        <f t="shared" si="79"/>
        <v>1.1620731983996362E-2</v>
      </c>
      <c r="BP35" s="112">
        <f t="shared" si="80"/>
        <v>9.2814088896127231E-2</v>
      </c>
      <c r="BQ35" s="112">
        <f t="shared" si="81"/>
        <v>5.2282705611441443E-3</v>
      </c>
      <c r="BR35" s="112">
        <f t="shared" si="82"/>
        <v>0</v>
      </c>
      <c r="BS35" s="112">
        <f t="shared" si="83"/>
        <v>0</v>
      </c>
      <c r="BT35" s="112">
        <f t="shared" si="84"/>
        <v>2.9621709307132398</v>
      </c>
      <c r="BU35" s="112">
        <f t="shared" si="85"/>
        <v>3.107172304943958E-2</v>
      </c>
      <c r="BV35" s="112">
        <f t="shared" si="86"/>
        <v>0.23820985740349587</v>
      </c>
      <c r="BW35" s="112">
        <f t="shared" si="87"/>
        <v>7.444058043859246E-3</v>
      </c>
      <c r="BX35" s="112">
        <f t="shared" si="88"/>
        <v>2.6941654251305316E-3</v>
      </c>
      <c r="BY35" s="112">
        <f t="shared" si="89"/>
        <v>2.6941654251305316E-3</v>
      </c>
      <c r="BZ35" s="112">
        <f t="shared" si="90"/>
        <v>0</v>
      </c>
      <c r="CA35" s="112"/>
      <c r="CB35" s="112">
        <f t="shared" si="91"/>
        <v>8.0406892863281971</v>
      </c>
      <c r="CC35" s="112">
        <f t="shared" si="92"/>
        <v>0.14192725473173631</v>
      </c>
      <c r="CD35" s="112">
        <f>BN35+BP35</f>
        <v>0.30923656773797825</v>
      </c>
      <c r="CE35" s="7">
        <v>5.5</v>
      </c>
      <c r="CF35" s="111">
        <v>0.28999999999999998</v>
      </c>
      <c r="CG35" s="7" t="s">
        <v>72</v>
      </c>
    </row>
    <row r="36" spans="1:85" s="7" customFormat="1" x14ac:dyDescent="0.25">
      <c r="A36" s="7" t="s">
        <v>180</v>
      </c>
      <c r="B36" s="7" t="s">
        <v>163</v>
      </c>
      <c r="C36" s="7" t="s">
        <v>54</v>
      </c>
      <c r="D36" s="7">
        <v>14</v>
      </c>
      <c r="E36" s="7">
        <v>1800</v>
      </c>
      <c r="F36" s="7" t="s">
        <v>55</v>
      </c>
      <c r="G36" s="7">
        <v>11</v>
      </c>
      <c r="H36" s="51">
        <v>41.4</v>
      </c>
      <c r="I36" s="99">
        <v>0.2</v>
      </c>
      <c r="L36" s="56">
        <v>0.08</v>
      </c>
      <c r="M36" s="56">
        <v>0.04</v>
      </c>
      <c r="P36" s="56">
        <v>5.6</v>
      </c>
      <c r="Q36" s="56">
        <v>0.2</v>
      </c>
      <c r="R36" s="56"/>
      <c r="S36" s="56"/>
      <c r="V36" s="7">
        <v>53.2</v>
      </c>
      <c r="W36" s="7">
        <v>0.3</v>
      </c>
      <c r="X36" s="7">
        <v>0.15</v>
      </c>
      <c r="Y36" s="7">
        <v>0.01</v>
      </c>
      <c r="Z36" s="56">
        <v>0.02</v>
      </c>
      <c r="AA36" s="56">
        <v>0.01</v>
      </c>
      <c r="AE36" s="57"/>
      <c r="AF36" s="102"/>
      <c r="AH36" s="112">
        <f t="shared" si="47"/>
        <v>0.68903191016621645</v>
      </c>
      <c r="AI36" s="112">
        <f t="shared" si="48"/>
        <v>3.3286565708512874E-3</v>
      </c>
      <c r="AJ36" s="112">
        <f t="shared" si="49"/>
        <v>0</v>
      </c>
      <c r="AK36" s="112">
        <f t="shared" si="50"/>
        <v>0</v>
      </c>
      <c r="AL36" s="112">
        <f t="shared" si="51"/>
        <v>1.5692397621817141E-3</v>
      </c>
      <c r="AM36" s="112">
        <f t="shared" si="52"/>
        <v>7.8461988109085703E-4</v>
      </c>
      <c r="AN36" s="112">
        <f t="shared" si="53"/>
        <v>0</v>
      </c>
      <c r="AO36" s="112">
        <f t="shared" si="54"/>
        <v>0</v>
      </c>
      <c r="AP36" s="112">
        <f t="shared" si="55"/>
        <v>7.7946011252063477E-2</v>
      </c>
      <c r="AQ36" s="112">
        <f t="shared" si="56"/>
        <v>2.7837861161451247E-3</v>
      </c>
      <c r="AR36" s="112">
        <f t="shared" si="57"/>
        <v>0</v>
      </c>
      <c r="AS36" s="112">
        <f t="shared" si="58"/>
        <v>0</v>
      </c>
      <c r="AT36" s="112">
        <f t="shared" si="59"/>
        <v>0</v>
      </c>
      <c r="AU36" s="112">
        <f t="shared" si="60"/>
        <v>0</v>
      </c>
      <c r="AV36" s="112">
        <f t="shared" si="61"/>
        <v>1.3199518664169014</v>
      </c>
      <c r="AW36" s="112">
        <f t="shared" si="62"/>
        <v>7.4433375925765117E-3</v>
      </c>
      <c r="AX36" s="112">
        <f t="shared" si="63"/>
        <v>2.6748743700670857E-3</v>
      </c>
      <c r="AY36" s="112">
        <f t="shared" si="64"/>
        <v>1.7832495800447238E-4</v>
      </c>
      <c r="AZ36" s="112">
        <f t="shared" si="65"/>
        <v>6.4539654777386599E-4</v>
      </c>
      <c r="BA36" s="112">
        <f t="shared" si="66"/>
        <v>3.22698273886933E-4</v>
      </c>
      <c r="BB36" s="112">
        <f t="shared" si="67"/>
        <v>0</v>
      </c>
      <c r="BC36" s="112">
        <f t="shared" si="68"/>
        <v>0</v>
      </c>
      <c r="BD36" s="7">
        <v>4</v>
      </c>
      <c r="BE36" s="112">
        <f t="shared" si="69"/>
        <v>1.4381696028540694</v>
      </c>
      <c r="BF36" s="118">
        <f t="shared" si="70"/>
        <v>0.99094474859752835</v>
      </c>
      <c r="BG36" s="118">
        <f t="shared" si="71"/>
        <v>4.7871726985387842E-3</v>
      </c>
      <c r="BH36" s="112">
        <f t="shared" si="72"/>
        <v>0</v>
      </c>
      <c r="BI36" s="112">
        <f t="shared" si="73"/>
        <v>0</v>
      </c>
      <c r="BJ36" s="112">
        <f t="shared" si="74"/>
        <v>2.2568329255596899E-3</v>
      </c>
      <c r="BK36" s="112">
        <f t="shared" si="75"/>
        <v>1.128416462779845E-3</v>
      </c>
      <c r="BL36" s="112">
        <f t="shared" si="76"/>
        <v>0</v>
      </c>
      <c r="BM36" s="112">
        <f t="shared" si="77"/>
        <v>0</v>
      </c>
      <c r="BN36" s="112">
        <f t="shared" si="78"/>
        <v>0.11209958404643895</v>
      </c>
      <c r="BO36" s="112">
        <f t="shared" si="79"/>
        <v>4.0035565730871065E-3</v>
      </c>
      <c r="BP36" s="112">
        <f t="shared" si="80"/>
        <v>0</v>
      </c>
      <c r="BQ36" s="112">
        <f t="shared" si="81"/>
        <v>0</v>
      </c>
      <c r="BR36" s="112">
        <f t="shared" si="82"/>
        <v>0</v>
      </c>
      <c r="BS36" s="112">
        <f t="shared" si="83"/>
        <v>0</v>
      </c>
      <c r="BT36" s="112">
        <f t="shared" si="84"/>
        <v>1.8983146515112828</v>
      </c>
      <c r="BU36" s="112">
        <f t="shared" si="85"/>
        <v>1.0704781869424527E-2</v>
      </c>
      <c r="BV36" s="112">
        <f t="shared" si="86"/>
        <v>3.8469230104839097E-3</v>
      </c>
      <c r="BW36" s="112">
        <f t="shared" si="87"/>
        <v>2.5646153403226062E-4</v>
      </c>
      <c r="BX36" s="112">
        <f t="shared" si="88"/>
        <v>9.281896967953283E-4</v>
      </c>
      <c r="BY36" s="112">
        <f t="shared" si="89"/>
        <v>4.6409484839766415E-4</v>
      </c>
      <c r="BZ36" s="112">
        <f t="shared" si="90"/>
        <v>0</v>
      </c>
      <c r="CA36" s="112"/>
      <c r="CB36" s="112">
        <f t="shared" si="91"/>
        <v>3.0083909297880891</v>
      </c>
      <c r="CC36" s="112">
        <f t="shared" si="92"/>
        <v>2.1344483986260189E-2</v>
      </c>
      <c r="CD36" s="112"/>
      <c r="CF36" s="111"/>
    </row>
    <row r="37" spans="1:85" s="7" customFormat="1" x14ac:dyDescent="0.25">
      <c r="A37" s="7" t="s">
        <v>180</v>
      </c>
      <c r="B37" s="7" t="s">
        <v>55</v>
      </c>
      <c r="C37" s="7" t="s">
        <v>54</v>
      </c>
      <c r="D37" s="7">
        <v>14</v>
      </c>
      <c r="E37" s="7">
        <v>1800</v>
      </c>
      <c r="F37" s="7" t="s">
        <v>55</v>
      </c>
      <c r="G37" s="7">
        <v>11</v>
      </c>
      <c r="H37" s="51"/>
      <c r="I37" s="99"/>
      <c r="L37" s="17"/>
      <c r="M37" s="17"/>
      <c r="P37" s="56"/>
      <c r="Q37" s="56"/>
      <c r="R37" s="56"/>
      <c r="S37" s="56"/>
      <c r="Z37" s="56"/>
      <c r="AA37" s="56"/>
      <c r="AE37" s="57"/>
      <c r="AF37" s="102"/>
      <c r="AH37" s="112">
        <f t="shared" si="47"/>
        <v>0</v>
      </c>
      <c r="AI37" s="112">
        <f t="shared" si="48"/>
        <v>0</v>
      </c>
      <c r="AJ37" s="112">
        <f t="shared" si="49"/>
        <v>0</v>
      </c>
      <c r="AK37" s="112">
        <f t="shared" si="50"/>
        <v>0</v>
      </c>
      <c r="AL37" s="112">
        <f t="shared" si="51"/>
        <v>0</v>
      </c>
      <c r="AM37" s="112">
        <f t="shared" si="52"/>
        <v>0</v>
      </c>
      <c r="AN37" s="112">
        <f t="shared" si="53"/>
        <v>0</v>
      </c>
      <c r="AO37" s="112">
        <f t="shared" si="54"/>
        <v>0</v>
      </c>
      <c r="AP37" s="112">
        <f t="shared" si="55"/>
        <v>0</v>
      </c>
      <c r="AQ37" s="112">
        <f t="shared" si="56"/>
        <v>0</v>
      </c>
      <c r="AR37" s="112">
        <f t="shared" si="57"/>
        <v>0</v>
      </c>
      <c r="AS37" s="112">
        <f t="shared" si="58"/>
        <v>0</v>
      </c>
      <c r="AT37" s="112">
        <f t="shared" si="59"/>
        <v>0</v>
      </c>
      <c r="AU37" s="112">
        <f t="shared" si="60"/>
        <v>0</v>
      </c>
      <c r="AV37" s="112">
        <f t="shared" si="61"/>
        <v>0</v>
      </c>
      <c r="AW37" s="112">
        <f t="shared" si="62"/>
        <v>0</v>
      </c>
      <c r="AX37" s="112">
        <f t="shared" si="63"/>
        <v>0</v>
      </c>
      <c r="AY37" s="112">
        <f t="shared" si="64"/>
        <v>0</v>
      </c>
      <c r="AZ37" s="112">
        <f t="shared" si="65"/>
        <v>0</v>
      </c>
      <c r="BA37" s="112">
        <f t="shared" si="66"/>
        <v>0</v>
      </c>
      <c r="BB37" s="112">
        <f t="shared" si="67"/>
        <v>0</v>
      </c>
      <c r="BC37" s="112">
        <f t="shared" si="68"/>
        <v>0</v>
      </c>
      <c r="BD37" s="7">
        <v>1</v>
      </c>
      <c r="BE37" s="112" t="e">
        <f t="shared" si="69"/>
        <v>#DIV/0!</v>
      </c>
      <c r="BF37" s="118" t="e">
        <f t="shared" si="70"/>
        <v>#DIV/0!</v>
      </c>
      <c r="BG37" s="118" t="e">
        <f t="shared" si="71"/>
        <v>#DIV/0!</v>
      </c>
      <c r="BH37" s="112" t="e">
        <f t="shared" si="72"/>
        <v>#DIV/0!</v>
      </c>
      <c r="BI37" s="112" t="e">
        <f t="shared" si="73"/>
        <v>#DIV/0!</v>
      </c>
      <c r="BJ37" s="112" t="e">
        <f t="shared" si="74"/>
        <v>#DIV/0!</v>
      </c>
      <c r="BK37" s="112" t="e">
        <f t="shared" si="75"/>
        <v>#DIV/0!</v>
      </c>
      <c r="BL37" s="112" t="e">
        <f t="shared" si="76"/>
        <v>#DIV/0!</v>
      </c>
      <c r="BM37" s="112" t="e">
        <f t="shared" si="77"/>
        <v>#DIV/0!</v>
      </c>
      <c r="BN37" s="112" t="e">
        <f t="shared" si="78"/>
        <v>#DIV/0!</v>
      </c>
      <c r="BO37" s="112" t="e">
        <f t="shared" si="79"/>
        <v>#DIV/0!</v>
      </c>
      <c r="BP37" s="112" t="e">
        <f t="shared" si="80"/>
        <v>#DIV/0!</v>
      </c>
      <c r="BQ37" s="112" t="e">
        <f t="shared" si="81"/>
        <v>#DIV/0!</v>
      </c>
      <c r="BR37" s="112" t="e">
        <f t="shared" si="82"/>
        <v>#DIV/0!</v>
      </c>
      <c r="BS37" s="112" t="e">
        <f t="shared" si="83"/>
        <v>#DIV/0!</v>
      </c>
      <c r="BT37" s="112" t="e">
        <f t="shared" si="84"/>
        <v>#DIV/0!</v>
      </c>
      <c r="BU37" s="112" t="e">
        <f t="shared" si="85"/>
        <v>#DIV/0!</v>
      </c>
      <c r="BV37" s="112" t="e">
        <f t="shared" si="86"/>
        <v>#DIV/0!</v>
      </c>
      <c r="BW37" s="112" t="e">
        <f t="shared" si="87"/>
        <v>#DIV/0!</v>
      </c>
      <c r="BX37" s="112" t="e">
        <f t="shared" si="88"/>
        <v>#DIV/0!</v>
      </c>
      <c r="BY37" s="112" t="e">
        <f t="shared" si="89"/>
        <v>#DIV/0!</v>
      </c>
      <c r="BZ37" s="112" t="e">
        <f t="shared" si="90"/>
        <v>#DIV/0!</v>
      </c>
      <c r="CA37" s="112"/>
      <c r="CB37" s="112" t="e">
        <f t="shared" si="91"/>
        <v>#DIV/0!</v>
      </c>
      <c r="CC37" s="112" t="e">
        <f t="shared" si="92"/>
        <v>#DIV/0!</v>
      </c>
      <c r="CD37" s="112"/>
      <c r="CF37" s="111"/>
    </row>
    <row r="38" spans="1:85" s="7" customFormat="1" x14ac:dyDescent="0.25">
      <c r="A38" s="7" t="s">
        <v>180</v>
      </c>
      <c r="B38" s="7" t="s">
        <v>165</v>
      </c>
      <c r="C38" s="7" t="s">
        <v>54</v>
      </c>
      <c r="D38" s="7">
        <v>14</v>
      </c>
      <c r="E38" s="7">
        <v>1800</v>
      </c>
      <c r="F38" s="7" t="s">
        <v>55</v>
      </c>
      <c r="G38" s="7">
        <v>11</v>
      </c>
      <c r="H38" s="51"/>
      <c r="I38" s="99"/>
      <c r="L38" s="17"/>
      <c r="M38" s="17"/>
      <c r="P38" s="56"/>
      <c r="Q38" s="56"/>
      <c r="R38" s="56"/>
      <c r="S38" s="56"/>
      <c r="Z38" s="56"/>
      <c r="AA38" s="56"/>
      <c r="AE38" s="57"/>
      <c r="AF38" s="102"/>
      <c r="AH38" s="112">
        <f t="shared" si="47"/>
        <v>0</v>
      </c>
      <c r="AI38" s="112">
        <f t="shared" si="48"/>
        <v>0</v>
      </c>
      <c r="AJ38" s="112">
        <f t="shared" si="49"/>
        <v>0</v>
      </c>
      <c r="AK38" s="112">
        <f t="shared" si="50"/>
        <v>0</v>
      </c>
      <c r="AL38" s="112">
        <f t="shared" si="51"/>
        <v>0</v>
      </c>
      <c r="AM38" s="112">
        <f t="shared" si="52"/>
        <v>0</v>
      </c>
      <c r="AN38" s="112">
        <f t="shared" si="53"/>
        <v>0</v>
      </c>
      <c r="AO38" s="112">
        <f t="shared" si="54"/>
        <v>0</v>
      </c>
      <c r="AP38" s="112">
        <f t="shared" si="55"/>
        <v>0</v>
      </c>
      <c r="AQ38" s="112">
        <f t="shared" si="56"/>
        <v>0</v>
      </c>
      <c r="AR38" s="112">
        <f t="shared" si="57"/>
        <v>0</v>
      </c>
      <c r="AS38" s="112">
        <f t="shared" si="58"/>
        <v>0</v>
      </c>
      <c r="AT38" s="112">
        <f t="shared" si="59"/>
        <v>0</v>
      </c>
      <c r="AU38" s="112">
        <f t="shared" si="60"/>
        <v>0</v>
      </c>
      <c r="AV38" s="112">
        <f t="shared" si="61"/>
        <v>0</v>
      </c>
      <c r="AW38" s="112">
        <f t="shared" si="62"/>
        <v>0</v>
      </c>
      <c r="AX38" s="112">
        <f t="shared" si="63"/>
        <v>0</v>
      </c>
      <c r="AY38" s="112">
        <f t="shared" si="64"/>
        <v>0</v>
      </c>
      <c r="AZ38" s="112">
        <f t="shared" si="65"/>
        <v>0</v>
      </c>
      <c r="BA38" s="112">
        <f t="shared" si="66"/>
        <v>0</v>
      </c>
      <c r="BB38" s="112">
        <f t="shared" si="67"/>
        <v>0</v>
      </c>
      <c r="BC38" s="112">
        <f t="shared" si="68"/>
        <v>0</v>
      </c>
      <c r="BD38" s="7">
        <v>2</v>
      </c>
      <c r="BE38" s="112" t="e">
        <f t="shared" si="69"/>
        <v>#DIV/0!</v>
      </c>
      <c r="BF38" s="118" t="e">
        <f t="shared" si="70"/>
        <v>#DIV/0!</v>
      </c>
      <c r="BG38" s="118" t="e">
        <f t="shared" si="71"/>
        <v>#DIV/0!</v>
      </c>
      <c r="BH38" s="112" t="e">
        <f t="shared" si="72"/>
        <v>#DIV/0!</v>
      </c>
      <c r="BI38" s="112" t="e">
        <f t="shared" si="73"/>
        <v>#DIV/0!</v>
      </c>
      <c r="BJ38" s="112" t="e">
        <f t="shared" si="74"/>
        <v>#DIV/0!</v>
      </c>
      <c r="BK38" s="112" t="e">
        <f t="shared" si="75"/>
        <v>#DIV/0!</v>
      </c>
      <c r="BL38" s="112" t="e">
        <f t="shared" si="76"/>
        <v>#DIV/0!</v>
      </c>
      <c r="BM38" s="112" t="e">
        <f t="shared" si="77"/>
        <v>#DIV/0!</v>
      </c>
      <c r="BN38" s="112" t="e">
        <f t="shared" si="78"/>
        <v>#DIV/0!</v>
      </c>
      <c r="BO38" s="112" t="e">
        <f t="shared" si="79"/>
        <v>#DIV/0!</v>
      </c>
      <c r="BP38" s="112" t="e">
        <f t="shared" si="80"/>
        <v>#DIV/0!</v>
      </c>
      <c r="BQ38" s="112" t="e">
        <f t="shared" si="81"/>
        <v>#DIV/0!</v>
      </c>
      <c r="BR38" s="112" t="e">
        <f t="shared" si="82"/>
        <v>#DIV/0!</v>
      </c>
      <c r="BS38" s="112" t="e">
        <f t="shared" si="83"/>
        <v>#DIV/0!</v>
      </c>
      <c r="BT38" s="112" t="e">
        <f t="shared" si="84"/>
        <v>#DIV/0!</v>
      </c>
      <c r="BU38" s="112" t="e">
        <f t="shared" si="85"/>
        <v>#DIV/0!</v>
      </c>
      <c r="BV38" s="112" t="e">
        <f t="shared" si="86"/>
        <v>#DIV/0!</v>
      </c>
      <c r="BW38" s="112" t="e">
        <f t="shared" si="87"/>
        <v>#DIV/0!</v>
      </c>
      <c r="BX38" s="112" t="e">
        <f t="shared" si="88"/>
        <v>#DIV/0!</v>
      </c>
      <c r="BY38" s="112" t="e">
        <f t="shared" si="89"/>
        <v>#DIV/0!</v>
      </c>
      <c r="BZ38" s="112" t="e">
        <f t="shared" si="90"/>
        <v>#DIV/0!</v>
      </c>
      <c r="CA38" s="112"/>
      <c r="CB38" s="112" t="e">
        <f t="shared" si="91"/>
        <v>#DIV/0!</v>
      </c>
      <c r="CC38" s="112" t="e">
        <f t="shared" si="92"/>
        <v>#DIV/0!</v>
      </c>
      <c r="CD38" s="112"/>
      <c r="CF38" s="111"/>
    </row>
    <row r="39" spans="1:85" s="7" customFormat="1" x14ac:dyDescent="0.25">
      <c r="H39" s="51"/>
      <c r="I39" s="99"/>
      <c r="L39" s="17"/>
      <c r="M39" s="17"/>
      <c r="P39" s="56"/>
      <c r="Q39" s="56"/>
      <c r="R39" s="56"/>
      <c r="S39" s="56"/>
      <c r="Z39" s="56"/>
      <c r="AA39" s="56"/>
      <c r="AE39" s="57"/>
      <c r="AF39" s="10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E39" s="112"/>
      <c r="BF39" s="118"/>
      <c r="BG39" s="118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F39" s="111"/>
    </row>
    <row r="40" spans="1:85" s="7" customFormat="1" x14ac:dyDescent="0.25">
      <c r="A40" s="7" t="s">
        <v>181</v>
      </c>
      <c r="B40" s="7" t="s">
        <v>156</v>
      </c>
      <c r="C40" s="7" t="s">
        <v>54</v>
      </c>
      <c r="D40" s="7">
        <v>14</v>
      </c>
      <c r="E40" s="7">
        <v>1600</v>
      </c>
      <c r="F40" s="7" t="s">
        <v>61</v>
      </c>
      <c r="G40" s="7">
        <v>10</v>
      </c>
      <c r="H40" s="51">
        <v>45.3</v>
      </c>
      <c r="I40" s="99">
        <v>1.4</v>
      </c>
      <c r="L40" s="17">
        <v>20.100000000000001</v>
      </c>
      <c r="M40" s="17">
        <v>2</v>
      </c>
      <c r="P40" s="56">
        <f>CE40-R40</f>
        <v>5.4</v>
      </c>
      <c r="Q40" s="56">
        <v>1</v>
      </c>
      <c r="R40" s="56">
        <f>CE40*CF40*1.113</f>
        <v>0</v>
      </c>
      <c r="S40" s="56"/>
      <c r="V40" s="7">
        <v>24.5</v>
      </c>
      <c r="W40" s="7">
        <v>1</v>
      </c>
      <c r="X40" s="7">
        <v>4.3</v>
      </c>
      <c r="Y40" s="7">
        <v>0.2</v>
      </c>
      <c r="Z40" s="56"/>
      <c r="AA40" s="56"/>
      <c r="AC40" s="7">
        <f>SUM(H40:AB40)</f>
        <v>105.2</v>
      </c>
      <c r="AE40" s="57">
        <f>P40+R40</f>
        <v>5.4</v>
      </c>
      <c r="AF40" s="102"/>
      <c r="AH40" s="112">
        <f t="shared" si="47"/>
        <v>0.75394071329781653</v>
      </c>
      <c r="AI40" s="112">
        <f t="shared" si="48"/>
        <v>2.330059599595901E-2</v>
      </c>
      <c r="AJ40" s="112">
        <f t="shared" si="49"/>
        <v>0</v>
      </c>
      <c r="AK40" s="112">
        <f t="shared" si="50"/>
        <v>0</v>
      </c>
      <c r="AL40" s="112">
        <f t="shared" si="51"/>
        <v>0.39427149024815566</v>
      </c>
      <c r="AM40" s="112">
        <f t="shared" si="52"/>
        <v>3.9230994054542848E-2</v>
      </c>
      <c r="AN40" s="112">
        <f t="shared" si="53"/>
        <v>0</v>
      </c>
      <c r="AO40" s="112">
        <f t="shared" si="54"/>
        <v>0</v>
      </c>
      <c r="AP40" s="112">
        <f t="shared" si="55"/>
        <v>7.5162225135918359E-2</v>
      </c>
      <c r="AQ40" s="112">
        <f t="shared" si="56"/>
        <v>1.3918930580725622E-2</v>
      </c>
      <c r="AR40" s="112">
        <f t="shared" si="57"/>
        <v>0</v>
      </c>
      <c r="AS40" s="112">
        <f t="shared" si="58"/>
        <v>0</v>
      </c>
      <c r="AT40" s="112">
        <f t="shared" si="59"/>
        <v>0</v>
      </c>
      <c r="AU40" s="112">
        <f t="shared" si="60"/>
        <v>0</v>
      </c>
      <c r="AV40" s="112">
        <f t="shared" si="61"/>
        <v>0.60787257006041517</v>
      </c>
      <c r="AW40" s="112">
        <f t="shared" si="62"/>
        <v>2.4811125308588373E-2</v>
      </c>
      <c r="AX40" s="112">
        <f t="shared" si="63"/>
        <v>7.6679731941923124E-2</v>
      </c>
      <c r="AY40" s="112">
        <f t="shared" si="64"/>
        <v>3.5664991600894477E-3</v>
      </c>
      <c r="AZ40" s="112">
        <f t="shared" si="65"/>
        <v>0</v>
      </c>
      <c r="BA40" s="112">
        <f t="shared" si="66"/>
        <v>0</v>
      </c>
      <c r="BB40" s="112">
        <f t="shared" si="67"/>
        <v>0</v>
      </c>
      <c r="BC40" s="112">
        <f t="shared" si="68"/>
        <v>2.2336404942885051</v>
      </c>
      <c r="BD40" s="7">
        <v>12</v>
      </c>
      <c r="BE40" s="112">
        <f t="shared" si="69"/>
        <v>4.1972670914549903</v>
      </c>
      <c r="BF40" s="118">
        <f t="shared" si="70"/>
        <v>3.1644905448330269</v>
      </c>
      <c r="BG40" s="118">
        <f t="shared" si="71"/>
        <v>9.7798824785126665E-2</v>
      </c>
      <c r="BH40" s="112">
        <f t="shared" si="72"/>
        <v>0</v>
      </c>
      <c r="BI40" s="112">
        <f t="shared" si="73"/>
        <v>0</v>
      </c>
      <c r="BJ40" s="112">
        <f t="shared" si="74"/>
        <v>1.6548627511175009</v>
      </c>
      <c r="BK40" s="112">
        <f t="shared" si="75"/>
        <v>0.16466296031019909</v>
      </c>
      <c r="BL40" s="112">
        <f t="shared" si="76"/>
        <v>0</v>
      </c>
      <c r="BM40" s="112">
        <f t="shared" si="77"/>
        <v>0</v>
      </c>
      <c r="BN40" s="112">
        <f t="shared" si="78"/>
        <v>0.3154759340835212</v>
      </c>
      <c r="BO40" s="112">
        <f t="shared" si="79"/>
        <v>5.8421469274726148E-2</v>
      </c>
      <c r="BP40" s="112">
        <f t="shared" si="80"/>
        <v>0</v>
      </c>
      <c r="BQ40" s="112">
        <f t="shared" si="81"/>
        <v>0</v>
      </c>
      <c r="BR40" s="112">
        <f t="shared" si="82"/>
        <v>0</v>
      </c>
      <c r="BS40" s="112">
        <f t="shared" si="83"/>
        <v>0</v>
      </c>
      <c r="BT40" s="112">
        <f t="shared" si="84"/>
        <v>2.5514035341127488</v>
      </c>
      <c r="BU40" s="112">
        <f t="shared" si="85"/>
        <v>0.10413891975970402</v>
      </c>
      <c r="BV40" s="112">
        <f t="shared" si="86"/>
        <v>0.32184531546142398</v>
      </c>
      <c r="BW40" s="112">
        <f t="shared" si="87"/>
        <v>1.4969549556345302E-2</v>
      </c>
      <c r="BX40" s="112">
        <f t="shared" si="88"/>
        <v>0</v>
      </c>
      <c r="BY40" s="112">
        <f t="shared" si="89"/>
        <v>0</v>
      </c>
      <c r="BZ40" s="112">
        <f t="shared" si="90"/>
        <v>0</v>
      </c>
      <c r="CA40" s="112"/>
      <c r="CB40" s="112">
        <f t="shared" si="91"/>
        <v>8.0080780796082216</v>
      </c>
      <c r="CC40" s="112">
        <f t="shared" si="92"/>
        <v>0.43999172368610118</v>
      </c>
      <c r="CD40" s="112">
        <f>BN40+BP40</f>
        <v>0.3154759340835212</v>
      </c>
      <c r="CE40" s="7">
        <v>5.4</v>
      </c>
      <c r="CF40" s="111">
        <v>0</v>
      </c>
      <c r="CG40" s="7" t="s">
        <v>73</v>
      </c>
    </row>
    <row r="41" spans="1:85" s="7" customFormat="1" x14ac:dyDescent="0.25">
      <c r="A41" s="7" t="s">
        <v>181</v>
      </c>
      <c r="B41" s="7" t="s">
        <v>163</v>
      </c>
      <c r="C41" s="7" t="s">
        <v>54</v>
      </c>
      <c r="D41" s="7">
        <v>14</v>
      </c>
      <c r="E41" s="7">
        <v>1600</v>
      </c>
      <c r="F41" s="7" t="s">
        <v>61</v>
      </c>
      <c r="G41" s="7">
        <v>10</v>
      </c>
      <c r="H41" s="51">
        <v>41.4</v>
      </c>
      <c r="I41" s="99">
        <v>0.2</v>
      </c>
      <c r="L41" s="56">
        <v>0.05</v>
      </c>
      <c r="M41" s="56">
        <v>0.01</v>
      </c>
      <c r="P41" s="56">
        <v>6.6</v>
      </c>
      <c r="Q41" s="56">
        <v>0.3</v>
      </c>
      <c r="R41" s="56"/>
      <c r="S41" s="56"/>
      <c r="V41" s="7">
        <v>51.1</v>
      </c>
      <c r="W41" s="7">
        <v>0.3</v>
      </c>
      <c r="X41" s="7">
        <v>0.14000000000000001</v>
      </c>
      <c r="Y41" s="7">
        <v>0.02</v>
      </c>
      <c r="Z41" s="56"/>
      <c r="AA41" s="56"/>
      <c r="AE41" s="57"/>
      <c r="AF41" s="102"/>
      <c r="AH41" s="112">
        <f t="shared" si="47"/>
        <v>0.68903191016621645</v>
      </c>
      <c r="AI41" s="112">
        <f t="shared" si="48"/>
        <v>3.3286565708512874E-3</v>
      </c>
      <c r="AJ41" s="112">
        <f t="shared" si="49"/>
        <v>0</v>
      </c>
      <c r="AK41" s="112">
        <f t="shared" si="50"/>
        <v>0</v>
      </c>
      <c r="AL41" s="112">
        <f t="shared" si="51"/>
        <v>9.8077485136357123E-4</v>
      </c>
      <c r="AM41" s="112">
        <f t="shared" si="52"/>
        <v>1.9615497027271426E-4</v>
      </c>
      <c r="AN41" s="112">
        <f t="shared" si="53"/>
        <v>0</v>
      </c>
      <c r="AO41" s="112">
        <f t="shared" si="54"/>
        <v>0</v>
      </c>
      <c r="AP41" s="112">
        <f t="shared" si="55"/>
        <v>9.1864941832789093E-2</v>
      </c>
      <c r="AQ41" s="112">
        <f t="shared" si="56"/>
        <v>4.1756791742176861E-3</v>
      </c>
      <c r="AR41" s="112">
        <f t="shared" si="57"/>
        <v>0</v>
      </c>
      <c r="AS41" s="112">
        <f t="shared" si="58"/>
        <v>0</v>
      </c>
      <c r="AT41" s="112">
        <f t="shared" si="59"/>
        <v>0</v>
      </c>
      <c r="AU41" s="112">
        <f t="shared" si="60"/>
        <v>0</v>
      </c>
      <c r="AV41" s="112">
        <f t="shared" si="61"/>
        <v>1.2678485032688658</v>
      </c>
      <c r="AW41" s="112">
        <f t="shared" si="62"/>
        <v>7.4433375925765117E-3</v>
      </c>
      <c r="AX41" s="112">
        <f t="shared" si="63"/>
        <v>2.4965494120626134E-3</v>
      </c>
      <c r="AY41" s="112">
        <f t="shared" si="64"/>
        <v>3.5664991600894476E-4</v>
      </c>
      <c r="AZ41" s="112">
        <f t="shared" si="65"/>
        <v>0</v>
      </c>
      <c r="BA41" s="112">
        <f t="shared" si="66"/>
        <v>0</v>
      </c>
      <c r="BB41" s="112">
        <f t="shared" si="67"/>
        <v>0</v>
      </c>
      <c r="BC41" s="112">
        <f t="shared" si="68"/>
        <v>0</v>
      </c>
      <c r="BD41" s="7">
        <v>4</v>
      </c>
      <c r="BE41" s="112">
        <f t="shared" si="69"/>
        <v>1.4589248939545942</v>
      </c>
      <c r="BF41" s="118">
        <f t="shared" si="70"/>
        <v>1.0052458064705789</v>
      </c>
      <c r="BG41" s="118">
        <f t="shared" si="71"/>
        <v>4.8562599346404778E-3</v>
      </c>
      <c r="BH41" s="112">
        <f t="shared" si="72"/>
        <v>0</v>
      </c>
      <c r="BI41" s="112">
        <f t="shared" si="73"/>
        <v>0</v>
      </c>
      <c r="BJ41" s="112">
        <f t="shared" si="74"/>
        <v>1.4308768460189311E-3</v>
      </c>
      <c r="BK41" s="112">
        <f t="shared" si="75"/>
        <v>2.8617536920378625E-4</v>
      </c>
      <c r="BL41" s="112">
        <f t="shared" si="76"/>
        <v>0</v>
      </c>
      <c r="BM41" s="112">
        <f t="shared" si="77"/>
        <v>0</v>
      </c>
      <c r="BN41" s="112">
        <f t="shared" si="78"/>
        <v>0.13402405052154678</v>
      </c>
      <c r="BO41" s="112">
        <f t="shared" si="79"/>
        <v>6.0920022964339451E-3</v>
      </c>
      <c r="BP41" s="112">
        <f t="shared" si="80"/>
        <v>0</v>
      </c>
      <c r="BQ41" s="112">
        <f t="shared" si="81"/>
        <v>0</v>
      </c>
      <c r="BR41" s="112">
        <f t="shared" si="82"/>
        <v>0</v>
      </c>
      <c r="BS41" s="112">
        <f t="shared" si="83"/>
        <v>0</v>
      </c>
      <c r="BT41" s="112">
        <f t="shared" si="84"/>
        <v>1.8496957431820211</v>
      </c>
      <c r="BU41" s="112">
        <f t="shared" si="85"/>
        <v>1.0859270507917932E-2</v>
      </c>
      <c r="BV41" s="112">
        <f t="shared" si="86"/>
        <v>3.642278086245853E-3</v>
      </c>
      <c r="BW41" s="112">
        <f t="shared" si="87"/>
        <v>5.2032544089226462E-4</v>
      </c>
      <c r="BX41" s="112">
        <f t="shared" si="88"/>
        <v>0</v>
      </c>
      <c r="BY41" s="112">
        <f t="shared" si="89"/>
        <v>0</v>
      </c>
      <c r="BZ41" s="112">
        <f t="shared" si="90"/>
        <v>0</v>
      </c>
      <c r="CA41" s="112"/>
      <c r="CB41" s="112">
        <f t="shared" si="91"/>
        <v>2.9940387551064118</v>
      </c>
      <c r="CC41" s="112">
        <f t="shared" si="92"/>
        <v>2.2614033549088409E-2</v>
      </c>
      <c r="CD41" s="112"/>
      <c r="CF41" s="111"/>
    </row>
    <row r="42" spans="1:85" s="16" customFormat="1" x14ac:dyDescent="0.25">
      <c r="A42" s="7" t="s">
        <v>181</v>
      </c>
      <c r="B42" s="125" t="s">
        <v>162</v>
      </c>
      <c r="C42" s="7" t="s">
        <v>54</v>
      </c>
      <c r="D42" s="7">
        <v>14</v>
      </c>
      <c r="E42" s="7">
        <v>1600</v>
      </c>
      <c r="F42" s="7" t="s">
        <v>61</v>
      </c>
      <c r="G42" s="7">
        <v>10</v>
      </c>
      <c r="H42" s="104">
        <v>56.12</v>
      </c>
      <c r="I42" s="102">
        <v>0.6</v>
      </c>
      <c r="L42" s="44">
        <v>0.5</v>
      </c>
      <c r="M42" s="44">
        <v>0.05</v>
      </c>
      <c r="P42" s="105">
        <v>4.3</v>
      </c>
      <c r="Q42" s="105">
        <v>0.04</v>
      </c>
      <c r="R42" s="105"/>
      <c r="S42" s="105"/>
      <c r="V42" s="16">
        <v>24.7</v>
      </c>
      <c r="W42" s="16">
        <v>0.25</v>
      </c>
      <c r="X42" s="16">
        <v>13.9</v>
      </c>
      <c r="Y42" s="16">
        <v>0.14000000000000001</v>
      </c>
      <c r="Z42" s="105"/>
      <c r="AA42" s="105"/>
      <c r="AE42" s="57"/>
      <c r="AF42" s="102"/>
      <c r="AH42" s="112">
        <f t="shared" si="47"/>
        <v>0.9340210337808712</v>
      </c>
      <c r="AI42" s="112">
        <f t="shared" si="48"/>
        <v>9.9859697125538622E-3</v>
      </c>
      <c r="AJ42" s="112">
        <f t="shared" si="49"/>
        <v>0</v>
      </c>
      <c r="AK42" s="112">
        <f t="shared" si="50"/>
        <v>0</v>
      </c>
      <c r="AL42" s="112">
        <f t="shared" si="51"/>
        <v>9.8077485136357119E-3</v>
      </c>
      <c r="AM42" s="112">
        <f t="shared" si="52"/>
        <v>9.8077485136357123E-4</v>
      </c>
      <c r="AN42" s="112">
        <f t="shared" si="53"/>
        <v>0</v>
      </c>
      <c r="AO42" s="112">
        <f t="shared" si="54"/>
        <v>0</v>
      </c>
      <c r="AP42" s="112">
        <f t="shared" si="55"/>
        <v>5.985140149712017E-2</v>
      </c>
      <c r="AQ42" s="112">
        <f t="shared" si="56"/>
        <v>5.5675722322902485E-4</v>
      </c>
      <c r="AR42" s="112">
        <f t="shared" si="57"/>
        <v>0</v>
      </c>
      <c r="AS42" s="112">
        <f t="shared" si="58"/>
        <v>0</v>
      </c>
      <c r="AT42" s="112">
        <f t="shared" si="59"/>
        <v>0</v>
      </c>
      <c r="AU42" s="112">
        <f t="shared" si="60"/>
        <v>0</v>
      </c>
      <c r="AV42" s="112">
        <f t="shared" si="61"/>
        <v>0.61283479512213279</v>
      </c>
      <c r="AW42" s="112">
        <f t="shared" si="62"/>
        <v>6.2027813271470934E-3</v>
      </c>
      <c r="AX42" s="112">
        <f t="shared" si="63"/>
        <v>0.24787169162621661</v>
      </c>
      <c r="AY42" s="112">
        <f t="shared" si="64"/>
        <v>2.4965494120626134E-3</v>
      </c>
      <c r="AZ42" s="112">
        <f t="shared" si="65"/>
        <v>0</v>
      </c>
      <c r="BA42" s="112">
        <f t="shared" si="66"/>
        <v>0</v>
      </c>
      <c r="BB42" s="112">
        <f t="shared" si="67"/>
        <v>0</v>
      </c>
      <c r="BC42" s="112">
        <f t="shared" si="68"/>
        <v>0</v>
      </c>
      <c r="BD42" s="7">
        <v>6</v>
      </c>
      <c r="BE42" s="112">
        <f t="shared" si="69"/>
        <v>2.1403257653736296</v>
      </c>
      <c r="BF42" s="118">
        <f t="shared" si="70"/>
        <v>1.9991092840021119</v>
      </c>
      <c r="BG42" s="118">
        <f t="shared" si="71"/>
        <v>2.1373228268019729E-2</v>
      </c>
      <c r="BH42" s="112">
        <f t="shared" si="72"/>
        <v>0</v>
      </c>
      <c r="BI42" s="112">
        <f t="shared" si="73"/>
        <v>0</v>
      </c>
      <c r="BJ42" s="112">
        <f t="shared" si="74"/>
        <v>2.0991776844039432E-2</v>
      </c>
      <c r="BK42" s="112">
        <f t="shared" si="75"/>
        <v>2.0991776844039435E-3</v>
      </c>
      <c r="BL42" s="112">
        <f t="shared" si="76"/>
        <v>0</v>
      </c>
      <c r="BM42" s="112">
        <f t="shared" si="77"/>
        <v>0</v>
      </c>
      <c r="BN42" s="112">
        <f t="shared" si="78"/>
        <v>0.12810149671800813</v>
      </c>
      <c r="BO42" s="112">
        <f t="shared" si="79"/>
        <v>1.1916418299349593E-3</v>
      </c>
      <c r="BP42" s="112">
        <f t="shared" si="80"/>
        <v>0</v>
      </c>
      <c r="BQ42" s="112">
        <f t="shared" si="81"/>
        <v>0</v>
      </c>
      <c r="BR42" s="112">
        <f t="shared" si="82"/>
        <v>0</v>
      </c>
      <c r="BS42" s="112">
        <f t="shared" si="83"/>
        <v>0</v>
      </c>
      <c r="BT42" s="112">
        <f t="shared" si="84"/>
        <v>1.3116661019173703</v>
      </c>
      <c r="BU42" s="112">
        <f t="shared" si="85"/>
        <v>1.3275972691471362E-2</v>
      </c>
      <c r="BV42" s="112">
        <f t="shared" si="86"/>
        <v>0.53052616809433839</v>
      </c>
      <c r="BW42" s="112">
        <f t="shared" si="87"/>
        <v>5.343429031165998E-3</v>
      </c>
      <c r="BX42" s="112">
        <f t="shared" si="88"/>
        <v>0</v>
      </c>
      <c r="BY42" s="112">
        <f t="shared" si="89"/>
        <v>0</v>
      </c>
      <c r="BZ42" s="112">
        <f t="shared" si="90"/>
        <v>0</v>
      </c>
      <c r="CA42" s="112"/>
      <c r="CB42" s="112">
        <f t="shared" si="91"/>
        <v>3.9903948275758681</v>
      </c>
      <c r="CC42" s="112">
        <f t="shared" si="92"/>
        <v>4.3283449504995991E-2</v>
      </c>
      <c r="CD42" s="122"/>
      <c r="CF42" s="98"/>
    </row>
    <row r="43" spans="1:85" s="7" customFormat="1" x14ac:dyDescent="0.25">
      <c r="A43" s="7" t="s">
        <v>181</v>
      </c>
      <c r="B43" s="7" t="s">
        <v>61</v>
      </c>
      <c r="C43" s="7" t="s">
        <v>54</v>
      </c>
      <c r="D43" s="7">
        <v>14</v>
      </c>
      <c r="E43" s="7">
        <v>1600</v>
      </c>
      <c r="F43" s="7" t="s">
        <v>61</v>
      </c>
      <c r="G43" s="7">
        <v>10</v>
      </c>
      <c r="H43" s="51"/>
      <c r="I43" s="99"/>
      <c r="L43" s="17"/>
      <c r="M43" s="17"/>
      <c r="P43" s="56"/>
      <c r="Q43" s="56"/>
      <c r="R43" s="56"/>
      <c r="S43" s="56"/>
      <c r="T43" s="7">
        <v>133.35</v>
      </c>
      <c r="Z43" s="56"/>
      <c r="AA43" s="56"/>
      <c r="AE43" s="57"/>
      <c r="AF43" s="102"/>
      <c r="AH43" s="112">
        <f t="shared" si="47"/>
        <v>0</v>
      </c>
      <c r="AI43" s="112">
        <f t="shared" si="48"/>
        <v>0</v>
      </c>
      <c r="AJ43" s="112">
        <f t="shared" si="49"/>
        <v>0</v>
      </c>
      <c r="AK43" s="112">
        <f t="shared" si="50"/>
        <v>0</v>
      </c>
      <c r="AL43" s="112">
        <f t="shared" si="51"/>
        <v>0</v>
      </c>
      <c r="AM43" s="112">
        <f t="shared" si="52"/>
        <v>0</v>
      </c>
      <c r="AN43" s="112">
        <f t="shared" si="53"/>
        <v>0</v>
      </c>
      <c r="AO43" s="112">
        <f t="shared" si="54"/>
        <v>0</v>
      </c>
      <c r="AP43" s="112">
        <f t="shared" si="55"/>
        <v>0</v>
      </c>
      <c r="AQ43" s="112">
        <f t="shared" si="56"/>
        <v>0</v>
      </c>
      <c r="AR43" s="112">
        <f t="shared" si="57"/>
        <v>0</v>
      </c>
      <c r="AS43" s="112">
        <f t="shared" si="58"/>
        <v>0</v>
      </c>
      <c r="AT43" s="112">
        <f t="shared" si="59"/>
        <v>1.0422952224032116</v>
      </c>
      <c r="AU43" s="112">
        <f t="shared" si="60"/>
        <v>0</v>
      </c>
      <c r="AV43" s="112">
        <f t="shared" si="61"/>
        <v>0</v>
      </c>
      <c r="AW43" s="112">
        <f t="shared" si="62"/>
        <v>0</v>
      </c>
      <c r="AX43" s="112">
        <f t="shared" si="63"/>
        <v>0</v>
      </c>
      <c r="AY43" s="112">
        <f t="shared" si="64"/>
        <v>0</v>
      </c>
      <c r="AZ43" s="112">
        <f t="shared" si="65"/>
        <v>0</v>
      </c>
      <c r="BA43" s="112">
        <f t="shared" si="66"/>
        <v>0</v>
      </c>
      <c r="BB43" s="112">
        <f t="shared" si="67"/>
        <v>0</v>
      </c>
      <c r="BC43" s="112">
        <f t="shared" si="68"/>
        <v>0</v>
      </c>
      <c r="BD43" s="7">
        <v>1</v>
      </c>
      <c r="BE43" s="112">
        <f t="shared" si="69"/>
        <v>0.4797105361829771</v>
      </c>
      <c r="BF43" s="118">
        <f t="shared" si="70"/>
        <v>0</v>
      </c>
      <c r="BG43" s="118">
        <f t="shared" si="71"/>
        <v>0</v>
      </c>
      <c r="BH43" s="112">
        <f t="shared" si="72"/>
        <v>0</v>
      </c>
      <c r="BI43" s="112">
        <f t="shared" si="73"/>
        <v>0</v>
      </c>
      <c r="BJ43" s="112">
        <f t="shared" si="74"/>
        <v>0</v>
      </c>
      <c r="BK43" s="112">
        <f t="shared" si="75"/>
        <v>0</v>
      </c>
      <c r="BL43" s="112">
        <f t="shared" si="76"/>
        <v>0</v>
      </c>
      <c r="BM43" s="112">
        <f t="shared" si="77"/>
        <v>0</v>
      </c>
      <c r="BN43" s="112">
        <f t="shared" si="78"/>
        <v>0</v>
      </c>
      <c r="BO43" s="112">
        <f t="shared" si="79"/>
        <v>0</v>
      </c>
      <c r="BP43" s="112">
        <f t="shared" si="80"/>
        <v>0</v>
      </c>
      <c r="BQ43" s="112">
        <f t="shared" si="81"/>
        <v>0</v>
      </c>
      <c r="BR43" s="112">
        <f t="shared" si="82"/>
        <v>0.5</v>
      </c>
      <c r="BS43" s="112">
        <f t="shared" si="83"/>
        <v>0</v>
      </c>
      <c r="BT43" s="112">
        <f t="shared" si="84"/>
        <v>0</v>
      </c>
      <c r="BU43" s="112">
        <f t="shared" si="85"/>
        <v>0</v>
      </c>
      <c r="BV43" s="112">
        <f t="shared" si="86"/>
        <v>0</v>
      </c>
      <c r="BW43" s="112">
        <f t="shared" si="87"/>
        <v>0</v>
      </c>
      <c r="BX43" s="112">
        <f t="shared" si="88"/>
        <v>0</v>
      </c>
      <c r="BY43" s="112">
        <f t="shared" si="89"/>
        <v>0</v>
      </c>
      <c r="BZ43" s="112">
        <f t="shared" si="90"/>
        <v>0</v>
      </c>
      <c r="CA43" s="112"/>
      <c r="CB43" s="112">
        <f t="shared" si="91"/>
        <v>0.5</v>
      </c>
      <c r="CC43" s="112">
        <f t="shared" si="92"/>
        <v>0</v>
      </c>
      <c r="CD43" s="112"/>
      <c r="CF43" s="111"/>
    </row>
    <row r="44" spans="1:85" s="7" customFormat="1" x14ac:dyDescent="0.25">
      <c r="A44" s="7" t="s">
        <v>181</v>
      </c>
      <c r="B44" s="7" t="s">
        <v>161</v>
      </c>
      <c r="C44" s="7" t="s">
        <v>54</v>
      </c>
      <c r="D44" s="7">
        <v>14</v>
      </c>
      <c r="E44" s="7">
        <v>1600</v>
      </c>
      <c r="F44" s="7" t="s">
        <v>61</v>
      </c>
      <c r="G44" s="7">
        <v>10</v>
      </c>
      <c r="H44" s="51"/>
      <c r="I44" s="99"/>
      <c r="L44" s="17"/>
      <c r="M44" s="17"/>
      <c r="P44" s="56"/>
      <c r="Q44" s="56"/>
      <c r="R44" s="56"/>
      <c r="S44" s="56"/>
      <c r="T44" s="7">
        <v>100</v>
      </c>
      <c r="Z44" s="56"/>
      <c r="AA44" s="56"/>
      <c r="AE44" s="57"/>
      <c r="AF44" s="102"/>
      <c r="AH44" s="112">
        <f t="shared" si="47"/>
        <v>0</v>
      </c>
      <c r="AI44" s="112">
        <f t="shared" si="48"/>
        <v>0</v>
      </c>
      <c r="AJ44" s="112">
        <f t="shared" si="49"/>
        <v>0</v>
      </c>
      <c r="AK44" s="112">
        <f t="shared" si="50"/>
        <v>0</v>
      </c>
      <c r="AL44" s="112">
        <f t="shared" si="51"/>
        <v>0</v>
      </c>
      <c r="AM44" s="112">
        <f t="shared" si="52"/>
        <v>0</v>
      </c>
      <c r="AN44" s="112">
        <f t="shared" si="53"/>
        <v>0</v>
      </c>
      <c r="AO44" s="112">
        <f t="shared" si="54"/>
        <v>0</v>
      </c>
      <c r="AP44" s="112">
        <f t="shared" si="55"/>
        <v>0</v>
      </c>
      <c r="AQ44" s="112">
        <f t="shared" si="56"/>
        <v>0</v>
      </c>
      <c r="AR44" s="112">
        <f t="shared" si="57"/>
        <v>0</v>
      </c>
      <c r="AS44" s="112">
        <f t="shared" si="58"/>
        <v>0</v>
      </c>
      <c r="AT44" s="112">
        <f t="shared" si="59"/>
        <v>0.78162371383817886</v>
      </c>
      <c r="AU44" s="112">
        <f t="shared" si="60"/>
        <v>0</v>
      </c>
      <c r="AV44" s="112">
        <f t="shared" si="61"/>
        <v>0</v>
      </c>
      <c r="AW44" s="112">
        <f t="shared" si="62"/>
        <v>0</v>
      </c>
      <c r="AX44" s="112">
        <f t="shared" si="63"/>
        <v>0</v>
      </c>
      <c r="AY44" s="112">
        <f t="shared" si="64"/>
        <v>0</v>
      </c>
      <c r="AZ44" s="112">
        <f t="shared" si="65"/>
        <v>0</v>
      </c>
      <c r="BA44" s="112">
        <f t="shared" si="66"/>
        <v>0</v>
      </c>
      <c r="BB44" s="112">
        <f t="shared" si="67"/>
        <v>0</v>
      </c>
      <c r="BC44" s="112">
        <f t="shared" si="68"/>
        <v>0</v>
      </c>
      <c r="BD44" s="7">
        <v>2</v>
      </c>
      <c r="BE44" s="112">
        <f t="shared" si="69"/>
        <v>1.279388</v>
      </c>
      <c r="BF44" s="118">
        <f t="shared" si="70"/>
        <v>0</v>
      </c>
      <c r="BG44" s="118">
        <f t="shared" si="71"/>
        <v>0</v>
      </c>
      <c r="BH44" s="112">
        <f t="shared" si="72"/>
        <v>0</v>
      </c>
      <c r="BI44" s="112">
        <f t="shared" si="73"/>
        <v>0</v>
      </c>
      <c r="BJ44" s="112">
        <f t="shared" si="74"/>
        <v>0</v>
      </c>
      <c r="BK44" s="112">
        <f t="shared" si="75"/>
        <v>0</v>
      </c>
      <c r="BL44" s="112">
        <f t="shared" si="76"/>
        <v>0</v>
      </c>
      <c r="BM44" s="112">
        <f t="shared" si="77"/>
        <v>0</v>
      </c>
      <c r="BN44" s="112">
        <f t="shared" si="78"/>
        <v>0</v>
      </c>
      <c r="BO44" s="112">
        <f t="shared" si="79"/>
        <v>0</v>
      </c>
      <c r="BP44" s="112">
        <f t="shared" si="80"/>
        <v>0</v>
      </c>
      <c r="BQ44" s="112">
        <f t="shared" si="81"/>
        <v>0</v>
      </c>
      <c r="BR44" s="112">
        <f t="shared" si="82"/>
        <v>1</v>
      </c>
      <c r="BS44" s="112">
        <f t="shared" si="83"/>
        <v>0</v>
      </c>
      <c r="BT44" s="112">
        <f t="shared" si="84"/>
        <v>0</v>
      </c>
      <c r="BU44" s="112">
        <f t="shared" si="85"/>
        <v>0</v>
      </c>
      <c r="BV44" s="112">
        <f t="shared" si="86"/>
        <v>0</v>
      </c>
      <c r="BW44" s="112">
        <f t="shared" si="87"/>
        <v>0</v>
      </c>
      <c r="BX44" s="112">
        <f t="shared" si="88"/>
        <v>0</v>
      </c>
      <c r="BY44" s="112">
        <f t="shared" si="89"/>
        <v>0</v>
      </c>
      <c r="BZ44" s="112">
        <f t="shared" si="90"/>
        <v>0</v>
      </c>
      <c r="CA44" s="112"/>
      <c r="CB44" s="112">
        <f t="shared" si="91"/>
        <v>1</v>
      </c>
      <c r="CC44" s="112">
        <f t="shared" si="92"/>
        <v>0</v>
      </c>
      <c r="CD44" s="112"/>
      <c r="CF44" s="111"/>
    </row>
    <row r="45" spans="1:85" s="7" customFormat="1" x14ac:dyDescent="0.25">
      <c r="H45" s="51"/>
      <c r="I45" s="99"/>
      <c r="L45" s="17"/>
      <c r="M45" s="17"/>
      <c r="P45" s="56"/>
      <c r="Q45" s="56"/>
      <c r="R45" s="56"/>
      <c r="S45" s="56"/>
      <c r="Z45" s="56"/>
      <c r="AA45" s="56"/>
      <c r="AE45" s="57"/>
      <c r="AF45" s="10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E45" s="112"/>
      <c r="BF45" s="118"/>
      <c r="BG45" s="118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112"/>
      <c r="CA45" s="112"/>
      <c r="CB45" s="112"/>
      <c r="CC45" s="112"/>
      <c r="CD45" s="112"/>
      <c r="CF45" s="111"/>
    </row>
    <row r="46" spans="1:85" s="121" customFormat="1" x14ac:dyDescent="0.25">
      <c r="A46" s="7" t="s">
        <v>182</v>
      </c>
      <c r="B46" s="7" t="s">
        <v>156</v>
      </c>
      <c r="C46" s="7" t="s">
        <v>54</v>
      </c>
      <c r="D46" s="7">
        <v>14</v>
      </c>
      <c r="E46" s="7">
        <v>1600</v>
      </c>
      <c r="F46" s="7" t="s">
        <v>64</v>
      </c>
      <c r="G46" s="7">
        <v>23</v>
      </c>
      <c r="H46" s="51">
        <v>50.2</v>
      </c>
      <c r="I46" s="99">
        <v>0.5</v>
      </c>
      <c r="J46" s="7"/>
      <c r="K46" s="7"/>
      <c r="L46" s="7">
        <v>8.8000000000000007</v>
      </c>
      <c r="M46" s="7">
        <v>0.3</v>
      </c>
      <c r="N46" s="7"/>
      <c r="O46" s="7"/>
      <c r="P46" s="56">
        <f>CE46-R46</f>
        <v>6.2469320000000002</v>
      </c>
      <c r="Q46" s="56">
        <v>0.4</v>
      </c>
      <c r="R46" s="56">
        <f>CE46*CF46*1.113</f>
        <v>1.1530680000000002</v>
      </c>
      <c r="S46" s="56">
        <v>0.1</v>
      </c>
      <c r="T46" s="7"/>
      <c r="U46" s="7"/>
      <c r="V46" s="7">
        <v>23.5</v>
      </c>
      <c r="W46" s="7">
        <v>2</v>
      </c>
      <c r="X46" s="7">
        <v>10.199999999999999</v>
      </c>
      <c r="Y46" s="7">
        <v>1</v>
      </c>
      <c r="Z46" s="17"/>
      <c r="AA46" s="17"/>
      <c r="AB46" s="7"/>
      <c r="AC46" s="7">
        <f>SUM(H46:AB46)</f>
        <v>104.4</v>
      </c>
      <c r="AD46" s="7"/>
      <c r="AE46" s="57">
        <f>P46+R46</f>
        <v>7.4</v>
      </c>
      <c r="AF46" s="102"/>
      <c r="AG46" s="7"/>
      <c r="AH46" s="112">
        <f t="shared" si="47"/>
        <v>0.83549279928367315</v>
      </c>
      <c r="AI46" s="112">
        <f t="shared" si="48"/>
        <v>8.3216414271282176E-3</v>
      </c>
      <c r="AJ46" s="112">
        <f t="shared" si="49"/>
        <v>0</v>
      </c>
      <c r="AK46" s="112">
        <f t="shared" si="50"/>
        <v>0</v>
      </c>
      <c r="AL46" s="112">
        <f t="shared" si="51"/>
        <v>0.17261637383998857</v>
      </c>
      <c r="AM46" s="112">
        <f t="shared" si="52"/>
        <v>5.8846491081814278E-3</v>
      </c>
      <c r="AN46" s="112">
        <f t="shared" si="53"/>
        <v>0</v>
      </c>
      <c r="AO46" s="112">
        <f t="shared" si="54"/>
        <v>0</v>
      </c>
      <c r="AP46" s="112">
        <f t="shared" si="55"/>
        <v>8.6950612850513476E-2</v>
      </c>
      <c r="AQ46" s="112">
        <f t="shared" si="56"/>
        <v>5.5675722322902493E-3</v>
      </c>
      <c r="AR46" s="112">
        <f t="shared" si="57"/>
        <v>1.4441601382704918E-2</v>
      </c>
      <c r="AS46" s="112">
        <f t="shared" si="58"/>
        <v>1.2524501055189213E-3</v>
      </c>
      <c r="AT46" s="112">
        <f t="shared" si="59"/>
        <v>0</v>
      </c>
      <c r="AU46" s="112">
        <f t="shared" si="60"/>
        <v>0</v>
      </c>
      <c r="AV46" s="112">
        <f t="shared" si="61"/>
        <v>0.58306144475182675</v>
      </c>
      <c r="AW46" s="112">
        <f t="shared" si="62"/>
        <v>4.9622250617176747E-2</v>
      </c>
      <c r="AX46" s="112">
        <f t="shared" si="63"/>
        <v>0.18189145716456182</v>
      </c>
      <c r="AY46" s="112">
        <f t="shared" si="64"/>
        <v>1.7832495800447237E-2</v>
      </c>
      <c r="AZ46" s="112">
        <f t="shared" si="65"/>
        <v>0</v>
      </c>
      <c r="BA46" s="112">
        <f t="shared" si="66"/>
        <v>0</v>
      </c>
      <c r="BB46" s="112">
        <f t="shared" si="67"/>
        <v>0</v>
      </c>
      <c r="BC46" s="112">
        <f t="shared" si="68"/>
        <v>2.216654635016349</v>
      </c>
      <c r="BD46" s="7">
        <v>12</v>
      </c>
      <c r="BE46" s="112">
        <f t="shared" si="69"/>
        <v>4.2804003579731846</v>
      </c>
      <c r="BF46" s="118">
        <f t="shared" si="70"/>
        <v>3.5762436771378527</v>
      </c>
      <c r="BG46" s="118">
        <f t="shared" si="71"/>
        <v>3.5619956943604106E-2</v>
      </c>
      <c r="BH46" s="112">
        <f t="shared" si="72"/>
        <v>0</v>
      </c>
      <c r="BI46" s="112">
        <f t="shared" si="73"/>
        <v>0</v>
      </c>
      <c r="BJ46" s="112">
        <f t="shared" si="74"/>
        <v>0.73886718837672016</v>
      </c>
      <c r="BK46" s="112">
        <f t="shared" si="75"/>
        <v>2.5188654149206364E-2</v>
      </c>
      <c r="BL46" s="112">
        <f t="shared" si="76"/>
        <v>0</v>
      </c>
      <c r="BM46" s="112">
        <f t="shared" si="77"/>
        <v>0</v>
      </c>
      <c r="BN46" s="112">
        <f t="shared" si="78"/>
        <v>0.37218343437132567</v>
      </c>
      <c r="BO46" s="112">
        <f t="shared" si="79"/>
        <v>2.3831438176136747E-2</v>
      </c>
      <c r="BP46" s="112">
        <f t="shared" si="80"/>
        <v>6.1815835728236172E-2</v>
      </c>
      <c r="BQ46" s="112">
        <f t="shared" si="81"/>
        <v>5.3609878800067439E-3</v>
      </c>
      <c r="BR46" s="112">
        <f t="shared" si="82"/>
        <v>0</v>
      </c>
      <c r="BS46" s="112">
        <f t="shared" si="83"/>
        <v>0</v>
      </c>
      <c r="BT46" s="112">
        <f t="shared" si="84"/>
        <v>2.4957364168360816</v>
      </c>
      <c r="BU46" s="112">
        <f t="shared" si="85"/>
        <v>0.21240309930519843</v>
      </c>
      <c r="BV46" s="112">
        <f t="shared" si="86"/>
        <v>0.77856825835945453</v>
      </c>
      <c r="BW46" s="112">
        <f t="shared" si="87"/>
        <v>7.6330221407789667E-2</v>
      </c>
      <c r="BX46" s="112">
        <f t="shared" si="88"/>
        <v>0</v>
      </c>
      <c r="BY46" s="112">
        <f t="shared" si="89"/>
        <v>0</v>
      </c>
      <c r="BZ46" s="112">
        <f t="shared" si="90"/>
        <v>0</v>
      </c>
      <c r="CA46" s="112"/>
      <c r="CB46" s="112">
        <f t="shared" si="91"/>
        <v>8.0234148108096708</v>
      </c>
      <c r="CC46" s="112">
        <f t="shared" si="92"/>
        <v>0.37873435786194209</v>
      </c>
      <c r="CD46" s="112">
        <f>BN46+BP46</f>
        <v>0.43399927009956185</v>
      </c>
      <c r="CE46" s="7">
        <v>7.4</v>
      </c>
      <c r="CF46" s="120">
        <v>0.14000000000000001</v>
      </c>
      <c r="CG46" s="121" t="s">
        <v>72</v>
      </c>
    </row>
    <row r="47" spans="1:85" s="121" customFormat="1" x14ac:dyDescent="0.25">
      <c r="A47" s="7" t="s">
        <v>182</v>
      </c>
      <c r="B47" s="7" t="s">
        <v>163</v>
      </c>
      <c r="C47" s="7" t="s">
        <v>54</v>
      </c>
      <c r="D47" s="7">
        <v>14</v>
      </c>
      <c r="E47" s="7">
        <v>1600</v>
      </c>
      <c r="F47" s="7" t="s">
        <v>64</v>
      </c>
      <c r="G47" s="7">
        <v>23</v>
      </c>
      <c r="H47" s="51">
        <v>40.9</v>
      </c>
      <c r="I47" s="99">
        <v>1</v>
      </c>
      <c r="J47" s="7"/>
      <c r="K47" s="7"/>
      <c r="L47" s="7">
        <v>1.1000000000000001</v>
      </c>
      <c r="M47" s="7">
        <v>0.3</v>
      </c>
      <c r="N47" s="7"/>
      <c r="O47" s="7"/>
      <c r="P47" s="56">
        <v>8.3000000000000007</v>
      </c>
      <c r="Q47" s="56">
        <v>1</v>
      </c>
      <c r="R47" s="56"/>
      <c r="S47" s="56"/>
      <c r="T47" s="7"/>
      <c r="U47" s="7"/>
      <c r="V47" s="7">
        <v>49.3</v>
      </c>
      <c r="W47" s="7">
        <v>2</v>
      </c>
      <c r="X47" s="7">
        <v>0.6</v>
      </c>
      <c r="Y47" s="7">
        <v>0.3</v>
      </c>
      <c r="Z47" s="17"/>
      <c r="AA47" s="17"/>
      <c r="AB47" s="7"/>
      <c r="AC47" s="7"/>
      <c r="AD47" s="7"/>
      <c r="AE47" s="57"/>
      <c r="AF47" s="102"/>
      <c r="AG47" s="7"/>
      <c r="AH47" s="112">
        <f t="shared" si="47"/>
        <v>0.68071026873908824</v>
      </c>
      <c r="AI47" s="112">
        <f t="shared" si="48"/>
        <v>1.6643282854256435E-2</v>
      </c>
      <c r="AJ47" s="112">
        <f t="shared" si="49"/>
        <v>0</v>
      </c>
      <c r="AK47" s="112">
        <f t="shared" si="50"/>
        <v>0</v>
      </c>
      <c r="AL47" s="112">
        <f t="shared" si="51"/>
        <v>2.1577046729998571E-2</v>
      </c>
      <c r="AM47" s="112">
        <f t="shared" si="52"/>
        <v>5.8846491081814278E-3</v>
      </c>
      <c r="AN47" s="112">
        <f t="shared" si="53"/>
        <v>0</v>
      </c>
      <c r="AO47" s="112">
        <f t="shared" si="54"/>
        <v>0</v>
      </c>
      <c r="AP47" s="112">
        <f t="shared" si="55"/>
        <v>0.11552712382002267</v>
      </c>
      <c r="AQ47" s="112">
        <f t="shared" si="56"/>
        <v>1.3918930580725622E-2</v>
      </c>
      <c r="AR47" s="112">
        <f t="shared" si="57"/>
        <v>0</v>
      </c>
      <c r="AS47" s="112">
        <f t="shared" si="58"/>
        <v>0</v>
      </c>
      <c r="AT47" s="112">
        <f t="shared" si="59"/>
        <v>0</v>
      </c>
      <c r="AU47" s="112">
        <f t="shared" si="60"/>
        <v>0</v>
      </c>
      <c r="AV47" s="112">
        <f t="shared" si="61"/>
        <v>1.2231884777134068</v>
      </c>
      <c r="AW47" s="112">
        <f t="shared" si="62"/>
        <v>4.9622250617176747E-2</v>
      </c>
      <c r="AX47" s="112">
        <f t="shared" si="63"/>
        <v>1.0699497480268343E-2</v>
      </c>
      <c r="AY47" s="112">
        <f t="shared" si="64"/>
        <v>5.3497487401341715E-3</v>
      </c>
      <c r="AZ47" s="112">
        <f t="shared" si="65"/>
        <v>0</v>
      </c>
      <c r="BA47" s="112">
        <f t="shared" si="66"/>
        <v>0</v>
      </c>
      <c r="BB47" s="112">
        <f t="shared" si="67"/>
        <v>0</v>
      </c>
      <c r="BC47" s="112">
        <f t="shared" si="68"/>
        <v>0</v>
      </c>
      <c r="BD47" s="7">
        <v>4</v>
      </c>
      <c r="BE47" s="112">
        <f t="shared" si="69"/>
        <v>1.4581504230879418</v>
      </c>
      <c r="BF47" s="118">
        <f t="shared" si="70"/>
        <v>0.99257796636220808</v>
      </c>
      <c r="BG47" s="118">
        <f t="shared" si="71"/>
        <v>2.4268409935506309E-2</v>
      </c>
      <c r="BH47" s="112">
        <f t="shared" si="72"/>
        <v>0</v>
      </c>
      <c r="BI47" s="112">
        <f t="shared" si="73"/>
        <v>0</v>
      </c>
      <c r="BJ47" s="112">
        <f t="shared" si="74"/>
        <v>3.1462579818335709E-2</v>
      </c>
      <c r="BK47" s="112">
        <f t="shared" si="75"/>
        <v>8.5807035868188282E-3</v>
      </c>
      <c r="BL47" s="112">
        <f t="shared" si="76"/>
        <v>0</v>
      </c>
      <c r="BM47" s="112">
        <f t="shared" si="77"/>
        <v>0</v>
      </c>
      <c r="BN47" s="112">
        <f t="shared" si="78"/>
        <v>0.16845592447629909</v>
      </c>
      <c r="BO47" s="112">
        <f t="shared" si="79"/>
        <v>2.0295894515216756E-2</v>
      </c>
      <c r="BP47" s="112">
        <f t="shared" si="80"/>
        <v>0</v>
      </c>
      <c r="BQ47" s="112">
        <f t="shared" si="81"/>
        <v>0</v>
      </c>
      <c r="BR47" s="112">
        <f t="shared" si="82"/>
        <v>0</v>
      </c>
      <c r="BS47" s="112">
        <f t="shared" si="83"/>
        <v>0</v>
      </c>
      <c r="BT47" s="112">
        <f t="shared" si="84"/>
        <v>1.7835927962940996</v>
      </c>
      <c r="BU47" s="112">
        <f t="shared" si="85"/>
        <v>7.2356705732012153E-2</v>
      </c>
      <c r="BV47" s="112">
        <f t="shared" si="86"/>
        <v>1.5601476777681651E-2</v>
      </c>
      <c r="BW47" s="112">
        <f t="shared" si="87"/>
        <v>7.8007383888408256E-3</v>
      </c>
      <c r="BX47" s="112">
        <f t="shared" si="88"/>
        <v>0</v>
      </c>
      <c r="BY47" s="112">
        <f t="shared" si="89"/>
        <v>0</v>
      </c>
      <c r="BZ47" s="112">
        <f t="shared" si="90"/>
        <v>0</v>
      </c>
      <c r="CA47" s="112"/>
      <c r="CB47" s="112">
        <f t="shared" si="91"/>
        <v>2.9916907437286238</v>
      </c>
      <c r="CC47" s="112">
        <f t="shared" si="92"/>
        <v>0.13330245215839487</v>
      </c>
      <c r="CD47" s="112"/>
      <c r="CE47" s="7"/>
      <c r="CF47" s="120"/>
    </row>
    <row r="48" spans="1:85" s="121" customFormat="1" x14ac:dyDescent="0.25">
      <c r="A48" s="7" t="s">
        <v>182</v>
      </c>
      <c r="B48" s="7" t="s">
        <v>160</v>
      </c>
      <c r="C48" s="7" t="s">
        <v>54</v>
      </c>
      <c r="D48" s="7">
        <v>14</v>
      </c>
      <c r="E48" s="7">
        <v>1600</v>
      </c>
      <c r="F48" s="7" t="s">
        <v>64</v>
      </c>
      <c r="G48" s="7">
        <v>23</v>
      </c>
      <c r="H48" s="51"/>
      <c r="I48" s="99"/>
      <c r="J48" s="7"/>
      <c r="K48" s="7"/>
      <c r="L48" s="7"/>
      <c r="M48" s="7"/>
      <c r="N48" s="7"/>
      <c r="O48" s="7"/>
      <c r="P48" s="56">
        <v>128.65</v>
      </c>
      <c r="Q48" s="56"/>
      <c r="R48" s="56"/>
      <c r="S48" s="56"/>
      <c r="T48" s="7"/>
      <c r="U48" s="7"/>
      <c r="V48" s="7"/>
      <c r="W48" s="7"/>
      <c r="X48" s="7"/>
      <c r="Y48" s="7"/>
      <c r="Z48" s="17"/>
      <c r="AA48" s="17"/>
      <c r="AB48" s="7"/>
      <c r="AC48" s="7"/>
      <c r="AD48" s="7"/>
      <c r="AE48" s="57"/>
      <c r="AF48" s="102"/>
      <c r="AG48" s="7"/>
      <c r="AH48" s="112">
        <f t="shared" si="47"/>
        <v>0</v>
      </c>
      <c r="AI48" s="112">
        <f t="shared" si="48"/>
        <v>0</v>
      </c>
      <c r="AJ48" s="112">
        <f t="shared" si="49"/>
        <v>0</v>
      </c>
      <c r="AK48" s="112">
        <f t="shared" si="50"/>
        <v>0</v>
      </c>
      <c r="AL48" s="112">
        <f t="shared" si="51"/>
        <v>0</v>
      </c>
      <c r="AM48" s="112">
        <f t="shared" si="52"/>
        <v>0</v>
      </c>
      <c r="AN48" s="112">
        <f t="shared" si="53"/>
        <v>0</v>
      </c>
      <c r="AO48" s="112">
        <f t="shared" si="54"/>
        <v>0</v>
      </c>
      <c r="AP48" s="112">
        <f t="shared" si="55"/>
        <v>1.7906704192103513</v>
      </c>
      <c r="AQ48" s="112">
        <f t="shared" si="56"/>
        <v>0</v>
      </c>
      <c r="AR48" s="112">
        <f t="shared" si="57"/>
        <v>0</v>
      </c>
      <c r="AS48" s="112">
        <f t="shared" si="58"/>
        <v>0</v>
      </c>
      <c r="AT48" s="112">
        <f t="shared" si="59"/>
        <v>0</v>
      </c>
      <c r="AU48" s="112">
        <f t="shared" si="60"/>
        <v>0</v>
      </c>
      <c r="AV48" s="112">
        <f t="shared" si="61"/>
        <v>0</v>
      </c>
      <c r="AW48" s="112">
        <f t="shared" si="62"/>
        <v>0</v>
      </c>
      <c r="AX48" s="112">
        <f t="shared" si="63"/>
        <v>0</v>
      </c>
      <c r="AY48" s="112">
        <f t="shared" si="64"/>
        <v>0</v>
      </c>
      <c r="AZ48" s="112">
        <f t="shared" si="65"/>
        <v>0</v>
      </c>
      <c r="BA48" s="112">
        <f t="shared" si="66"/>
        <v>0</v>
      </c>
      <c r="BB48" s="112">
        <f t="shared" si="67"/>
        <v>0</v>
      </c>
      <c r="BC48" s="112">
        <f t="shared" si="68"/>
        <v>0</v>
      </c>
      <c r="BD48" s="7">
        <v>1</v>
      </c>
      <c r="BE48" s="112">
        <f t="shared" si="69"/>
        <v>0.55845005829770689</v>
      </c>
      <c r="BF48" s="118">
        <f t="shared" si="70"/>
        <v>0</v>
      </c>
      <c r="BG48" s="118">
        <f t="shared" si="71"/>
        <v>0</v>
      </c>
      <c r="BH48" s="112">
        <f t="shared" si="72"/>
        <v>0</v>
      </c>
      <c r="BI48" s="112">
        <f t="shared" si="73"/>
        <v>0</v>
      </c>
      <c r="BJ48" s="112">
        <f t="shared" si="74"/>
        <v>0</v>
      </c>
      <c r="BK48" s="112">
        <f t="shared" si="75"/>
        <v>0</v>
      </c>
      <c r="BL48" s="112">
        <f t="shared" si="76"/>
        <v>0</v>
      </c>
      <c r="BM48" s="112">
        <f t="shared" si="77"/>
        <v>0</v>
      </c>
      <c r="BN48" s="112">
        <f t="shared" si="78"/>
        <v>0.99999999999999989</v>
      </c>
      <c r="BO48" s="112">
        <f t="shared" si="79"/>
        <v>0</v>
      </c>
      <c r="BP48" s="112">
        <f t="shared" si="80"/>
        <v>0</v>
      </c>
      <c r="BQ48" s="112">
        <f t="shared" si="81"/>
        <v>0</v>
      </c>
      <c r="BR48" s="112">
        <f t="shared" si="82"/>
        <v>0</v>
      </c>
      <c r="BS48" s="112">
        <f t="shared" si="83"/>
        <v>0</v>
      </c>
      <c r="BT48" s="112">
        <f t="shared" si="84"/>
        <v>0</v>
      </c>
      <c r="BU48" s="112">
        <f t="shared" si="85"/>
        <v>0</v>
      </c>
      <c r="BV48" s="112">
        <f t="shared" si="86"/>
        <v>0</v>
      </c>
      <c r="BW48" s="112">
        <f t="shared" si="87"/>
        <v>0</v>
      </c>
      <c r="BX48" s="112">
        <f t="shared" si="88"/>
        <v>0</v>
      </c>
      <c r="BY48" s="112">
        <f t="shared" si="89"/>
        <v>0</v>
      </c>
      <c r="BZ48" s="112">
        <f t="shared" si="90"/>
        <v>0</v>
      </c>
      <c r="CA48" s="112"/>
      <c r="CB48" s="112">
        <f t="shared" si="91"/>
        <v>0.99999999999999989</v>
      </c>
      <c r="CC48" s="112">
        <f t="shared" si="92"/>
        <v>0</v>
      </c>
      <c r="CD48" s="112"/>
      <c r="CE48" s="7"/>
      <c r="CF48" s="120"/>
    </row>
    <row r="49" spans="1:85" s="121" customFormat="1" x14ac:dyDescent="0.25">
      <c r="A49" s="7"/>
      <c r="B49" s="7"/>
      <c r="C49" s="7"/>
      <c r="D49" s="7"/>
      <c r="E49" s="7"/>
      <c r="F49" s="7"/>
      <c r="G49" s="7"/>
      <c r="H49" s="51"/>
      <c r="I49" s="99"/>
      <c r="J49" s="7"/>
      <c r="K49" s="7"/>
      <c r="L49" s="7"/>
      <c r="M49" s="7"/>
      <c r="N49" s="7"/>
      <c r="O49" s="7"/>
      <c r="P49" s="56"/>
      <c r="Q49" s="56"/>
      <c r="R49" s="56"/>
      <c r="S49" s="56"/>
      <c r="T49" s="7"/>
      <c r="U49" s="7"/>
      <c r="V49" s="7"/>
      <c r="W49" s="7"/>
      <c r="X49" s="7"/>
      <c r="Y49" s="7"/>
      <c r="Z49" s="17"/>
      <c r="AA49" s="17"/>
      <c r="AB49" s="7"/>
      <c r="AC49" s="7"/>
      <c r="AD49" s="7"/>
      <c r="AE49" s="57"/>
      <c r="AF49" s="102"/>
      <c r="AG49" s="7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7"/>
      <c r="BE49" s="112"/>
      <c r="BF49" s="118"/>
      <c r="BG49" s="118"/>
      <c r="BH49" s="112"/>
      <c r="BI49" s="112"/>
      <c r="BJ49" s="112"/>
      <c r="BK49" s="112"/>
      <c r="BL49" s="112"/>
      <c r="BM49" s="112"/>
      <c r="BN49" s="112"/>
      <c r="BO49" s="112"/>
      <c r="BP49" s="112"/>
      <c r="BQ49" s="112"/>
      <c r="BR49" s="112"/>
      <c r="BS49" s="112"/>
      <c r="BT49" s="112"/>
      <c r="BU49" s="112"/>
      <c r="BV49" s="112"/>
      <c r="BW49" s="112"/>
      <c r="BX49" s="112"/>
      <c r="BY49" s="112"/>
      <c r="BZ49" s="112"/>
      <c r="CA49" s="112"/>
      <c r="CB49" s="112"/>
      <c r="CC49" s="112"/>
      <c r="CD49" s="112"/>
      <c r="CE49" s="7"/>
      <c r="CF49" s="120"/>
    </row>
    <row r="50" spans="1:85" s="7" customFormat="1" x14ac:dyDescent="0.25">
      <c r="H50" s="51"/>
      <c r="I50" s="99"/>
      <c r="P50" s="56"/>
      <c r="Q50" s="56"/>
      <c r="R50" s="56"/>
      <c r="S50" s="56"/>
      <c r="AE50" s="57"/>
      <c r="AF50" s="10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E50" s="112"/>
      <c r="BF50" s="118"/>
      <c r="BG50" s="118"/>
      <c r="BH50" s="112"/>
      <c r="BI50" s="112"/>
      <c r="BJ50" s="112"/>
      <c r="BK50" s="112"/>
      <c r="BL50" s="112"/>
      <c r="BM50" s="112"/>
      <c r="BN50" s="112"/>
      <c r="BO50" s="112"/>
      <c r="BP50" s="112"/>
      <c r="BQ50" s="112"/>
      <c r="BR50" s="112"/>
      <c r="BS50" s="112"/>
      <c r="BT50" s="112"/>
      <c r="BU50" s="112"/>
      <c r="BV50" s="112"/>
      <c r="BW50" s="112"/>
      <c r="BX50" s="112"/>
      <c r="BY50" s="112"/>
      <c r="BZ50" s="112"/>
      <c r="CA50" s="112"/>
      <c r="CB50" s="112"/>
      <c r="CC50" s="112"/>
      <c r="CD50" s="112"/>
      <c r="CF50" s="111"/>
    </row>
    <row r="51" spans="1:85" s="7" customFormat="1" x14ac:dyDescent="0.25">
      <c r="A51" s="7" t="s">
        <v>183</v>
      </c>
      <c r="B51" s="7" t="s">
        <v>156</v>
      </c>
      <c r="C51" s="7" t="s">
        <v>79</v>
      </c>
      <c r="D51" s="7">
        <v>20</v>
      </c>
      <c r="E51" s="7">
        <v>1600</v>
      </c>
      <c r="F51" s="7" t="s">
        <v>55</v>
      </c>
      <c r="G51" s="7">
        <v>12</v>
      </c>
      <c r="H51" s="51">
        <v>45.1</v>
      </c>
      <c r="I51" s="99">
        <v>0.5</v>
      </c>
      <c r="L51" s="7">
        <v>17.3</v>
      </c>
      <c r="M51" s="7">
        <v>0.7</v>
      </c>
      <c r="P51" s="56">
        <f>CE51-R51</f>
        <v>8.275716000000001</v>
      </c>
      <c r="Q51" s="56">
        <v>0.15</v>
      </c>
      <c r="R51" s="56">
        <f>CE51*CF51*1.113</f>
        <v>2.5242840000000002</v>
      </c>
      <c r="S51" s="56">
        <v>0.05</v>
      </c>
      <c r="V51" s="7">
        <v>11.1</v>
      </c>
      <c r="W51" s="7">
        <v>0.1</v>
      </c>
      <c r="X51" s="7">
        <v>12.6</v>
      </c>
      <c r="Y51" s="7">
        <v>0.1</v>
      </c>
      <c r="Z51" s="7">
        <v>2.1</v>
      </c>
      <c r="AA51" s="7">
        <v>0.1</v>
      </c>
      <c r="AC51" s="7">
        <f>SUM(H51:AB51)</f>
        <v>100.69999999999997</v>
      </c>
      <c r="AE51" s="57">
        <f>P51+R51</f>
        <v>10.8</v>
      </c>
      <c r="AF51" s="102"/>
      <c r="AH51" s="112">
        <f t="shared" si="47"/>
        <v>0.75061205672696529</v>
      </c>
      <c r="AI51" s="112">
        <f t="shared" si="48"/>
        <v>8.3216414271282176E-3</v>
      </c>
      <c r="AJ51" s="112">
        <f t="shared" si="49"/>
        <v>0</v>
      </c>
      <c r="AK51" s="112">
        <f t="shared" si="50"/>
        <v>0</v>
      </c>
      <c r="AL51" s="112">
        <f t="shared" si="51"/>
        <v>0.33934809857179565</v>
      </c>
      <c r="AM51" s="112">
        <f t="shared" si="52"/>
        <v>1.3730847919089998E-2</v>
      </c>
      <c r="AN51" s="112">
        <f t="shared" si="53"/>
        <v>0</v>
      </c>
      <c r="AO51" s="112">
        <f t="shared" si="54"/>
        <v>0</v>
      </c>
      <c r="AP51" s="112">
        <f t="shared" si="55"/>
        <v>0.11518911650980034</v>
      </c>
      <c r="AQ51" s="112">
        <f t="shared" si="56"/>
        <v>2.0878395871088431E-3</v>
      </c>
      <c r="AR51" s="112">
        <f t="shared" si="57"/>
        <v>3.1615397621597249E-2</v>
      </c>
      <c r="AS51" s="112">
        <f t="shared" si="58"/>
        <v>6.2622505275946065E-4</v>
      </c>
      <c r="AT51" s="112">
        <f t="shared" si="59"/>
        <v>0</v>
      </c>
      <c r="AU51" s="112">
        <f t="shared" si="60"/>
        <v>0</v>
      </c>
      <c r="AV51" s="112">
        <f t="shared" si="61"/>
        <v>0.27540349092533095</v>
      </c>
      <c r="AW51" s="112">
        <f t="shared" si="62"/>
        <v>2.4811125308588375E-3</v>
      </c>
      <c r="AX51" s="112">
        <f t="shared" si="63"/>
        <v>0.22468944708563518</v>
      </c>
      <c r="AY51" s="112">
        <f t="shared" si="64"/>
        <v>1.7832495800447238E-3</v>
      </c>
      <c r="AZ51" s="112">
        <f t="shared" si="65"/>
        <v>6.7766637516255931E-2</v>
      </c>
      <c r="BA51" s="112">
        <f t="shared" si="66"/>
        <v>3.2269827388693296E-3</v>
      </c>
      <c r="BB51" s="112">
        <f t="shared" si="67"/>
        <v>0</v>
      </c>
      <c r="BC51" s="112">
        <f t="shared" si="68"/>
        <v>2.1380950358826274</v>
      </c>
      <c r="BD51" s="7">
        <v>12</v>
      </c>
      <c r="BE51" s="112">
        <f t="shared" si="69"/>
        <v>4.4332222660173981</v>
      </c>
      <c r="BF51" s="118">
        <f t="shared" si="70"/>
        <v>3.3276300830230969</v>
      </c>
      <c r="BG51" s="118">
        <f t="shared" si="71"/>
        <v>3.6891686064557609E-2</v>
      </c>
      <c r="BH51" s="112">
        <f t="shared" si="72"/>
        <v>0</v>
      </c>
      <c r="BI51" s="112">
        <f t="shared" si="73"/>
        <v>0</v>
      </c>
      <c r="BJ51" s="112">
        <f t="shared" si="74"/>
        <v>1.5044055465191513</v>
      </c>
      <c r="BK51" s="112">
        <f t="shared" si="75"/>
        <v>6.0871900726208433E-2</v>
      </c>
      <c r="BL51" s="112">
        <f t="shared" si="76"/>
        <v>0</v>
      </c>
      <c r="BM51" s="112">
        <f t="shared" si="77"/>
        <v>0</v>
      </c>
      <c r="BN51" s="112">
        <f t="shared" si="78"/>
        <v>0.51065895611411916</v>
      </c>
      <c r="BO51" s="112">
        <f t="shared" si="79"/>
        <v>9.2558569454434941E-3</v>
      </c>
      <c r="BP51" s="112">
        <f t="shared" si="80"/>
        <v>0.14015808468505841</v>
      </c>
      <c r="BQ51" s="112">
        <f t="shared" si="81"/>
        <v>2.7761948474311609E-3</v>
      </c>
      <c r="BR51" s="112">
        <f t="shared" si="82"/>
        <v>0</v>
      </c>
      <c r="BS51" s="112">
        <f t="shared" si="83"/>
        <v>0</v>
      </c>
      <c r="BT51" s="112">
        <f t="shared" si="84"/>
        <v>1.2209248881090977</v>
      </c>
      <c r="BU51" s="112">
        <f t="shared" si="85"/>
        <v>1.0999323316298177E-2</v>
      </c>
      <c r="BV51" s="112">
        <f t="shared" si="86"/>
        <v>0.99609825975917587</v>
      </c>
      <c r="BW51" s="112">
        <f t="shared" si="87"/>
        <v>7.9055417441204444E-3</v>
      </c>
      <c r="BX51" s="112">
        <f t="shared" si="88"/>
        <v>0.30042456633019576</v>
      </c>
      <c r="BY51" s="112">
        <f t="shared" si="89"/>
        <v>1.430593173000932E-2</v>
      </c>
      <c r="BZ51" s="112">
        <f t="shared" si="90"/>
        <v>0</v>
      </c>
      <c r="CA51" s="112"/>
      <c r="CB51" s="112">
        <f t="shared" si="91"/>
        <v>8.0003003845398943</v>
      </c>
      <c r="CC51" s="112">
        <f t="shared" si="92"/>
        <v>0.14300643537406865</v>
      </c>
      <c r="CD51" s="112">
        <f>BN51+BP51</f>
        <v>0.65081704079917757</v>
      </c>
      <c r="CE51" s="7">
        <v>10.8</v>
      </c>
      <c r="CF51" s="111">
        <v>0.21</v>
      </c>
      <c r="CG51" s="7" t="s">
        <v>81</v>
      </c>
    </row>
    <row r="52" spans="1:85" s="7" customFormat="1" x14ac:dyDescent="0.25">
      <c r="A52" s="7" t="s">
        <v>183</v>
      </c>
      <c r="B52" s="7" t="s">
        <v>172</v>
      </c>
      <c r="C52" s="7" t="s">
        <v>79</v>
      </c>
      <c r="D52" s="7">
        <v>20</v>
      </c>
      <c r="E52" s="7">
        <v>1600</v>
      </c>
      <c r="F52" s="7" t="s">
        <v>55</v>
      </c>
      <c r="G52" s="7">
        <v>12</v>
      </c>
      <c r="H52" s="51">
        <v>97.7</v>
      </c>
      <c r="I52" s="99">
        <v>0.9</v>
      </c>
      <c r="L52" s="7">
        <v>1</v>
      </c>
      <c r="M52" s="7">
        <v>0.2</v>
      </c>
      <c r="P52" s="56">
        <v>0.27</v>
      </c>
      <c r="Q52" s="56">
        <v>0.04</v>
      </c>
      <c r="R52" s="56"/>
      <c r="S52" s="56"/>
      <c r="V52" s="7">
        <v>0.06</v>
      </c>
      <c r="W52" s="7">
        <v>0.01</v>
      </c>
      <c r="X52" s="7">
        <v>0.12</v>
      </c>
      <c r="Y52" s="7">
        <v>0.03</v>
      </c>
      <c r="Z52" s="7">
        <v>0.17</v>
      </c>
      <c r="AA52" s="7">
        <v>0.2</v>
      </c>
      <c r="AE52" s="57"/>
      <c r="AF52" s="102"/>
      <c r="AH52" s="112">
        <f t="shared" si="47"/>
        <v>1.6260487348608539</v>
      </c>
      <c r="AI52" s="112">
        <f t="shared" si="48"/>
        <v>1.4978954568830794E-2</v>
      </c>
      <c r="AJ52" s="112">
        <f t="shared" si="49"/>
        <v>0</v>
      </c>
      <c r="AK52" s="112">
        <f t="shared" si="50"/>
        <v>0</v>
      </c>
      <c r="AL52" s="112">
        <f t="shared" si="51"/>
        <v>1.9615497027271424E-2</v>
      </c>
      <c r="AM52" s="112">
        <f t="shared" si="52"/>
        <v>3.9230994054542849E-3</v>
      </c>
      <c r="AN52" s="112">
        <f t="shared" si="53"/>
        <v>0</v>
      </c>
      <c r="AO52" s="112">
        <f t="shared" si="54"/>
        <v>0</v>
      </c>
      <c r="AP52" s="112">
        <f t="shared" si="55"/>
        <v>3.758111256795918E-3</v>
      </c>
      <c r="AQ52" s="112">
        <f t="shared" si="56"/>
        <v>5.5675722322902485E-4</v>
      </c>
      <c r="AR52" s="112">
        <f t="shared" si="57"/>
        <v>0</v>
      </c>
      <c r="AS52" s="112">
        <f t="shared" si="58"/>
        <v>0</v>
      </c>
      <c r="AT52" s="112">
        <f t="shared" si="59"/>
        <v>0</v>
      </c>
      <c r="AU52" s="112">
        <f t="shared" si="60"/>
        <v>0</v>
      </c>
      <c r="AV52" s="112">
        <f t="shared" si="61"/>
        <v>1.4886675185153023E-3</v>
      </c>
      <c r="AW52" s="112">
        <f t="shared" si="62"/>
        <v>2.4811125308588371E-4</v>
      </c>
      <c r="AX52" s="112">
        <f t="shared" si="63"/>
        <v>2.1398994960536684E-3</v>
      </c>
      <c r="AY52" s="112">
        <f t="shared" si="64"/>
        <v>5.3497487401341711E-4</v>
      </c>
      <c r="AZ52" s="112">
        <f t="shared" si="65"/>
        <v>5.4858706560778608E-3</v>
      </c>
      <c r="BA52" s="112">
        <f t="shared" si="66"/>
        <v>6.4539654777386593E-3</v>
      </c>
      <c r="BB52" s="112">
        <f t="shared" si="67"/>
        <v>0</v>
      </c>
      <c r="BC52" s="112">
        <f t="shared" si="68"/>
        <v>0</v>
      </c>
      <c r="BD52" s="7">
        <v>2</v>
      </c>
      <c r="BE52" s="112">
        <f t="shared" si="69"/>
        <v>0.60759795245062831</v>
      </c>
      <c r="BF52" s="118">
        <f t="shared" si="70"/>
        <v>0.98798388188638941</v>
      </c>
      <c r="BG52" s="118">
        <f t="shared" si="71"/>
        <v>9.1011821258725738E-3</v>
      </c>
      <c r="BH52" s="112">
        <f t="shared" si="72"/>
        <v>0</v>
      </c>
      <c r="BI52" s="112">
        <f t="shared" si="73"/>
        <v>0</v>
      </c>
      <c r="BJ52" s="112">
        <f t="shared" si="74"/>
        <v>1.1918335830071503E-2</v>
      </c>
      <c r="BK52" s="112">
        <f t="shared" si="75"/>
        <v>2.3836671660143007E-3</v>
      </c>
      <c r="BL52" s="112">
        <f t="shared" si="76"/>
        <v>0</v>
      </c>
      <c r="BM52" s="112">
        <f t="shared" si="77"/>
        <v>0</v>
      </c>
      <c r="BN52" s="112">
        <f t="shared" si="78"/>
        <v>2.2834207047108574E-3</v>
      </c>
      <c r="BO52" s="112">
        <f t="shared" si="79"/>
        <v>3.3828454884605286E-4</v>
      </c>
      <c r="BP52" s="112">
        <f t="shared" si="80"/>
        <v>0</v>
      </c>
      <c r="BQ52" s="112">
        <f t="shared" si="81"/>
        <v>0</v>
      </c>
      <c r="BR52" s="112">
        <f t="shared" si="82"/>
        <v>0</v>
      </c>
      <c r="BS52" s="112">
        <f t="shared" si="83"/>
        <v>0</v>
      </c>
      <c r="BT52" s="112">
        <f t="shared" si="84"/>
        <v>9.0451133612965545E-4</v>
      </c>
      <c r="BU52" s="112">
        <f t="shared" si="85"/>
        <v>1.5075188935494258E-4</v>
      </c>
      <c r="BV52" s="112">
        <f t="shared" si="86"/>
        <v>1.3001985522523402E-3</v>
      </c>
      <c r="BW52" s="112">
        <f t="shared" si="87"/>
        <v>3.2504963806308506E-4</v>
      </c>
      <c r="BX52" s="112">
        <f t="shared" si="88"/>
        <v>3.3332037780418934E-3</v>
      </c>
      <c r="BY52" s="112">
        <f t="shared" si="89"/>
        <v>3.9214162094610506E-3</v>
      </c>
      <c r="BZ52" s="112">
        <f t="shared" si="90"/>
        <v>0</v>
      </c>
      <c r="CA52" s="112"/>
      <c r="CB52" s="112">
        <f t="shared" si="91"/>
        <v>1.0077235520875956</v>
      </c>
      <c r="CC52" s="112">
        <f t="shared" si="92"/>
        <v>1.6220351577612008E-2</v>
      </c>
      <c r="CD52" s="112"/>
      <c r="CF52" s="111"/>
    </row>
    <row r="53" spans="1:85" s="7" customFormat="1" x14ac:dyDescent="0.25">
      <c r="A53" s="7" t="s">
        <v>183</v>
      </c>
      <c r="B53" s="7" t="s">
        <v>55</v>
      </c>
      <c r="C53" s="7" t="s">
        <v>79</v>
      </c>
      <c r="D53" s="7">
        <v>20</v>
      </c>
      <c r="E53" s="7">
        <v>1600</v>
      </c>
      <c r="F53" s="7" t="s">
        <v>55</v>
      </c>
      <c r="G53" s="7">
        <v>12</v>
      </c>
      <c r="H53" s="51"/>
      <c r="I53" s="99"/>
      <c r="P53" s="56"/>
      <c r="Q53" s="56"/>
      <c r="R53" s="56"/>
      <c r="S53" s="56"/>
      <c r="AE53" s="57"/>
      <c r="AF53" s="102"/>
      <c r="AH53" s="112">
        <f t="shared" si="47"/>
        <v>0</v>
      </c>
      <c r="AI53" s="112">
        <f t="shared" si="48"/>
        <v>0</v>
      </c>
      <c r="AJ53" s="112">
        <f t="shared" si="49"/>
        <v>0</v>
      </c>
      <c r="AK53" s="112">
        <f t="shared" si="50"/>
        <v>0</v>
      </c>
      <c r="AL53" s="112">
        <f t="shared" si="51"/>
        <v>0</v>
      </c>
      <c r="AM53" s="112">
        <f t="shared" si="52"/>
        <v>0</v>
      </c>
      <c r="AN53" s="112">
        <f t="shared" si="53"/>
        <v>0</v>
      </c>
      <c r="AO53" s="112">
        <f t="shared" si="54"/>
        <v>0</v>
      </c>
      <c r="AP53" s="112">
        <f t="shared" si="55"/>
        <v>0</v>
      </c>
      <c r="AQ53" s="112">
        <f t="shared" si="56"/>
        <v>0</v>
      </c>
      <c r="AR53" s="112">
        <f t="shared" si="57"/>
        <v>0</v>
      </c>
      <c r="AS53" s="112">
        <f t="shared" si="58"/>
        <v>0</v>
      </c>
      <c r="AT53" s="112">
        <f t="shared" si="59"/>
        <v>0</v>
      </c>
      <c r="AU53" s="112">
        <f t="shared" si="60"/>
        <v>0</v>
      </c>
      <c r="AV53" s="112">
        <f t="shared" si="61"/>
        <v>0</v>
      </c>
      <c r="AW53" s="112">
        <f t="shared" si="62"/>
        <v>0</v>
      </c>
      <c r="AX53" s="112">
        <f t="shared" si="63"/>
        <v>0</v>
      </c>
      <c r="AY53" s="112">
        <f t="shared" si="64"/>
        <v>0</v>
      </c>
      <c r="AZ53" s="112">
        <f t="shared" si="65"/>
        <v>0</v>
      </c>
      <c r="BA53" s="112">
        <f t="shared" si="66"/>
        <v>0</v>
      </c>
      <c r="BB53" s="112">
        <f t="shared" si="67"/>
        <v>0</v>
      </c>
      <c r="BC53" s="112">
        <f t="shared" si="68"/>
        <v>0</v>
      </c>
      <c r="BD53" s="7">
        <v>1</v>
      </c>
      <c r="BE53" s="112" t="e">
        <f t="shared" si="69"/>
        <v>#DIV/0!</v>
      </c>
      <c r="BF53" s="118" t="e">
        <f t="shared" si="70"/>
        <v>#DIV/0!</v>
      </c>
      <c r="BG53" s="118" t="e">
        <f t="shared" si="71"/>
        <v>#DIV/0!</v>
      </c>
      <c r="BH53" s="112" t="e">
        <f t="shared" si="72"/>
        <v>#DIV/0!</v>
      </c>
      <c r="BI53" s="112" t="e">
        <f t="shared" si="73"/>
        <v>#DIV/0!</v>
      </c>
      <c r="BJ53" s="112" t="e">
        <f t="shared" si="74"/>
        <v>#DIV/0!</v>
      </c>
      <c r="BK53" s="112" t="e">
        <f t="shared" si="75"/>
        <v>#DIV/0!</v>
      </c>
      <c r="BL53" s="112" t="e">
        <f t="shared" si="76"/>
        <v>#DIV/0!</v>
      </c>
      <c r="BM53" s="112" t="e">
        <f t="shared" si="77"/>
        <v>#DIV/0!</v>
      </c>
      <c r="BN53" s="112" t="e">
        <f t="shared" si="78"/>
        <v>#DIV/0!</v>
      </c>
      <c r="BO53" s="112" t="e">
        <f t="shared" si="79"/>
        <v>#DIV/0!</v>
      </c>
      <c r="BP53" s="112" t="e">
        <f t="shared" si="80"/>
        <v>#DIV/0!</v>
      </c>
      <c r="BQ53" s="112" t="e">
        <f t="shared" si="81"/>
        <v>#DIV/0!</v>
      </c>
      <c r="BR53" s="112" t="e">
        <f t="shared" si="82"/>
        <v>#DIV/0!</v>
      </c>
      <c r="BS53" s="112" t="e">
        <f t="shared" si="83"/>
        <v>#DIV/0!</v>
      </c>
      <c r="BT53" s="112" t="e">
        <f t="shared" si="84"/>
        <v>#DIV/0!</v>
      </c>
      <c r="BU53" s="112" t="e">
        <f t="shared" si="85"/>
        <v>#DIV/0!</v>
      </c>
      <c r="BV53" s="112" t="e">
        <f t="shared" si="86"/>
        <v>#DIV/0!</v>
      </c>
      <c r="BW53" s="112" t="e">
        <f t="shared" si="87"/>
        <v>#DIV/0!</v>
      </c>
      <c r="BX53" s="112" t="e">
        <f t="shared" si="88"/>
        <v>#DIV/0!</v>
      </c>
      <c r="BY53" s="112" t="e">
        <f t="shared" si="89"/>
        <v>#DIV/0!</v>
      </c>
      <c r="BZ53" s="112" t="e">
        <f t="shared" si="90"/>
        <v>#DIV/0!</v>
      </c>
      <c r="CA53" s="112"/>
      <c r="CB53" s="112" t="e">
        <f t="shared" si="91"/>
        <v>#DIV/0!</v>
      </c>
      <c r="CC53" s="112" t="e">
        <f t="shared" si="92"/>
        <v>#DIV/0!</v>
      </c>
      <c r="CD53" s="112"/>
      <c r="CF53" s="111"/>
    </row>
    <row r="54" spans="1:85" s="7" customFormat="1" x14ac:dyDescent="0.25">
      <c r="A54" s="7" t="s">
        <v>183</v>
      </c>
      <c r="B54" s="7" t="s">
        <v>165</v>
      </c>
      <c r="C54" s="7" t="s">
        <v>79</v>
      </c>
      <c r="D54" s="7">
        <v>20</v>
      </c>
      <c r="E54" s="7">
        <v>1600</v>
      </c>
      <c r="F54" s="7" t="s">
        <v>55</v>
      </c>
      <c r="G54" s="7">
        <v>12</v>
      </c>
      <c r="H54" s="51"/>
      <c r="I54" s="99"/>
      <c r="P54" s="56"/>
      <c r="Q54" s="56"/>
      <c r="R54" s="56"/>
      <c r="S54" s="56"/>
      <c r="AE54" s="57"/>
      <c r="AF54" s="102"/>
      <c r="AH54" s="112">
        <f t="shared" si="47"/>
        <v>0</v>
      </c>
      <c r="AI54" s="112">
        <f t="shared" si="48"/>
        <v>0</v>
      </c>
      <c r="AJ54" s="112">
        <f t="shared" si="49"/>
        <v>0</v>
      </c>
      <c r="AK54" s="112">
        <f t="shared" si="50"/>
        <v>0</v>
      </c>
      <c r="AL54" s="112">
        <f t="shared" si="51"/>
        <v>0</v>
      </c>
      <c r="AM54" s="112">
        <f t="shared" si="52"/>
        <v>0</v>
      </c>
      <c r="AN54" s="112">
        <f t="shared" si="53"/>
        <v>0</v>
      </c>
      <c r="AO54" s="112">
        <f t="shared" si="54"/>
        <v>0</v>
      </c>
      <c r="AP54" s="112">
        <f t="shared" si="55"/>
        <v>0</v>
      </c>
      <c r="AQ54" s="112">
        <f t="shared" si="56"/>
        <v>0</v>
      </c>
      <c r="AR54" s="112">
        <f t="shared" si="57"/>
        <v>0</v>
      </c>
      <c r="AS54" s="112">
        <f t="shared" si="58"/>
        <v>0</v>
      </c>
      <c r="AT54" s="112">
        <f t="shared" si="59"/>
        <v>0</v>
      </c>
      <c r="AU54" s="112">
        <f t="shared" si="60"/>
        <v>0</v>
      </c>
      <c r="AV54" s="112">
        <f t="shared" si="61"/>
        <v>0</v>
      </c>
      <c r="AW54" s="112">
        <f t="shared" si="62"/>
        <v>0</v>
      </c>
      <c r="AX54" s="112">
        <f t="shared" si="63"/>
        <v>0</v>
      </c>
      <c r="AY54" s="112">
        <f t="shared" si="64"/>
        <v>0</v>
      </c>
      <c r="AZ54" s="112">
        <f t="shared" si="65"/>
        <v>0</v>
      </c>
      <c r="BA54" s="112">
        <f t="shared" si="66"/>
        <v>0</v>
      </c>
      <c r="BB54" s="112">
        <f t="shared" si="67"/>
        <v>0</v>
      </c>
      <c r="BC54" s="112">
        <f t="shared" si="68"/>
        <v>0</v>
      </c>
      <c r="BD54" s="7">
        <v>2</v>
      </c>
      <c r="BE54" s="112" t="e">
        <f t="shared" si="69"/>
        <v>#DIV/0!</v>
      </c>
      <c r="BF54" s="118" t="e">
        <f t="shared" si="70"/>
        <v>#DIV/0!</v>
      </c>
      <c r="BG54" s="118" t="e">
        <f t="shared" si="71"/>
        <v>#DIV/0!</v>
      </c>
      <c r="BH54" s="112" t="e">
        <f t="shared" si="72"/>
        <v>#DIV/0!</v>
      </c>
      <c r="BI54" s="112" t="e">
        <f t="shared" si="73"/>
        <v>#DIV/0!</v>
      </c>
      <c r="BJ54" s="112" t="e">
        <f t="shared" si="74"/>
        <v>#DIV/0!</v>
      </c>
      <c r="BK54" s="112" t="e">
        <f t="shared" si="75"/>
        <v>#DIV/0!</v>
      </c>
      <c r="BL54" s="112" t="e">
        <f t="shared" si="76"/>
        <v>#DIV/0!</v>
      </c>
      <c r="BM54" s="112" t="e">
        <f t="shared" si="77"/>
        <v>#DIV/0!</v>
      </c>
      <c r="BN54" s="112" t="e">
        <f t="shared" si="78"/>
        <v>#DIV/0!</v>
      </c>
      <c r="BO54" s="112" t="e">
        <f t="shared" si="79"/>
        <v>#DIV/0!</v>
      </c>
      <c r="BP54" s="112" t="e">
        <f t="shared" si="80"/>
        <v>#DIV/0!</v>
      </c>
      <c r="BQ54" s="112" t="e">
        <f t="shared" si="81"/>
        <v>#DIV/0!</v>
      </c>
      <c r="BR54" s="112" t="e">
        <f t="shared" si="82"/>
        <v>#DIV/0!</v>
      </c>
      <c r="BS54" s="112" t="e">
        <f t="shared" si="83"/>
        <v>#DIV/0!</v>
      </c>
      <c r="BT54" s="112" t="e">
        <f t="shared" si="84"/>
        <v>#DIV/0!</v>
      </c>
      <c r="BU54" s="112" t="e">
        <f t="shared" si="85"/>
        <v>#DIV/0!</v>
      </c>
      <c r="BV54" s="112" t="e">
        <f t="shared" si="86"/>
        <v>#DIV/0!</v>
      </c>
      <c r="BW54" s="112" t="e">
        <f t="shared" si="87"/>
        <v>#DIV/0!</v>
      </c>
      <c r="BX54" s="112" t="e">
        <f t="shared" si="88"/>
        <v>#DIV/0!</v>
      </c>
      <c r="BY54" s="112" t="e">
        <f t="shared" si="89"/>
        <v>#DIV/0!</v>
      </c>
      <c r="BZ54" s="112" t="e">
        <f t="shared" si="90"/>
        <v>#DIV/0!</v>
      </c>
      <c r="CA54" s="112"/>
      <c r="CB54" s="112" t="e">
        <f t="shared" si="91"/>
        <v>#DIV/0!</v>
      </c>
      <c r="CC54" s="112" t="e">
        <f t="shared" si="92"/>
        <v>#DIV/0!</v>
      </c>
      <c r="CD54" s="112"/>
      <c r="CF54" s="111"/>
    </row>
    <row r="55" spans="1:85" s="7" customFormat="1" x14ac:dyDescent="0.25">
      <c r="H55" s="51"/>
      <c r="I55" s="99"/>
      <c r="P55" s="56"/>
      <c r="Q55" s="56"/>
      <c r="R55" s="56"/>
      <c r="S55" s="56"/>
      <c r="AE55" s="57"/>
      <c r="AF55" s="10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E55" s="112"/>
      <c r="BF55" s="118"/>
      <c r="BG55" s="118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112"/>
      <c r="CB55" s="112"/>
      <c r="CC55" s="112"/>
      <c r="CD55" s="112"/>
      <c r="CF55" s="111"/>
    </row>
    <row r="56" spans="1:85" s="7" customFormat="1" x14ac:dyDescent="0.25">
      <c r="A56" s="7" t="s">
        <v>175</v>
      </c>
      <c r="B56" s="7" t="s">
        <v>156</v>
      </c>
      <c r="C56" s="7" t="s">
        <v>79</v>
      </c>
      <c r="D56" s="7">
        <v>20</v>
      </c>
      <c r="E56" s="7">
        <v>1800</v>
      </c>
      <c r="F56" s="7" t="s">
        <v>55</v>
      </c>
      <c r="G56" s="7">
        <v>6</v>
      </c>
      <c r="H56" s="51">
        <v>45.3</v>
      </c>
      <c r="I56" s="99">
        <v>0.8</v>
      </c>
      <c r="L56" s="7">
        <v>17.8</v>
      </c>
      <c r="M56" s="7">
        <v>0.3</v>
      </c>
      <c r="P56" s="56">
        <f>CE56-R56</f>
        <v>8.9136349999999993</v>
      </c>
      <c r="Q56" s="56">
        <v>0.18</v>
      </c>
      <c r="R56" s="56">
        <f>CE56*CF56*1.113</f>
        <v>1.7863649999999998</v>
      </c>
      <c r="S56" s="56">
        <v>0.02</v>
      </c>
      <c r="V56" s="7">
        <v>8.8000000000000007</v>
      </c>
      <c r="W56" s="7">
        <v>0.1</v>
      </c>
      <c r="X56" s="7">
        <v>13.2</v>
      </c>
      <c r="Y56" s="7">
        <v>0.2</v>
      </c>
      <c r="Z56" s="17">
        <v>2.6</v>
      </c>
      <c r="AA56" s="17">
        <v>0.1</v>
      </c>
      <c r="AC56" s="7">
        <f>SUM(H56:AB56)</f>
        <v>100.09999999999998</v>
      </c>
      <c r="AE56" s="57">
        <f>P56+R56</f>
        <v>10.7</v>
      </c>
      <c r="AF56" s="102"/>
      <c r="AH56" s="112">
        <f t="shared" si="47"/>
        <v>0.75394071329781653</v>
      </c>
      <c r="AI56" s="112">
        <f t="shared" si="48"/>
        <v>1.331462628340515E-2</v>
      </c>
      <c r="AJ56" s="112">
        <f t="shared" si="49"/>
        <v>0</v>
      </c>
      <c r="AK56" s="112">
        <f t="shared" si="50"/>
        <v>0</v>
      </c>
      <c r="AL56" s="112">
        <f t="shared" si="51"/>
        <v>0.3491558470854314</v>
      </c>
      <c r="AM56" s="112">
        <f t="shared" si="52"/>
        <v>5.8846491081814278E-3</v>
      </c>
      <c r="AN56" s="112">
        <f t="shared" si="53"/>
        <v>0</v>
      </c>
      <c r="AO56" s="112">
        <f t="shared" si="54"/>
        <v>0</v>
      </c>
      <c r="AP56" s="112">
        <f t="shared" si="55"/>
        <v>0.12406826678692622</v>
      </c>
      <c r="AQ56" s="112">
        <f t="shared" si="56"/>
        <v>2.505407504530612E-3</v>
      </c>
      <c r="AR56" s="112">
        <f t="shared" si="57"/>
        <v>2.2373330327453075E-2</v>
      </c>
      <c r="AS56" s="112">
        <f t="shared" si="58"/>
        <v>2.5049002110378427E-4</v>
      </c>
      <c r="AT56" s="112">
        <f t="shared" si="59"/>
        <v>0</v>
      </c>
      <c r="AU56" s="112">
        <f t="shared" si="60"/>
        <v>0</v>
      </c>
      <c r="AV56" s="112">
        <f t="shared" si="61"/>
        <v>0.21833790271557771</v>
      </c>
      <c r="AW56" s="112">
        <f t="shared" si="62"/>
        <v>2.4811125308588375E-3</v>
      </c>
      <c r="AX56" s="112">
        <f t="shared" si="63"/>
        <v>0.23538894456590354</v>
      </c>
      <c r="AY56" s="112">
        <f t="shared" si="64"/>
        <v>3.5664991600894477E-3</v>
      </c>
      <c r="AZ56" s="112">
        <f t="shared" si="65"/>
        <v>8.3901551210602568E-2</v>
      </c>
      <c r="BA56" s="112">
        <f t="shared" si="66"/>
        <v>3.2269827388693296E-3</v>
      </c>
      <c r="BB56" s="112">
        <f t="shared" si="67"/>
        <v>0</v>
      </c>
      <c r="BC56" s="112">
        <f t="shared" si="68"/>
        <v>2.1253556414285102</v>
      </c>
      <c r="BD56" s="7">
        <v>12</v>
      </c>
      <c r="BE56" s="112">
        <f t="shared" si="69"/>
        <v>4.4694051079237207</v>
      </c>
      <c r="BF56" s="118">
        <f t="shared" si="70"/>
        <v>3.3696664750849146</v>
      </c>
      <c r="BG56" s="118">
        <f t="shared" si="71"/>
        <v>5.95084587211464E-2</v>
      </c>
      <c r="BH56" s="112">
        <f t="shared" si="72"/>
        <v>0</v>
      </c>
      <c r="BI56" s="112">
        <f t="shared" si="73"/>
        <v>0</v>
      </c>
      <c r="BJ56" s="112">
        <f t="shared" si="74"/>
        <v>1.5605189264250607</v>
      </c>
      <c r="BK56" s="112">
        <f t="shared" si="75"/>
        <v>2.630088078244484E-2</v>
      </c>
      <c r="BL56" s="112">
        <f t="shared" si="76"/>
        <v>0</v>
      </c>
      <c r="BM56" s="112">
        <f t="shared" si="77"/>
        <v>0</v>
      </c>
      <c r="BN56" s="112">
        <f t="shared" si="78"/>
        <v>0.55451134530873092</v>
      </c>
      <c r="BO56" s="112">
        <f t="shared" si="79"/>
        <v>1.119768109817954E-2</v>
      </c>
      <c r="BP56" s="112">
        <f t="shared" si="80"/>
        <v>9.9995476846783463E-2</v>
      </c>
      <c r="BQ56" s="112">
        <f t="shared" si="81"/>
        <v>1.119541379805174E-3</v>
      </c>
      <c r="BR56" s="112">
        <f t="shared" si="82"/>
        <v>0</v>
      </c>
      <c r="BS56" s="112">
        <f t="shared" si="83"/>
        <v>0</v>
      </c>
      <c r="BT56" s="112">
        <f t="shared" si="84"/>
        <v>0.97584053765035539</v>
      </c>
      <c r="BU56" s="112">
        <f t="shared" si="85"/>
        <v>1.1089097018754039E-2</v>
      </c>
      <c r="BV56" s="112">
        <f t="shared" si="86"/>
        <v>1.0520485511916229</v>
      </c>
      <c r="BW56" s="112">
        <f t="shared" si="87"/>
        <v>1.5940129563509438E-2</v>
      </c>
      <c r="BX56" s="112">
        <f t="shared" si="88"/>
        <v>0.37499002154339073</v>
      </c>
      <c r="BY56" s="112">
        <f t="shared" si="89"/>
        <v>1.442269313628426E-2</v>
      </c>
      <c r="BZ56" s="112">
        <f t="shared" si="90"/>
        <v>0</v>
      </c>
      <c r="CA56" s="112"/>
      <c r="CB56" s="112">
        <f t="shared" si="91"/>
        <v>7.9875713340508581</v>
      </c>
      <c r="CC56" s="112">
        <f t="shared" si="92"/>
        <v>0.13957848170012366</v>
      </c>
      <c r="CD56" s="112">
        <f>BN56+BP56</f>
        <v>0.65450682215551437</v>
      </c>
      <c r="CE56" s="7">
        <v>10.7</v>
      </c>
      <c r="CF56" s="111">
        <v>0.15</v>
      </c>
      <c r="CG56" s="7" t="s">
        <v>83</v>
      </c>
    </row>
    <row r="57" spans="1:85" s="16" customFormat="1" x14ac:dyDescent="0.25">
      <c r="A57" s="7" t="s">
        <v>175</v>
      </c>
      <c r="B57" s="16" t="s">
        <v>174</v>
      </c>
      <c r="C57" s="7" t="s">
        <v>79</v>
      </c>
      <c r="D57" s="7">
        <v>20</v>
      </c>
      <c r="E57" s="7">
        <v>1800</v>
      </c>
      <c r="F57" s="7" t="s">
        <v>55</v>
      </c>
      <c r="G57" s="7">
        <v>6</v>
      </c>
      <c r="H57" s="104">
        <v>57</v>
      </c>
      <c r="I57" s="102">
        <v>1</v>
      </c>
      <c r="L57" s="16">
        <v>16.899999999999999</v>
      </c>
      <c r="M57" s="16">
        <v>0.5</v>
      </c>
      <c r="P57" s="105">
        <v>3.9</v>
      </c>
      <c r="Q57" s="105">
        <v>0.3</v>
      </c>
      <c r="R57" s="105"/>
      <c r="S57" s="105"/>
      <c r="V57" s="16">
        <v>4.7</v>
      </c>
      <c r="W57" s="16">
        <v>0.1</v>
      </c>
      <c r="X57" s="16">
        <v>6.3</v>
      </c>
      <c r="Y57" s="16">
        <v>0.3</v>
      </c>
      <c r="Z57" s="44">
        <v>9.8000000000000007</v>
      </c>
      <c r="AA57" s="44">
        <v>0.5</v>
      </c>
      <c r="AE57" s="57"/>
      <c r="AF57" s="102"/>
      <c r="AH57" s="112">
        <f t="shared" si="47"/>
        <v>0.94866712269261688</v>
      </c>
      <c r="AI57" s="112">
        <f t="shared" si="48"/>
        <v>1.6643282854256435E-2</v>
      </c>
      <c r="AJ57" s="112">
        <f t="shared" si="49"/>
        <v>0</v>
      </c>
      <c r="AK57" s="112">
        <f t="shared" si="50"/>
        <v>0</v>
      </c>
      <c r="AL57" s="112">
        <f t="shared" si="51"/>
        <v>0.33150189976088706</v>
      </c>
      <c r="AM57" s="112">
        <f t="shared" si="52"/>
        <v>9.8077485136357119E-3</v>
      </c>
      <c r="AN57" s="112">
        <f t="shared" si="53"/>
        <v>0</v>
      </c>
      <c r="AO57" s="112">
        <f t="shared" si="54"/>
        <v>0</v>
      </c>
      <c r="AP57" s="112">
        <f t="shared" si="55"/>
        <v>5.4283829264829921E-2</v>
      </c>
      <c r="AQ57" s="112">
        <f t="shared" si="56"/>
        <v>4.1756791742176861E-3</v>
      </c>
      <c r="AR57" s="112">
        <f t="shared" si="57"/>
        <v>0</v>
      </c>
      <c r="AS57" s="112">
        <f t="shared" si="58"/>
        <v>0</v>
      </c>
      <c r="AT57" s="112">
        <f t="shared" si="59"/>
        <v>0</v>
      </c>
      <c r="AU57" s="112">
        <f t="shared" si="60"/>
        <v>0</v>
      </c>
      <c r="AV57" s="112">
        <f t="shared" si="61"/>
        <v>0.11661228895036535</v>
      </c>
      <c r="AW57" s="112">
        <f t="shared" si="62"/>
        <v>2.4811125308588375E-3</v>
      </c>
      <c r="AX57" s="112">
        <f t="shared" si="63"/>
        <v>0.11234472354281759</v>
      </c>
      <c r="AY57" s="112">
        <f t="shared" si="64"/>
        <v>5.3497487401341715E-3</v>
      </c>
      <c r="AZ57" s="112">
        <f t="shared" si="65"/>
        <v>0.31624430840919432</v>
      </c>
      <c r="BA57" s="112">
        <f t="shared" si="66"/>
        <v>1.6134913694346647E-2</v>
      </c>
      <c r="BB57" s="112">
        <f t="shared" si="67"/>
        <v>0</v>
      </c>
      <c r="BC57" s="112">
        <f t="shared" si="68"/>
        <v>0</v>
      </c>
      <c r="BD57" s="7">
        <v>6</v>
      </c>
      <c r="BE57" s="112">
        <f t="shared" si="69"/>
        <v>2.1156930860892587</v>
      </c>
      <c r="BF57" s="118">
        <f t="shared" si="70"/>
        <v>2.0070884724809601</v>
      </c>
      <c r="BG57" s="118">
        <f t="shared" si="71"/>
        <v>3.5212078464578245E-2</v>
      </c>
      <c r="BH57" s="112">
        <f t="shared" si="72"/>
        <v>0</v>
      </c>
      <c r="BI57" s="112">
        <f t="shared" si="73"/>
        <v>0</v>
      </c>
      <c r="BJ57" s="112">
        <f t="shared" si="74"/>
        <v>0.70135627734956318</v>
      </c>
      <c r="BK57" s="112">
        <f t="shared" si="75"/>
        <v>2.0750185720401278E-2</v>
      </c>
      <c r="BL57" s="112">
        <f t="shared" si="76"/>
        <v>0</v>
      </c>
      <c r="BM57" s="112">
        <f t="shared" si="77"/>
        <v>0</v>
      </c>
      <c r="BN57" s="112">
        <f t="shared" si="78"/>
        <v>0.11484792226205043</v>
      </c>
      <c r="BO57" s="112">
        <f t="shared" si="79"/>
        <v>8.8344555586192634E-3</v>
      </c>
      <c r="BP57" s="112">
        <f t="shared" si="80"/>
        <v>0</v>
      </c>
      <c r="BQ57" s="112">
        <f t="shared" si="81"/>
        <v>0</v>
      </c>
      <c r="BR57" s="112">
        <f t="shared" si="82"/>
        <v>0</v>
      </c>
      <c r="BS57" s="112">
        <f t="shared" si="83"/>
        <v>0</v>
      </c>
      <c r="BT57" s="112">
        <f t="shared" si="84"/>
        <v>0.24671581348533084</v>
      </c>
      <c r="BU57" s="112">
        <f t="shared" si="85"/>
        <v>5.2492726273474649E-3</v>
      </c>
      <c r="BV57" s="112">
        <f t="shared" si="86"/>
        <v>0.23768695485814834</v>
      </c>
      <c r="BW57" s="112">
        <f t="shared" si="87"/>
        <v>1.1318426421816588E-2</v>
      </c>
      <c r="BX57" s="112">
        <f t="shared" si="88"/>
        <v>0.66907589681641166</v>
      </c>
      <c r="BY57" s="112">
        <f t="shared" si="89"/>
        <v>3.41365253477761E-2</v>
      </c>
      <c r="BZ57" s="112">
        <f t="shared" si="90"/>
        <v>0</v>
      </c>
      <c r="CA57" s="112"/>
      <c r="CB57" s="112">
        <f t="shared" si="91"/>
        <v>3.976771337252464</v>
      </c>
      <c r="CC57" s="112">
        <f t="shared" si="92"/>
        <v>0.11550094414053894</v>
      </c>
      <c r="CD57" s="122"/>
      <c r="CF57" s="98"/>
    </row>
    <row r="58" spans="1:85" s="7" customFormat="1" x14ac:dyDescent="0.25">
      <c r="A58" s="7" t="s">
        <v>175</v>
      </c>
      <c r="B58" s="125" t="s">
        <v>172</v>
      </c>
      <c r="C58" s="7" t="s">
        <v>79</v>
      </c>
      <c r="D58" s="7">
        <v>20</v>
      </c>
      <c r="E58" s="7">
        <v>1800</v>
      </c>
      <c r="F58" s="7" t="s">
        <v>55</v>
      </c>
      <c r="G58" s="7">
        <v>6</v>
      </c>
      <c r="H58" s="51">
        <v>98</v>
      </c>
      <c r="I58" s="99">
        <v>2</v>
      </c>
      <c r="L58" s="7">
        <v>2</v>
      </c>
      <c r="M58" s="7">
        <v>2</v>
      </c>
      <c r="P58" s="56"/>
      <c r="Q58" s="56"/>
      <c r="R58" s="56"/>
      <c r="S58" s="56"/>
      <c r="Z58" s="17"/>
      <c r="AA58" s="17"/>
      <c r="AE58" s="57"/>
      <c r="AF58" s="102"/>
      <c r="AH58" s="112">
        <f t="shared" si="47"/>
        <v>1.6310417197171307</v>
      </c>
      <c r="AI58" s="112">
        <f t="shared" si="48"/>
        <v>3.328656570851287E-2</v>
      </c>
      <c r="AJ58" s="112">
        <f t="shared" si="49"/>
        <v>0</v>
      </c>
      <c r="AK58" s="112">
        <f t="shared" si="50"/>
        <v>0</v>
      </c>
      <c r="AL58" s="112">
        <f t="shared" si="51"/>
        <v>3.9230994054542848E-2</v>
      </c>
      <c r="AM58" s="112">
        <f t="shared" si="52"/>
        <v>3.9230994054542848E-2</v>
      </c>
      <c r="AN58" s="112">
        <f t="shared" si="53"/>
        <v>0</v>
      </c>
      <c r="AO58" s="112">
        <f t="shared" si="54"/>
        <v>0</v>
      </c>
      <c r="AP58" s="112">
        <f t="shared" si="55"/>
        <v>0</v>
      </c>
      <c r="AQ58" s="112">
        <f t="shared" si="56"/>
        <v>0</v>
      </c>
      <c r="AR58" s="112">
        <f t="shared" si="57"/>
        <v>0</v>
      </c>
      <c r="AS58" s="112">
        <f t="shared" si="58"/>
        <v>0</v>
      </c>
      <c r="AT58" s="112">
        <f t="shared" si="59"/>
        <v>0</v>
      </c>
      <c r="AU58" s="112">
        <f t="shared" si="60"/>
        <v>0</v>
      </c>
      <c r="AV58" s="112">
        <f t="shared" si="61"/>
        <v>0</v>
      </c>
      <c r="AW58" s="112">
        <f t="shared" si="62"/>
        <v>0</v>
      </c>
      <c r="AX58" s="112">
        <f t="shared" si="63"/>
        <v>0</v>
      </c>
      <c r="AY58" s="112">
        <f t="shared" si="64"/>
        <v>0</v>
      </c>
      <c r="AZ58" s="112">
        <f t="shared" si="65"/>
        <v>0</v>
      </c>
      <c r="BA58" s="112">
        <f t="shared" si="66"/>
        <v>0</v>
      </c>
      <c r="BB58" s="112">
        <f t="shared" si="67"/>
        <v>0</v>
      </c>
      <c r="BC58" s="112">
        <f t="shared" si="68"/>
        <v>0</v>
      </c>
      <c r="BD58" s="7">
        <v>2</v>
      </c>
      <c r="BE58" s="112">
        <f t="shared" si="69"/>
        <v>0.60224095113298526</v>
      </c>
      <c r="BF58" s="118">
        <f t="shared" si="70"/>
        <v>0.98228011662002479</v>
      </c>
      <c r="BG58" s="118">
        <f t="shared" si="71"/>
        <v>2.0046532992245403E-2</v>
      </c>
      <c r="BH58" s="112">
        <f t="shared" si="72"/>
        <v>0</v>
      </c>
      <c r="BI58" s="112">
        <f t="shared" si="73"/>
        <v>0</v>
      </c>
      <c r="BJ58" s="112">
        <f t="shared" si="74"/>
        <v>2.3626511173300373E-2</v>
      </c>
      <c r="BK58" s="112">
        <f t="shared" si="75"/>
        <v>2.3626511173300373E-2</v>
      </c>
      <c r="BL58" s="112">
        <f t="shared" si="76"/>
        <v>0</v>
      </c>
      <c r="BM58" s="112">
        <f t="shared" si="77"/>
        <v>0</v>
      </c>
      <c r="BN58" s="112">
        <f t="shared" si="78"/>
        <v>0</v>
      </c>
      <c r="BO58" s="112">
        <f t="shared" si="79"/>
        <v>0</v>
      </c>
      <c r="BP58" s="112">
        <f t="shared" si="80"/>
        <v>0</v>
      </c>
      <c r="BQ58" s="112">
        <f t="shared" si="81"/>
        <v>0</v>
      </c>
      <c r="BR58" s="112">
        <f t="shared" si="82"/>
        <v>0</v>
      </c>
      <c r="BS58" s="112">
        <f t="shared" si="83"/>
        <v>0</v>
      </c>
      <c r="BT58" s="112">
        <f t="shared" si="84"/>
        <v>0</v>
      </c>
      <c r="BU58" s="112">
        <f t="shared" si="85"/>
        <v>0</v>
      </c>
      <c r="BV58" s="112">
        <f t="shared" si="86"/>
        <v>0</v>
      </c>
      <c r="BW58" s="112">
        <f t="shared" si="87"/>
        <v>0</v>
      </c>
      <c r="BX58" s="112">
        <f t="shared" si="88"/>
        <v>0</v>
      </c>
      <c r="BY58" s="112">
        <f t="shared" si="89"/>
        <v>0</v>
      </c>
      <c r="BZ58" s="112">
        <f t="shared" si="90"/>
        <v>0</v>
      </c>
      <c r="CA58" s="112"/>
      <c r="CB58" s="112">
        <f t="shared" si="91"/>
        <v>1.0059066277933251</v>
      </c>
      <c r="CC58" s="112">
        <f t="shared" si="92"/>
        <v>4.367304416554578E-2</v>
      </c>
      <c r="CD58" s="112"/>
      <c r="CF58" s="111"/>
    </row>
    <row r="59" spans="1:85" s="7" customFormat="1" x14ac:dyDescent="0.25">
      <c r="A59" s="7" t="s">
        <v>175</v>
      </c>
      <c r="B59" s="7" t="s">
        <v>55</v>
      </c>
      <c r="C59" s="7" t="s">
        <v>79</v>
      </c>
      <c r="D59" s="7">
        <v>20</v>
      </c>
      <c r="E59" s="7">
        <v>1800</v>
      </c>
      <c r="F59" s="7" t="s">
        <v>55</v>
      </c>
      <c r="G59" s="7">
        <v>6</v>
      </c>
      <c r="H59" s="51"/>
      <c r="I59" s="99"/>
      <c r="P59" s="56"/>
      <c r="Q59" s="56"/>
      <c r="R59" s="56"/>
      <c r="S59" s="56"/>
      <c r="Z59" s="17"/>
      <c r="AA59" s="17"/>
      <c r="AE59" s="57"/>
      <c r="AF59" s="102"/>
      <c r="AH59" s="112">
        <f t="shared" si="47"/>
        <v>0</v>
      </c>
      <c r="AI59" s="112">
        <f t="shared" si="48"/>
        <v>0</v>
      </c>
      <c r="AJ59" s="112">
        <f t="shared" si="49"/>
        <v>0</v>
      </c>
      <c r="AK59" s="112">
        <f t="shared" si="50"/>
        <v>0</v>
      </c>
      <c r="AL59" s="112">
        <f t="shared" si="51"/>
        <v>0</v>
      </c>
      <c r="AM59" s="112">
        <f t="shared" si="52"/>
        <v>0</v>
      </c>
      <c r="AN59" s="112">
        <f t="shared" si="53"/>
        <v>0</v>
      </c>
      <c r="AO59" s="112">
        <f t="shared" si="54"/>
        <v>0</v>
      </c>
      <c r="AP59" s="112">
        <f t="shared" si="55"/>
        <v>0</v>
      </c>
      <c r="AQ59" s="112">
        <f t="shared" si="56"/>
        <v>0</v>
      </c>
      <c r="AR59" s="112">
        <f t="shared" si="57"/>
        <v>0</v>
      </c>
      <c r="AS59" s="112">
        <f t="shared" si="58"/>
        <v>0</v>
      </c>
      <c r="AT59" s="112">
        <f t="shared" si="59"/>
        <v>0</v>
      </c>
      <c r="AU59" s="112">
        <f t="shared" si="60"/>
        <v>0</v>
      </c>
      <c r="AV59" s="112">
        <f t="shared" si="61"/>
        <v>0</v>
      </c>
      <c r="AW59" s="112">
        <f t="shared" si="62"/>
        <v>0</v>
      </c>
      <c r="AX59" s="112">
        <f t="shared" si="63"/>
        <v>0</v>
      </c>
      <c r="AY59" s="112">
        <f t="shared" si="64"/>
        <v>0</v>
      </c>
      <c r="AZ59" s="112">
        <f t="shared" si="65"/>
        <v>0</v>
      </c>
      <c r="BA59" s="112">
        <f t="shared" si="66"/>
        <v>0</v>
      </c>
      <c r="BB59" s="112">
        <f t="shared" si="67"/>
        <v>0</v>
      </c>
      <c r="BC59" s="112">
        <f t="shared" si="68"/>
        <v>0</v>
      </c>
      <c r="BD59" s="7">
        <v>1</v>
      </c>
      <c r="BE59" s="112" t="e">
        <f t="shared" si="69"/>
        <v>#DIV/0!</v>
      </c>
      <c r="BF59" s="118" t="e">
        <f t="shared" si="70"/>
        <v>#DIV/0!</v>
      </c>
      <c r="BG59" s="118" t="e">
        <f t="shared" si="71"/>
        <v>#DIV/0!</v>
      </c>
      <c r="BH59" s="112" t="e">
        <f t="shared" si="72"/>
        <v>#DIV/0!</v>
      </c>
      <c r="BI59" s="112" t="e">
        <f t="shared" si="73"/>
        <v>#DIV/0!</v>
      </c>
      <c r="BJ59" s="112" t="e">
        <f t="shared" si="74"/>
        <v>#DIV/0!</v>
      </c>
      <c r="BK59" s="112" t="e">
        <f t="shared" si="75"/>
        <v>#DIV/0!</v>
      </c>
      <c r="BL59" s="112" t="e">
        <f t="shared" si="76"/>
        <v>#DIV/0!</v>
      </c>
      <c r="BM59" s="112" t="e">
        <f t="shared" si="77"/>
        <v>#DIV/0!</v>
      </c>
      <c r="BN59" s="112" t="e">
        <f t="shared" si="78"/>
        <v>#DIV/0!</v>
      </c>
      <c r="BO59" s="112" t="e">
        <f t="shared" si="79"/>
        <v>#DIV/0!</v>
      </c>
      <c r="BP59" s="112" t="e">
        <f t="shared" si="80"/>
        <v>#DIV/0!</v>
      </c>
      <c r="BQ59" s="112" t="e">
        <f t="shared" si="81"/>
        <v>#DIV/0!</v>
      </c>
      <c r="BR59" s="112" t="e">
        <f t="shared" si="82"/>
        <v>#DIV/0!</v>
      </c>
      <c r="BS59" s="112" t="e">
        <f t="shared" si="83"/>
        <v>#DIV/0!</v>
      </c>
      <c r="BT59" s="112" t="e">
        <f t="shared" si="84"/>
        <v>#DIV/0!</v>
      </c>
      <c r="BU59" s="112" t="e">
        <f t="shared" si="85"/>
        <v>#DIV/0!</v>
      </c>
      <c r="BV59" s="112" t="e">
        <f t="shared" si="86"/>
        <v>#DIV/0!</v>
      </c>
      <c r="BW59" s="112" t="e">
        <f t="shared" si="87"/>
        <v>#DIV/0!</v>
      </c>
      <c r="BX59" s="112" t="e">
        <f t="shared" si="88"/>
        <v>#DIV/0!</v>
      </c>
      <c r="BY59" s="112" t="e">
        <f t="shared" si="89"/>
        <v>#DIV/0!</v>
      </c>
      <c r="BZ59" s="112" t="e">
        <f t="shared" si="90"/>
        <v>#DIV/0!</v>
      </c>
      <c r="CA59" s="112"/>
      <c r="CB59" s="112" t="e">
        <f t="shared" si="91"/>
        <v>#DIV/0!</v>
      </c>
      <c r="CC59" s="112" t="e">
        <f t="shared" si="92"/>
        <v>#DIV/0!</v>
      </c>
      <c r="CD59" s="112"/>
      <c r="CF59" s="111"/>
    </row>
    <row r="60" spans="1:85" s="7" customFormat="1" x14ac:dyDescent="0.25">
      <c r="A60" s="7" t="s">
        <v>175</v>
      </c>
      <c r="B60" s="7" t="s">
        <v>165</v>
      </c>
      <c r="C60" s="7" t="s">
        <v>79</v>
      </c>
      <c r="D60" s="7">
        <v>20</v>
      </c>
      <c r="E60" s="7">
        <v>1800</v>
      </c>
      <c r="F60" s="7" t="s">
        <v>55</v>
      </c>
      <c r="G60" s="7">
        <v>6</v>
      </c>
      <c r="H60" s="51"/>
      <c r="I60" s="99"/>
      <c r="P60" s="56"/>
      <c r="Q60" s="56"/>
      <c r="R60" s="56"/>
      <c r="S60" s="56"/>
      <c r="Z60" s="17"/>
      <c r="AA60" s="17"/>
      <c r="AE60" s="57"/>
      <c r="AF60" s="102"/>
      <c r="AH60" s="112">
        <f t="shared" si="47"/>
        <v>0</v>
      </c>
      <c r="AI60" s="112">
        <f t="shared" si="48"/>
        <v>0</v>
      </c>
      <c r="AJ60" s="112">
        <f t="shared" si="49"/>
        <v>0</v>
      </c>
      <c r="AK60" s="112">
        <f t="shared" si="50"/>
        <v>0</v>
      </c>
      <c r="AL60" s="112">
        <f t="shared" si="51"/>
        <v>0</v>
      </c>
      <c r="AM60" s="112">
        <f t="shared" si="52"/>
        <v>0</v>
      </c>
      <c r="AN60" s="112">
        <f t="shared" si="53"/>
        <v>0</v>
      </c>
      <c r="AO60" s="112">
        <f t="shared" si="54"/>
        <v>0</v>
      </c>
      <c r="AP60" s="112">
        <f t="shared" si="55"/>
        <v>0</v>
      </c>
      <c r="AQ60" s="112">
        <f t="shared" si="56"/>
        <v>0</v>
      </c>
      <c r="AR60" s="112">
        <f t="shared" si="57"/>
        <v>0</v>
      </c>
      <c r="AS60" s="112">
        <f t="shared" si="58"/>
        <v>0</v>
      </c>
      <c r="AT60" s="112">
        <f t="shared" si="59"/>
        <v>0</v>
      </c>
      <c r="AU60" s="112">
        <f t="shared" si="60"/>
        <v>0</v>
      </c>
      <c r="AV60" s="112">
        <f t="shared" si="61"/>
        <v>0</v>
      </c>
      <c r="AW60" s="112">
        <f t="shared" si="62"/>
        <v>0</v>
      </c>
      <c r="AX60" s="112">
        <f t="shared" si="63"/>
        <v>0</v>
      </c>
      <c r="AY60" s="112">
        <f t="shared" si="64"/>
        <v>0</v>
      </c>
      <c r="AZ60" s="112">
        <f t="shared" si="65"/>
        <v>0</v>
      </c>
      <c r="BA60" s="112">
        <f t="shared" si="66"/>
        <v>0</v>
      </c>
      <c r="BB60" s="112">
        <f t="shared" si="67"/>
        <v>0</v>
      </c>
      <c r="BC60" s="112">
        <f t="shared" si="68"/>
        <v>0</v>
      </c>
      <c r="BD60" s="7">
        <v>2</v>
      </c>
      <c r="BE60" s="112" t="e">
        <f t="shared" si="69"/>
        <v>#DIV/0!</v>
      </c>
      <c r="BF60" s="118" t="e">
        <f t="shared" si="70"/>
        <v>#DIV/0!</v>
      </c>
      <c r="BG60" s="118" t="e">
        <f t="shared" si="71"/>
        <v>#DIV/0!</v>
      </c>
      <c r="BH60" s="112" t="e">
        <f t="shared" si="72"/>
        <v>#DIV/0!</v>
      </c>
      <c r="BI60" s="112" t="e">
        <f t="shared" si="73"/>
        <v>#DIV/0!</v>
      </c>
      <c r="BJ60" s="112" t="e">
        <f t="shared" si="74"/>
        <v>#DIV/0!</v>
      </c>
      <c r="BK60" s="112" t="e">
        <f t="shared" si="75"/>
        <v>#DIV/0!</v>
      </c>
      <c r="BL60" s="112" t="e">
        <f t="shared" si="76"/>
        <v>#DIV/0!</v>
      </c>
      <c r="BM60" s="112" t="e">
        <f t="shared" si="77"/>
        <v>#DIV/0!</v>
      </c>
      <c r="BN60" s="112" t="e">
        <f t="shared" si="78"/>
        <v>#DIV/0!</v>
      </c>
      <c r="BO60" s="112" t="e">
        <f t="shared" si="79"/>
        <v>#DIV/0!</v>
      </c>
      <c r="BP60" s="112" t="e">
        <f t="shared" si="80"/>
        <v>#DIV/0!</v>
      </c>
      <c r="BQ60" s="112" t="e">
        <f t="shared" si="81"/>
        <v>#DIV/0!</v>
      </c>
      <c r="BR60" s="112" t="e">
        <f t="shared" si="82"/>
        <v>#DIV/0!</v>
      </c>
      <c r="BS60" s="112" t="e">
        <f t="shared" si="83"/>
        <v>#DIV/0!</v>
      </c>
      <c r="BT60" s="112" t="e">
        <f t="shared" si="84"/>
        <v>#DIV/0!</v>
      </c>
      <c r="BU60" s="112" t="e">
        <f t="shared" si="85"/>
        <v>#DIV/0!</v>
      </c>
      <c r="BV60" s="112" t="e">
        <f t="shared" si="86"/>
        <v>#DIV/0!</v>
      </c>
      <c r="BW60" s="112" t="e">
        <f t="shared" si="87"/>
        <v>#DIV/0!</v>
      </c>
      <c r="BX60" s="112" t="e">
        <f t="shared" si="88"/>
        <v>#DIV/0!</v>
      </c>
      <c r="BY60" s="112" t="e">
        <f t="shared" si="89"/>
        <v>#DIV/0!</v>
      </c>
      <c r="BZ60" s="112" t="e">
        <f t="shared" si="90"/>
        <v>#DIV/0!</v>
      </c>
      <c r="CA60" s="112"/>
      <c r="CB60" s="112" t="e">
        <f t="shared" si="91"/>
        <v>#DIV/0!</v>
      </c>
      <c r="CC60" s="112" t="e">
        <f t="shared" si="92"/>
        <v>#DIV/0!</v>
      </c>
      <c r="CD60" s="112"/>
      <c r="CF60" s="111"/>
    </row>
    <row r="61" spans="1:85" s="7" customFormat="1" x14ac:dyDescent="0.25">
      <c r="H61" s="51"/>
      <c r="I61" s="99"/>
      <c r="P61" s="56"/>
      <c r="Q61" s="56"/>
      <c r="R61" s="56"/>
      <c r="S61" s="56"/>
      <c r="Z61" s="17"/>
      <c r="AA61" s="17"/>
      <c r="AE61" s="57"/>
      <c r="AF61" s="10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E61" s="112"/>
      <c r="BF61" s="118"/>
      <c r="BG61" s="118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112"/>
      <c r="BU61" s="112"/>
      <c r="BV61" s="112"/>
      <c r="BW61" s="112"/>
      <c r="BX61" s="112"/>
      <c r="BY61" s="112"/>
      <c r="BZ61" s="112"/>
      <c r="CA61" s="112"/>
      <c r="CB61" s="112"/>
      <c r="CC61" s="112"/>
      <c r="CD61" s="112"/>
      <c r="CF61" s="111"/>
    </row>
    <row r="62" spans="1:85" s="7" customFormat="1" x14ac:dyDescent="0.25">
      <c r="A62" s="7" t="s">
        <v>176</v>
      </c>
      <c r="B62" s="7" t="s">
        <v>156</v>
      </c>
      <c r="C62" s="7" t="s">
        <v>79</v>
      </c>
      <c r="D62" s="7">
        <v>20</v>
      </c>
      <c r="E62" s="7">
        <v>1800</v>
      </c>
      <c r="F62" s="7" t="s">
        <v>61</v>
      </c>
      <c r="G62" s="7">
        <v>9.5</v>
      </c>
      <c r="H62" s="51">
        <v>51</v>
      </c>
      <c r="I62" s="99">
        <v>2</v>
      </c>
      <c r="L62" s="7">
        <v>16.399999999999999</v>
      </c>
      <c r="M62" s="7">
        <v>0.7</v>
      </c>
      <c r="P62" s="56">
        <f>CE62-R62</f>
        <v>8.9547367999999992</v>
      </c>
      <c r="Q62" s="56">
        <v>0.3</v>
      </c>
      <c r="R62" s="56">
        <f>CE62*CF62*1.113</f>
        <v>0.87526320000000002</v>
      </c>
      <c r="S62" s="56">
        <v>0.1</v>
      </c>
      <c r="V62" s="7">
        <v>7.9</v>
      </c>
      <c r="W62" s="7">
        <v>0.4</v>
      </c>
      <c r="X62" s="7">
        <v>11.7</v>
      </c>
      <c r="Y62" s="7">
        <v>0.5</v>
      </c>
      <c r="Z62" s="7">
        <v>2.31</v>
      </c>
      <c r="AA62" s="7">
        <v>0.17</v>
      </c>
      <c r="AC62" s="56">
        <f>SUM(H62,L62,P62,R62,V62,X62,Z62)</f>
        <v>99.140000000000029</v>
      </c>
      <c r="AE62" s="57">
        <f>P62+R62</f>
        <v>9.8299999999999983</v>
      </c>
      <c r="AF62" s="102"/>
      <c r="AH62" s="112">
        <f t="shared" si="47"/>
        <v>0.84880742556707822</v>
      </c>
      <c r="AI62" s="112">
        <f t="shared" si="48"/>
        <v>3.328656570851287E-2</v>
      </c>
      <c r="AJ62" s="112">
        <f t="shared" si="49"/>
        <v>0</v>
      </c>
      <c r="AK62" s="112">
        <f t="shared" si="50"/>
        <v>0</v>
      </c>
      <c r="AL62" s="112">
        <f t="shared" si="51"/>
        <v>0.32169415124725137</v>
      </c>
      <c r="AM62" s="112">
        <f t="shared" si="52"/>
        <v>1.3730847919089998E-2</v>
      </c>
      <c r="AN62" s="112">
        <f t="shared" si="53"/>
        <v>0</v>
      </c>
      <c r="AO62" s="112">
        <f t="shared" si="54"/>
        <v>0</v>
      </c>
      <c r="AP62" s="112">
        <f t="shared" si="55"/>
        <v>0.12464035988786909</v>
      </c>
      <c r="AQ62" s="112">
        <f t="shared" si="56"/>
        <v>4.1756791742176861E-3</v>
      </c>
      <c r="AR62" s="112">
        <f t="shared" si="57"/>
        <v>1.0962234871968287E-2</v>
      </c>
      <c r="AS62" s="112">
        <f t="shared" si="58"/>
        <v>1.2524501055189213E-3</v>
      </c>
      <c r="AT62" s="112">
        <f t="shared" si="59"/>
        <v>0</v>
      </c>
      <c r="AU62" s="112">
        <f t="shared" si="60"/>
        <v>0</v>
      </c>
      <c r="AV62" s="112">
        <f t="shared" si="61"/>
        <v>0.19600788993784815</v>
      </c>
      <c r="AW62" s="112">
        <f t="shared" si="62"/>
        <v>9.9244501234353501E-3</v>
      </c>
      <c r="AX62" s="112">
        <f t="shared" si="63"/>
        <v>0.20864020086523266</v>
      </c>
      <c r="AY62" s="112">
        <f t="shared" si="64"/>
        <v>8.9162479002236183E-3</v>
      </c>
      <c r="AZ62" s="112">
        <f t="shared" si="65"/>
        <v>7.4543301267881515E-2</v>
      </c>
      <c r="BA62" s="112">
        <f t="shared" si="66"/>
        <v>5.4858706560778608E-3</v>
      </c>
      <c r="BB62" s="112">
        <f t="shared" si="67"/>
        <v>0</v>
      </c>
      <c r="BC62" s="112">
        <f t="shared" si="68"/>
        <v>2.1049726103019242</v>
      </c>
      <c r="BD62" s="7">
        <v>12</v>
      </c>
      <c r="BE62" s="112">
        <f t="shared" si="69"/>
        <v>4.3428545701401973</v>
      </c>
      <c r="BF62" s="118">
        <f t="shared" si="70"/>
        <v>3.6862472072929209</v>
      </c>
      <c r="BG62" s="118">
        <f t="shared" si="71"/>
        <v>0.14455871401148709</v>
      </c>
      <c r="BH62" s="112">
        <f t="shared" si="72"/>
        <v>0</v>
      </c>
      <c r="BI62" s="112">
        <f t="shared" si="73"/>
        <v>0</v>
      </c>
      <c r="BJ62" s="112">
        <f t="shared" si="74"/>
        <v>1.3970709149314975</v>
      </c>
      <c r="BK62" s="112">
        <f t="shared" si="75"/>
        <v>5.9631075637320015E-2</v>
      </c>
      <c r="BL62" s="112">
        <f t="shared" si="76"/>
        <v>0</v>
      </c>
      <c r="BM62" s="112">
        <f t="shared" si="77"/>
        <v>0</v>
      </c>
      <c r="BN62" s="112">
        <f t="shared" si="78"/>
        <v>0.54129495656295123</v>
      </c>
      <c r="BO62" s="112">
        <f t="shared" si="79"/>
        <v>1.8134367385190524E-2</v>
      </c>
      <c r="BP62" s="112">
        <f t="shared" si="80"/>
        <v>4.7607391812677716E-2</v>
      </c>
      <c r="BQ62" s="112">
        <f t="shared" si="81"/>
        <v>5.4392086646254199E-3</v>
      </c>
      <c r="BR62" s="112">
        <f t="shared" si="82"/>
        <v>0</v>
      </c>
      <c r="BS62" s="112">
        <f t="shared" si="83"/>
        <v>0</v>
      </c>
      <c r="BT62" s="112">
        <f t="shared" si="84"/>
        <v>0.85123376060012068</v>
      </c>
      <c r="BU62" s="112">
        <f t="shared" si="85"/>
        <v>4.3100443574689652E-2</v>
      </c>
      <c r="BV62" s="112">
        <f t="shared" si="86"/>
        <v>0.90609404984254438</v>
      </c>
      <c r="BW62" s="112">
        <f t="shared" si="87"/>
        <v>3.872196794198908E-2</v>
      </c>
      <c r="BX62" s="112">
        <f t="shared" si="88"/>
        <v>0.32373071658455682</v>
      </c>
      <c r="BY62" s="112">
        <f t="shared" si="89"/>
        <v>2.3824338449945741E-2</v>
      </c>
      <c r="BZ62" s="112">
        <f t="shared" si="90"/>
        <v>0</v>
      </c>
      <c r="CA62" s="112"/>
      <c r="CB62" s="112">
        <f t="shared" si="91"/>
        <v>7.7532789976272687</v>
      </c>
      <c r="CC62" s="112">
        <f t="shared" si="92"/>
        <v>0.33341011566524753</v>
      </c>
      <c r="CD62" s="112">
        <f>BN62+BP62</f>
        <v>0.58890234837562894</v>
      </c>
      <c r="CE62" s="7">
        <v>9.83</v>
      </c>
      <c r="CF62" s="111">
        <v>0.08</v>
      </c>
      <c r="CG62" s="7" t="s">
        <v>84</v>
      </c>
    </row>
    <row r="63" spans="1:85" s="7" customFormat="1" x14ac:dyDescent="0.25">
      <c r="A63" s="7" t="s">
        <v>176</v>
      </c>
      <c r="B63" s="7" t="s">
        <v>61</v>
      </c>
      <c r="C63" s="7" t="s">
        <v>79</v>
      </c>
      <c r="D63" s="7">
        <v>20</v>
      </c>
      <c r="E63" s="7">
        <v>1800</v>
      </c>
      <c r="F63" s="7" t="s">
        <v>61</v>
      </c>
      <c r="G63" s="7">
        <v>9.5</v>
      </c>
      <c r="H63" s="51"/>
      <c r="I63" s="99"/>
      <c r="P63" s="56"/>
      <c r="Q63" s="56"/>
      <c r="R63" s="56"/>
      <c r="S63" s="56"/>
      <c r="T63" s="7">
        <v>133.35</v>
      </c>
      <c r="AE63" s="57"/>
      <c r="AF63" s="102"/>
      <c r="AH63" s="112">
        <f t="shared" si="47"/>
        <v>0</v>
      </c>
      <c r="AI63" s="112">
        <f t="shared" si="48"/>
        <v>0</v>
      </c>
      <c r="AJ63" s="112">
        <f t="shared" si="49"/>
        <v>0</v>
      </c>
      <c r="AK63" s="112">
        <f t="shared" si="50"/>
        <v>0</v>
      </c>
      <c r="AL63" s="112">
        <f t="shared" si="51"/>
        <v>0</v>
      </c>
      <c r="AM63" s="112">
        <f t="shared" si="52"/>
        <v>0</v>
      </c>
      <c r="AN63" s="112">
        <f t="shared" si="53"/>
        <v>0</v>
      </c>
      <c r="AO63" s="112">
        <f t="shared" si="54"/>
        <v>0</v>
      </c>
      <c r="AP63" s="112">
        <f t="shared" si="55"/>
        <v>0</v>
      </c>
      <c r="AQ63" s="112">
        <f t="shared" si="56"/>
        <v>0</v>
      </c>
      <c r="AR63" s="112">
        <f t="shared" si="57"/>
        <v>0</v>
      </c>
      <c r="AS63" s="112">
        <f t="shared" si="58"/>
        <v>0</v>
      </c>
      <c r="AT63" s="112">
        <f t="shared" si="59"/>
        <v>1.0422952224032116</v>
      </c>
      <c r="AU63" s="112">
        <f t="shared" si="60"/>
        <v>0</v>
      </c>
      <c r="AV63" s="112">
        <f t="shared" si="61"/>
        <v>0</v>
      </c>
      <c r="AW63" s="112">
        <f t="shared" si="62"/>
        <v>0</v>
      </c>
      <c r="AX63" s="112">
        <f t="shared" si="63"/>
        <v>0</v>
      </c>
      <c r="AY63" s="112">
        <f t="shared" si="64"/>
        <v>0</v>
      </c>
      <c r="AZ63" s="112">
        <f t="shared" si="65"/>
        <v>0</v>
      </c>
      <c r="BA63" s="112">
        <f t="shared" si="66"/>
        <v>0</v>
      </c>
      <c r="BB63" s="112">
        <f t="shared" si="67"/>
        <v>0</v>
      </c>
      <c r="BC63" s="112">
        <f t="shared" si="68"/>
        <v>0</v>
      </c>
      <c r="BD63" s="7">
        <v>1</v>
      </c>
      <c r="BE63" s="112">
        <f t="shared" si="69"/>
        <v>0.4797105361829771</v>
      </c>
      <c r="BF63" s="118">
        <f t="shared" si="70"/>
        <v>0</v>
      </c>
      <c r="BG63" s="118">
        <f t="shared" si="71"/>
        <v>0</v>
      </c>
      <c r="BH63" s="112">
        <f t="shared" si="72"/>
        <v>0</v>
      </c>
      <c r="BI63" s="112">
        <f t="shared" si="73"/>
        <v>0</v>
      </c>
      <c r="BJ63" s="112">
        <f t="shared" si="74"/>
        <v>0</v>
      </c>
      <c r="BK63" s="112">
        <f t="shared" si="75"/>
        <v>0</v>
      </c>
      <c r="BL63" s="112">
        <f t="shared" si="76"/>
        <v>0</v>
      </c>
      <c r="BM63" s="112">
        <f t="shared" si="77"/>
        <v>0</v>
      </c>
      <c r="BN63" s="112">
        <f t="shared" si="78"/>
        <v>0</v>
      </c>
      <c r="BO63" s="112">
        <f t="shared" si="79"/>
        <v>0</v>
      </c>
      <c r="BP63" s="112">
        <f t="shared" si="80"/>
        <v>0</v>
      </c>
      <c r="BQ63" s="112">
        <f t="shared" si="81"/>
        <v>0</v>
      </c>
      <c r="BR63" s="112">
        <f t="shared" si="82"/>
        <v>0.5</v>
      </c>
      <c r="BS63" s="112">
        <f t="shared" si="83"/>
        <v>0</v>
      </c>
      <c r="BT63" s="112">
        <f t="shared" si="84"/>
        <v>0</v>
      </c>
      <c r="BU63" s="112">
        <f t="shared" si="85"/>
        <v>0</v>
      </c>
      <c r="BV63" s="112">
        <f t="shared" si="86"/>
        <v>0</v>
      </c>
      <c r="BW63" s="112">
        <f t="shared" si="87"/>
        <v>0</v>
      </c>
      <c r="BX63" s="112">
        <f t="shared" si="88"/>
        <v>0</v>
      </c>
      <c r="BY63" s="112">
        <f t="shared" si="89"/>
        <v>0</v>
      </c>
      <c r="BZ63" s="112">
        <f t="shared" si="90"/>
        <v>0</v>
      </c>
      <c r="CA63" s="112"/>
      <c r="CB63" s="112">
        <f t="shared" si="91"/>
        <v>0.5</v>
      </c>
      <c r="CC63" s="112">
        <f t="shared" si="92"/>
        <v>0</v>
      </c>
      <c r="CD63" s="112"/>
      <c r="CF63" s="111"/>
    </row>
    <row r="64" spans="1:85" s="7" customFormat="1" x14ac:dyDescent="0.25">
      <c r="A64" s="7" t="s">
        <v>176</v>
      </c>
      <c r="B64" s="7" t="s">
        <v>161</v>
      </c>
      <c r="C64" s="7" t="s">
        <v>79</v>
      </c>
      <c r="D64" s="7">
        <v>20</v>
      </c>
      <c r="E64" s="7">
        <v>1800</v>
      </c>
      <c r="F64" s="7" t="s">
        <v>61</v>
      </c>
      <c r="G64" s="7">
        <v>9.5</v>
      </c>
      <c r="H64" s="51"/>
      <c r="I64" s="99"/>
      <c r="P64" s="56"/>
      <c r="Q64" s="56"/>
      <c r="R64" s="56"/>
      <c r="S64" s="56"/>
      <c r="T64" s="7">
        <v>100</v>
      </c>
      <c r="AE64" s="57"/>
      <c r="AF64" s="102"/>
      <c r="AH64" s="112">
        <f t="shared" si="47"/>
        <v>0</v>
      </c>
      <c r="AI64" s="112">
        <f t="shared" si="48"/>
        <v>0</v>
      </c>
      <c r="AJ64" s="112">
        <f t="shared" si="49"/>
        <v>0</v>
      </c>
      <c r="AK64" s="112">
        <f t="shared" si="50"/>
        <v>0</v>
      </c>
      <c r="AL64" s="112">
        <f t="shared" si="51"/>
        <v>0</v>
      </c>
      <c r="AM64" s="112">
        <f t="shared" si="52"/>
        <v>0</v>
      </c>
      <c r="AN64" s="112">
        <f t="shared" si="53"/>
        <v>0</v>
      </c>
      <c r="AO64" s="112">
        <f t="shared" si="54"/>
        <v>0</v>
      </c>
      <c r="AP64" s="112">
        <f t="shared" si="55"/>
        <v>0</v>
      </c>
      <c r="AQ64" s="112">
        <f t="shared" si="56"/>
        <v>0</v>
      </c>
      <c r="AR64" s="112">
        <f t="shared" si="57"/>
        <v>0</v>
      </c>
      <c r="AS64" s="112">
        <f t="shared" si="58"/>
        <v>0</v>
      </c>
      <c r="AT64" s="112">
        <f t="shared" si="59"/>
        <v>0.78162371383817886</v>
      </c>
      <c r="AU64" s="112">
        <f t="shared" si="60"/>
        <v>0</v>
      </c>
      <c r="AV64" s="112">
        <f t="shared" si="61"/>
        <v>0</v>
      </c>
      <c r="AW64" s="112">
        <f t="shared" si="62"/>
        <v>0</v>
      </c>
      <c r="AX64" s="112">
        <f t="shared" si="63"/>
        <v>0</v>
      </c>
      <c r="AY64" s="112">
        <f t="shared" si="64"/>
        <v>0</v>
      </c>
      <c r="AZ64" s="112">
        <f t="shared" si="65"/>
        <v>0</v>
      </c>
      <c r="BA64" s="112">
        <f t="shared" si="66"/>
        <v>0</v>
      </c>
      <c r="BB64" s="112">
        <f t="shared" si="67"/>
        <v>0</v>
      </c>
      <c r="BC64" s="112">
        <f t="shared" si="68"/>
        <v>0</v>
      </c>
      <c r="BD64" s="7">
        <v>2</v>
      </c>
      <c r="BE64" s="112">
        <f t="shared" si="69"/>
        <v>1.279388</v>
      </c>
      <c r="BF64" s="118">
        <f t="shared" si="70"/>
        <v>0</v>
      </c>
      <c r="BG64" s="118">
        <f t="shared" si="71"/>
        <v>0</v>
      </c>
      <c r="BH64" s="112">
        <f t="shared" si="72"/>
        <v>0</v>
      </c>
      <c r="BI64" s="112">
        <f t="shared" si="73"/>
        <v>0</v>
      </c>
      <c r="BJ64" s="112">
        <f t="shared" si="74"/>
        <v>0</v>
      </c>
      <c r="BK64" s="112">
        <f t="shared" si="75"/>
        <v>0</v>
      </c>
      <c r="BL64" s="112">
        <f t="shared" si="76"/>
        <v>0</v>
      </c>
      <c r="BM64" s="112">
        <f t="shared" si="77"/>
        <v>0</v>
      </c>
      <c r="BN64" s="112">
        <f t="shared" si="78"/>
        <v>0</v>
      </c>
      <c r="BO64" s="112">
        <f t="shared" si="79"/>
        <v>0</v>
      </c>
      <c r="BP64" s="112">
        <f t="shared" si="80"/>
        <v>0</v>
      </c>
      <c r="BQ64" s="112">
        <f t="shared" si="81"/>
        <v>0</v>
      </c>
      <c r="BR64" s="112">
        <f t="shared" si="82"/>
        <v>1</v>
      </c>
      <c r="BS64" s="112">
        <f t="shared" si="83"/>
        <v>0</v>
      </c>
      <c r="BT64" s="112">
        <f t="shared" si="84"/>
        <v>0</v>
      </c>
      <c r="BU64" s="112">
        <f t="shared" si="85"/>
        <v>0</v>
      </c>
      <c r="BV64" s="112">
        <f t="shared" si="86"/>
        <v>0</v>
      </c>
      <c r="BW64" s="112">
        <f t="shared" si="87"/>
        <v>0</v>
      </c>
      <c r="BX64" s="112">
        <f t="shared" si="88"/>
        <v>0</v>
      </c>
      <c r="BY64" s="112">
        <f t="shared" si="89"/>
        <v>0</v>
      </c>
      <c r="BZ64" s="112">
        <f t="shared" si="90"/>
        <v>0</v>
      </c>
      <c r="CA64" s="112"/>
      <c r="CB64" s="112">
        <f t="shared" si="91"/>
        <v>1</v>
      </c>
      <c r="CC64" s="112">
        <f t="shared" si="92"/>
        <v>0</v>
      </c>
      <c r="CD64" s="112"/>
      <c r="CF64" s="111"/>
    </row>
    <row r="65" spans="1:86" s="7" customFormat="1" x14ac:dyDescent="0.25">
      <c r="H65" s="51"/>
      <c r="I65" s="99"/>
      <c r="P65" s="56"/>
      <c r="Q65" s="56"/>
      <c r="R65" s="56"/>
      <c r="S65" s="56"/>
      <c r="AE65" s="57"/>
      <c r="AF65" s="10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E65" s="112"/>
      <c r="BF65" s="118"/>
      <c r="BG65" s="118"/>
      <c r="BH65" s="112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  <c r="CC65" s="112"/>
      <c r="CD65" s="112"/>
      <c r="CF65" s="111"/>
    </row>
    <row r="66" spans="1:86" s="111" customFormat="1" x14ac:dyDescent="0.25">
      <c r="A66" s="7" t="s">
        <v>177</v>
      </c>
      <c r="B66" s="7" t="s">
        <v>156</v>
      </c>
      <c r="C66" s="7" t="s">
        <v>79</v>
      </c>
      <c r="D66" s="7">
        <v>20</v>
      </c>
      <c r="E66" s="7">
        <v>1800</v>
      </c>
      <c r="F66" s="7" t="s">
        <v>64</v>
      </c>
      <c r="G66" s="7">
        <v>10</v>
      </c>
      <c r="H66" s="51">
        <v>49.9</v>
      </c>
      <c r="I66" s="99">
        <v>1.1000000000000001</v>
      </c>
      <c r="J66" s="7"/>
      <c r="K66" s="7"/>
      <c r="L66" s="7">
        <v>16.399999999999999</v>
      </c>
      <c r="M66" s="7">
        <v>0.4</v>
      </c>
      <c r="N66" s="7"/>
      <c r="O66" s="7"/>
      <c r="P66" s="56">
        <f>CE66-R66</f>
        <v>8.9512140000000002</v>
      </c>
      <c r="Q66" s="56">
        <v>0.4</v>
      </c>
      <c r="R66" s="56">
        <f>CE66*CF66*1.113</f>
        <v>1.248786</v>
      </c>
      <c r="S66" s="56">
        <v>0.1</v>
      </c>
      <c r="T66" s="7"/>
      <c r="U66" s="7"/>
      <c r="V66" s="7">
        <v>8.1</v>
      </c>
      <c r="W66" s="7">
        <v>0.3</v>
      </c>
      <c r="X66" s="7">
        <v>12.4</v>
      </c>
      <c r="Y66" s="7">
        <v>0.6</v>
      </c>
      <c r="Z66" s="7">
        <v>2.5</v>
      </c>
      <c r="AA66" s="7">
        <v>0.3</v>
      </c>
      <c r="AB66" s="7"/>
      <c r="AC66" s="7">
        <f>SUM(H66:AB66)</f>
        <v>102.69999999999999</v>
      </c>
      <c r="AD66" s="7"/>
      <c r="AE66" s="57">
        <f>P66+R66</f>
        <v>10.199999999999999</v>
      </c>
      <c r="AF66" s="102"/>
      <c r="AG66" s="7"/>
      <c r="AH66" s="112">
        <f t="shared" si="47"/>
        <v>0.83049981442739618</v>
      </c>
      <c r="AI66" s="112">
        <f t="shared" si="48"/>
        <v>1.8307611139682083E-2</v>
      </c>
      <c r="AJ66" s="112">
        <f t="shared" si="49"/>
        <v>0</v>
      </c>
      <c r="AK66" s="112">
        <f t="shared" si="50"/>
        <v>0</v>
      </c>
      <c r="AL66" s="112">
        <f t="shared" si="51"/>
        <v>0.32169415124725137</v>
      </c>
      <c r="AM66" s="112">
        <f t="shared" si="52"/>
        <v>7.8461988109085699E-3</v>
      </c>
      <c r="AN66" s="112">
        <f t="shared" si="53"/>
        <v>0</v>
      </c>
      <c r="AO66" s="112">
        <f t="shared" si="54"/>
        <v>0</v>
      </c>
      <c r="AP66" s="112">
        <f t="shared" si="55"/>
        <v>0.12459132627921932</v>
      </c>
      <c r="AQ66" s="112">
        <f t="shared" si="56"/>
        <v>5.5675722322902493E-3</v>
      </c>
      <c r="AR66" s="112">
        <f t="shared" si="57"/>
        <v>1.5640421574705517E-2</v>
      </c>
      <c r="AS66" s="112">
        <f t="shared" si="58"/>
        <v>1.2524501055189213E-3</v>
      </c>
      <c r="AT66" s="112">
        <f t="shared" si="59"/>
        <v>0</v>
      </c>
      <c r="AU66" s="112">
        <f t="shared" si="60"/>
        <v>0</v>
      </c>
      <c r="AV66" s="112">
        <f t="shared" si="61"/>
        <v>0.2009701149995658</v>
      </c>
      <c r="AW66" s="112">
        <f t="shared" si="62"/>
        <v>7.4433375925765117E-3</v>
      </c>
      <c r="AX66" s="112">
        <f t="shared" si="63"/>
        <v>0.22112294792554577</v>
      </c>
      <c r="AY66" s="112">
        <f t="shared" si="64"/>
        <v>1.0699497480268343E-2</v>
      </c>
      <c r="AZ66" s="112">
        <f t="shared" si="65"/>
        <v>8.0674568471733238E-2</v>
      </c>
      <c r="BA66" s="112">
        <f t="shared" si="66"/>
        <v>9.6809482166079885E-3</v>
      </c>
      <c r="BB66" s="112">
        <f t="shared" si="67"/>
        <v>0</v>
      </c>
      <c r="BC66" s="112">
        <f t="shared" si="68"/>
        <v>2.1805596840630175</v>
      </c>
      <c r="BD66" s="7">
        <v>12</v>
      </c>
      <c r="BE66" s="112">
        <f t="shared" si="69"/>
        <v>4.3572618297597865</v>
      </c>
      <c r="BF66" s="118">
        <f t="shared" si="70"/>
        <v>3.6187051410270792</v>
      </c>
      <c r="BG66" s="118">
        <f t="shared" si="71"/>
        <v>7.9771055213021802E-2</v>
      </c>
      <c r="BH66" s="112">
        <f t="shared" si="72"/>
        <v>0</v>
      </c>
      <c r="BI66" s="112">
        <f t="shared" si="73"/>
        <v>0</v>
      </c>
      <c r="BJ66" s="112">
        <f t="shared" si="74"/>
        <v>1.40170564608662</v>
      </c>
      <c r="BK66" s="112">
        <f t="shared" si="75"/>
        <v>3.4187942587478537E-2</v>
      </c>
      <c r="BL66" s="112">
        <f t="shared" si="76"/>
        <v>0</v>
      </c>
      <c r="BM66" s="112">
        <f t="shared" si="77"/>
        <v>0</v>
      </c>
      <c r="BN66" s="112">
        <f t="shared" si="78"/>
        <v>0.54287703031558976</v>
      </c>
      <c r="BO66" s="112">
        <f t="shared" si="79"/>
        <v>2.4259369972188791E-2</v>
      </c>
      <c r="BP66" s="112">
        <f t="shared" si="80"/>
        <v>6.8149411928815809E-2</v>
      </c>
      <c r="BQ66" s="112">
        <f t="shared" si="81"/>
        <v>5.4572530384562126E-3</v>
      </c>
      <c r="BR66" s="112">
        <f t="shared" si="82"/>
        <v>0</v>
      </c>
      <c r="BS66" s="112">
        <f t="shared" si="83"/>
        <v>0</v>
      </c>
      <c r="BT66" s="112">
        <f t="shared" si="84"/>
        <v>0.87567941101004276</v>
      </c>
      <c r="BU66" s="112">
        <f t="shared" si="85"/>
        <v>3.2432570778149733E-2</v>
      </c>
      <c r="BV66" s="112">
        <f t="shared" si="86"/>
        <v>0.96349058067994153</v>
      </c>
      <c r="BW66" s="112">
        <f t="shared" si="87"/>
        <v>4.6620511968384265E-2</v>
      </c>
      <c r="BX66" s="112">
        <f t="shared" si="88"/>
        <v>0.35152021783422555</v>
      </c>
      <c r="BY66" s="112">
        <f t="shared" si="89"/>
        <v>4.2182426140107067E-2</v>
      </c>
      <c r="BZ66" s="112">
        <f t="shared" si="90"/>
        <v>0</v>
      </c>
      <c r="CA66" s="112"/>
      <c r="CB66" s="112">
        <f t="shared" si="91"/>
        <v>7.8221274388823137</v>
      </c>
      <c r="CC66" s="112">
        <f t="shared" si="92"/>
        <v>0.26491112969778641</v>
      </c>
      <c r="CD66" s="112">
        <f>BN66+BP66</f>
        <v>0.61102644224440561</v>
      </c>
      <c r="CE66" s="7">
        <v>10.199999999999999</v>
      </c>
      <c r="CF66" s="111">
        <v>0.11</v>
      </c>
      <c r="CG66" s="7" t="s">
        <v>84</v>
      </c>
    </row>
    <row r="67" spans="1:86" s="111" customFormat="1" x14ac:dyDescent="0.25">
      <c r="A67" s="7" t="s">
        <v>177</v>
      </c>
      <c r="B67" s="7" t="s">
        <v>171</v>
      </c>
      <c r="C67" s="7" t="s">
        <v>79</v>
      </c>
      <c r="D67" s="7">
        <v>20</v>
      </c>
      <c r="E67" s="7">
        <v>1800</v>
      </c>
      <c r="F67" s="7" t="s">
        <v>64</v>
      </c>
      <c r="G67" s="7">
        <v>10</v>
      </c>
      <c r="H67" s="51"/>
      <c r="I67" s="99"/>
      <c r="J67" s="7"/>
      <c r="K67" s="7"/>
      <c r="L67" s="7"/>
      <c r="M67" s="7"/>
      <c r="N67" s="7"/>
      <c r="O67" s="7"/>
      <c r="P67" s="56">
        <v>128.65</v>
      </c>
      <c r="Q67" s="56"/>
      <c r="R67" s="56"/>
      <c r="S67" s="56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57"/>
      <c r="AF67" s="102"/>
      <c r="AG67" s="7"/>
      <c r="AH67" s="112">
        <f t="shared" si="47"/>
        <v>0</v>
      </c>
      <c r="AI67" s="112">
        <f t="shared" si="48"/>
        <v>0</v>
      </c>
      <c r="AJ67" s="112">
        <f t="shared" si="49"/>
        <v>0</v>
      </c>
      <c r="AK67" s="112">
        <f t="shared" si="50"/>
        <v>0</v>
      </c>
      <c r="AL67" s="112">
        <f t="shared" si="51"/>
        <v>0</v>
      </c>
      <c r="AM67" s="112">
        <f t="shared" si="52"/>
        <v>0</v>
      </c>
      <c r="AN67" s="112">
        <f t="shared" si="53"/>
        <v>0</v>
      </c>
      <c r="AO67" s="112">
        <f t="shared" si="54"/>
        <v>0</v>
      </c>
      <c r="AP67" s="112">
        <f t="shared" si="55"/>
        <v>1.7906704192103513</v>
      </c>
      <c r="AQ67" s="112">
        <f t="shared" si="56"/>
        <v>0</v>
      </c>
      <c r="AR67" s="112">
        <f t="shared" si="57"/>
        <v>0</v>
      </c>
      <c r="AS67" s="112">
        <f t="shared" si="58"/>
        <v>0</v>
      </c>
      <c r="AT67" s="112">
        <f t="shared" si="59"/>
        <v>0</v>
      </c>
      <c r="AU67" s="112">
        <f t="shared" si="60"/>
        <v>0</v>
      </c>
      <c r="AV67" s="112">
        <f t="shared" si="61"/>
        <v>0</v>
      </c>
      <c r="AW67" s="112">
        <f t="shared" si="62"/>
        <v>0</v>
      </c>
      <c r="AX67" s="112">
        <f t="shared" si="63"/>
        <v>0</v>
      </c>
      <c r="AY67" s="112">
        <f t="shared" si="64"/>
        <v>0</v>
      </c>
      <c r="AZ67" s="112">
        <f t="shared" si="65"/>
        <v>0</v>
      </c>
      <c r="BA67" s="112">
        <f t="shared" si="66"/>
        <v>0</v>
      </c>
      <c r="BB67" s="112">
        <f t="shared" si="67"/>
        <v>0</v>
      </c>
      <c r="BC67" s="112">
        <f t="shared" si="68"/>
        <v>0</v>
      </c>
      <c r="BD67" s="7">
        <v>1</v>
      </c>
      <c r="BE67" s="112">
        <f t="shared" si="69"/>
        <v>0.55845005829770689</v>
      </c>
      <c r="BF67" s="118">
        <f t="shared" si="70"/>
        <v>0</v>
      </c>
      <c r="BG67" s="118">
        <f t="shared" si="71"/>
        <v>0</v>
      </c>
      <c r="BH67" s="112">
        <f t="shared" si="72"/>
        <v>0</v>
      </c>
      <c r="BI67" s="112">
        <f t="shared" si="73"/>
        <v>0</v>
      </c>
      <c r="BJ67" s="112">
        <f t="shared" si="74"/>
        <v>0</v>
      </c>
      <c r="BK67" s="112">
        <f t="shared" si="75"/>
        <v>0</v>
      </c>
      <c r="BL67" s="112">
        <f t="shared" si="76"/>
        <v>0</v>
      </c>
      <c r="BM67" s="112">
        <f t="shared" si="77"/>
        <v>0</v>
      </c>
      <c r="BN67" s="112">
        <f t="shared" si="78"/>
        <v>0.99999999999999989</v>
      </c>
      <c r="BO67" s="112">
        <f t="shared" si="79"/>
        <v>0</v>
      </c>
      <c r="BP67" s="112">
        <f t="shared" si="80"/>
        <v>0</v>
      </c>
      <c r="BQ67" s="112">
        <f t="shared" si="81"/>
        <v>0</v>
      </c>
      <c r="BR67" s="112">
        <f t="shared" si="82"/>
        <v>0</v>
      </c>
      <c r="BS67" s="112">
        <f t="shared" si="83"/>
        <v>0</v>
      </c>
      <c r="BT67" s="112">
        <f t="shared" si="84"/>
        <v>0</v>
      </c>
      <c r="BU67" s="112">
        <f t="shared" si="85"/>
        <v>0</v>
      </c>
      <c r="BV67" s="112">
        <f t="shared" si="86"/>
        <v>0</v>
      </c>
      <c r="BW67" s="112">
        <f t="shared" si="87"/>
        <v>0</v>
      </c>
      <c r="BX67" s="112">
        <f t="shared" si="88"/>
        <v>0</v>
      </c>
      <c r="BY67" s="112">
        <f t="shared" si="89"/>
        <v>0</v>
      </c>
      <c r="BZ67" s="112">
        <f t="shared" si="90"/>
        <v>0</v>
      </c>
      <c r="CA67" s="112"/>
      <c r="CB67" s="112">
        <f t="shared" si="91"/>
        <v>0.99999999999999989</v>
      </c>
      <c r="CC67" s="112">
        <f t="shared" si="92"/>
        <v>0</v>
      </c>
      <c r="CD67" s="112"/>
      <c r="CE67" s="7"/>
      <c r="CG67" s="7"/>
    </row>
    <row r="68" spans="1:86" s="111" customFormat="1" x14ac:dyDescent="0.25">
      <c r="A68" s="7"/>
      <c r="B68" s="7"/>
      <c r="C68" s="7"/>
      <c r="D68" s="7"/>
      <c r="E68" s="7"/>
      <c r="F68" s="7"/>
      <c r="G68" s="7"/>
      <c r="H68" s="51"/>
      <c r="I68" s="99"/>
      <c r="J68" s="7"/>
      <c r="K68" s="7"/>
      <c r="L68" s="7"/>
      <c r="M68" s="7"/>
      <c r="N68" s="7"/>
      <c r="O68" s="7"/>
      <c r="P68" s="56"/>
      <c r="Q68" s="56"/>
      <c r="R68" s="56"/>
      <c r="S68" s="56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57"/>
      <c r="AF68" s="102"/>
      <c r="AG68" s="7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7"/>
      <c r="BE68" s="112"/>
      <c r="BF68" s="118"/>
      <c r="BG68" s="118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  <c r="BX68" s="112"/>
      <c r="BY68" s="112"/>
      <c r="BZ68" s="112"/>
      <c r="CA68" s="112"/>
      <c r="CB68" s="112"/>
      <c r="CC68" s="112"/>
      <c r="CD68" s="112"/>
      <c r="CE68" s="7"/>
      <c r="CG68" s="7"/>
    </row>
    <row r="69" spans="1:86" s="7" customFormat="1" x14ac:dyDescent="0.25">
      <c r="A69" s="7" t="s">
        <v>179</v>
      </c>
      <c r="B69" s="7" t="s">
        <v>156</v>
      </c>
      <c r="C69" s="7" t="s">
        <v>79</v>
      </c>
      <c r="D69" s="7">
        <v>17</v>
      </c>
      <c r="E69" s="7">
        <v>1800</v>
      </c>
      <c r="F69" s="7" t="s">
        <v>64</v>
      </c>
      <c r="G69" s="7">
        <v>9.5</v>
      </c>
      <c r="H69" s="51">
        <v>46.2</v>
      </c>
      <c r="I69" s="99">
        <v>2</v>
      </c>
      <c r="L69" s="7">
        <v>15.8</v>
      </c>
      <c r="M69" s="7">
        <v>0.8</v>
      </c>
      <c r="P69" s="56">
        <f>CE69-R69</f>
        <v>16.529031</v>
      </c>
      <c r="Q69" s="56">
        <v>0.95</v>
      </c>
      <c r="R69" s="56">
        <f>CE69*CF69*1.113</f>
        <v>0.57096900000000006</v>
      </c>
      <c r="S69" s="56">
        <v>0.05</v>
      </c>
      <c r="V69" s="7">
        <v>7.3</v>
      </c>
      <c r="W69" s="7">
        <v>0.2</v>
      </c>
      <c r="X69" s="7">
        <v>10.9</v>
      </c>
      <c r="Y69" s="7">
        <v>0.4</v>
      </c>
      <c r="Z69" s="7">
        <v>1.9</v>
      </c>
      <c r="AA69" s="7">
        <v>0.1</v>
      </c>
      <c r="AC69" s="7">
        <f>SUM(H69:AB69)</f>
        <v>103.70000000000002</v>
      </c>
      <c r="AE69" s="57">
        <f>P69+R69</f>
        <v>17.100000000000001</v>
      </c>
      <c r="AF69" s="102"/>
      <c r="AH69" s="112">
        <f t="shared" si="47"/>
        <v>0.76891966786664745</v>
      </c>
      <c r="AI69" s="112">
        <f t="shared" si="48"/>
        <v>3.328656570851287E-2</v>
      </c>
      <c r="AJ69" s="112">
        <f t="shared" si="49"/>
        <v>0</v>
      </c>
      <c r="AK69" s="112">
        <f t="shared" si="50"/>
        <v>0</v>
      </c>
      <c r="AL69" s="112">
        <f t="shared" si="51"/>
        <v>0.30992485303088851</v>
      </c>
      <c r="AM69" s="112">
        <f t="shared" si="52"/>
        <v>1.569239762181714E-2</v>
      </c>
      <c r="AN69" s="112">
        <f t="shared" si="53"/>
        <v>0</v>
      </c>
      <c r="AO69" s="112">
        <f t="shared" si="54"/>
        <v>0</v>
      </c>
      <c r="AP69" s="112">
        <f t="shared" si="55"/>
        <v>0.23006643505566179</v>
      </c>
      <c r="AQ69" s="112">
        <f t="shared" si="56"/>
        <v>1.322298405168934E-2</v>
      </c>
      <c r="AR69" s="112">
        <f t="shared" si="57"/>
        <v>7.1511018429803305E-3</v>
      </c>
      <c r="AS69" s="112">
        <f t="shared" si="58"/>
        <v>6.2622505275946065E-4</v>
      </c>
      <c r="AT69" s="112">
        <f t="shared" si="59"/>
        <v>0</v>
      </c>
      <c r="AU69" s="112">
        <f t="shared" si="60"/>
        <v>0</v>
      </c>
      <c r="AV69" s="112">
        <f t="shared" si="61"/>
        <v>0.1811212147526951</v>
      </c>
      <c r="AW69" s="112">
        <f t="shared" si="62"/>
        <v>4.962225061717675E-3</v>
      </c>
      <c r="AX69" s="112">
        <f t="shared" si="63"/>
        <v>0.19437420422487489</v>
      </c>
      <c r="AY69" s="112">
        <f t="shared" si="64"/>
        <v>7.1329983201788953E-3</v>
      </c>
      <c r="AZ69" s="112">
        <f t="shared" si="65"/>
        <v>6.1312672038517257E-2</v>
      </c>
      <c r="BA69" s="112">
        <f t="shared" si="66"/>
        <v>3.2269827388693296E-3</v>
      </c>
      <c r="BB69" s="112">
        <f t="shared" si="67"/>
        <v>0</v>
      </c>
      <c r="BC69" s="112">
        <f t="shared" si="68"/>
        <v>2.201792008153213</v>
      </c>
      <c r="BD69" s="7">
        <v>12</v>
      </c>
      <c r="BE69" s="112">
        <f t="shared" si="69"/>
        <v>4.5288633665625433</v>
      </c>
      <c r="BF69" s="118">
        <f t="shared" si="70"/>
        <v>3.4823321156306974</v>
      </c>
      <c r="BG69" s="118">
        <f t="shared" si="71"/>
        <v>0.1507503080359609</v>
      </c>
      <c r="BH69" s="112">
        <f t="shared" si="72"/>
        <v>0</v>
      </c>
      <c r="BI69" s="112">
        <f t="shared" si="73"/>
        <v>0</v>
      </c>
      <c r="BJ69" s="112">
        <f t="shared" si="74"/>
        <v>1.4036073132788711</v>
      </c>
      <c r="BK69" s="112">
        <f t="shared" si="75"/>
        <v>7.1068724722980814E-2</v>
      </c>
      <c r="BL69" s="112">
        <f t="shared" si="76"/>
        <v>0</v>
      </c>
      <c r="BM69" s="112">
        <f t="shared" si="77"/>
        <v>0</v>
      </c>
      <c r="BN69" s="112">
        <f t="shared" si="78"/>
        <v>1.0419394495992271</v>
      </c>
      <c r="BO69" s="112">
        <f t="shared" si="79"/>
        <v>5.9885088068336603E-2</v>
      </c>
      <c r="BP69" s="112">
        <f t="shared" si="80"/>
        <v>3.2386363167231508E-2</v>
      </c>
      <c r="BQ69" s="112">
        <f t="shared" si="81"/>
        <v>2.8360877006660171E-3</v>
      </c>
      <c r="BR69" s="112">
        <f t="shared" si="82"/>
        <v>0</v>
      </c>
      <c r="BS69" s="112">
        <f t="shared" si="83"/>
        <v>0</v>
      </c>
      <c r="BT69" s="112">
        <f t="shared" si="84"/>
        <v>0.82027323440078814</v>
      </c>
      <c r="BU69" s="112">
        <f t="shared" si="85"/>
        <v>2.2473239298651734E-2</v>
      </c>
      <c r="BV69" s="112">
        <f t="shared" si="86"/>
        <v>0.88029421291878218</v>
      </c>
      <c r="BW69" s="112">
        <f t="shared" si="87"/>
        <v>3.2304374786010358E-2</v>
      </c>
      <c r="BX69" s="112">
        <f t="shared" si="88"/>
        <v>0.27767671430130436</v>
      </c>
      <c r="BY69" s="112">
        <f t="shared" si="89"/>
        <v>1.4614563910594968E-2</v>
      </c>
      <c r="BZ69" s="112">
        <f t="shared" si="90"/>
        <v>0</v>
      </c>
      <c r="CA69" s="112"/>
      <c r="CB69" s="112">
        <f t="shared" si="91"/>
        <v>7.9385094032969015</v>
      </c>
      <c r="CC69" s="112">
        <f t="shared" si="92"/>
        <v>0.35393238652320136</v>
      </c>
      <c r="CD69" s="112">
        <f>BN69+BP69</f>
        <v>1.0743258127664586</v>
      </c>
      <c r="CE69" s="7">
        <v>17.100000000000001</v>
      </c>
      <c r="CF69" s="119">
        <v>0.03</v>
      </c>
      <c r="CG69" s="7" t="s">
        <v>86</v>
      </c>
      <c r="CH69" s="7" t="s">
        <v>87</v>
      </c>
    </row>
    <row r="70" spans="1:86" s="7" customFormat="1" x14ac:dyDescent="0.25">
      <c r="A70" s="7" t="s">
        <v>179</v>
      </c>
      <c r="B70" s="7" t="s">
        <v>164</v>
      </c>
      <c r="C70" s="7" t="s">
        <v>79</v>
      </c>
      <c r="D70" s="7">
        <v>17</v>
      </c>
      <c r="E70" s="7">
        <v>1800</v>
      </c>
      <c r="F70" s="7" t="s">
        <v>64</v>
      </c>
      <c r="G70" s="7">
        <v>9.5</v>
      </c>
      <c r="H70" s="51">
        <v>54.3</v>
      </c>
      <c r="I70" s="99">
        <v>0.4</v>
      </c>
      <c r="L70" s="7">
        <v>14.8</v>
      </c>
      <c r="M70" s="7">
        <v>0.8</v>
      </c>
      <c r="P70" s="56">
        <v>5.4</v>
      </c>
      <c r="Q70" s="56">
        <v>0.5</v>
      </c>
      <c r="R70" s="56"/>
      <c r="S70" s="56"/>
      <c r="V70" s="7">
        <v>7.2</v>
      </c>
      <c r="W70" s="7">
        <v>0.2</v>
      </c>
      <c r="X70" s="7">
        <v>10.3</v>
      </c>
      <c r="Y70" s="7">
        <v>0.1</v>
      </c>
      <c r="Z70" s="7">
        <v>6.9</v>
      </c>
      <c r="AA70" s="7">
        <v>0.3</v>
      </c>
      <c r="AE70" s="57"/>
      <c r="AF70" s="102"/>
      <c r="AH70" s="112">
        <f t="shared" ref="AH70:AH112" si="93">H70/(2*15.9994+28.0855)</f>
        <v>0.90373025898612447</v>
      </c>
      <c r="AI70" s="112">
        <f t="shared" ref="AI70:AI112" si="94">I70/(2*15.9994+28.0855)</f>
        <v>6.6573131417025748E-3</v>
      </c>
      <c r="AJ70" s="112">
        <f t="shared" ref="AJ70:AJ112" si="95">J70/(2*15.9994+47.8671)</f>
        <v>0</v>
      </c>
      <c r="AK70" s="112">
        <f t="shared" ref="AK70:AK112" si="96">K70/(2*15.9994+47.8671)</f>
        <v>0</v>
      </c>
      <c r="AL70" s="112">
        <f t="shared" ref="AL70:AL112" si="97">(2*L70)/(2*26.981+3*15.9994)</f>
        <v>0.29030935600361713</v>
      </c>
      <c r="AM70" s="112">
        <f t="shared" ref="AM70:AM112" si="98">(2*M70)/(2*26.981+3*15.9994)</f>
        <v>1.569239762181714E-2</v>
      </c>
      <c r="AN70" s="112">
        <f t="shared" ref="AN70:AN112" si="99">(2*N70)/(2*52+3*15.994)</f>
        <v>0</v>
      </c>
      <c r="AO70" s="112">
        <f t="shared" ref="AO70:AO112" si="100">(2*O70)/(2*52+3*15.994)</f>
        <v>0</v>
      </c>
      <c r="AP70" s="112">
        <f t="shared" ref="AP70:AP112" si="101">P70/(55.8452+15.9994)</f>
        <v>7.5162225135918359E-2</v>
      </c>
      <c r="AQ70" s="112">
        <f t="shared" ref="AQ70:AQ112" si="102">Q70/(55.8452+15.9994)</f>
        <v>6.9594652903628108E-3</v>
      </c>
      <c r="AR70" s="112">
        <f t="shared" ref="AR70:AR112" si="103">2*R70/(2*55.845+3*15.999)</f>
        <v>0</v>
      </c>
      <c r="AS70" s="112">
        <f t="shared" ref="AS70:AS112" si="104">2*S70/(2*55.845+3*15.999)</f>
        <v>0</v>
      </c>
      <c r="AT70" s="112">
        <f t="shared" ref="AT70:AT112" si="105">T70/(95.94+2*15.9994)</f>
        <v>0</v>
      </c>
      <c r="AU70" s="112">
        <f t="shared" ref="AU70:AU112" si="106">U70/(95.94+2*15.9994)</f>
        <v>0</v>
      </c>
      <c r="AV70" s="112">
        <f t="shared" ref="AV70:AV112" si="107">V70/(15.9994+24.3051)</f>
        <v>0.17864010222183629</v>
      </c>
      <c r="AW70" s="112">
        <f t="shared" ref="AW70:AW112" si="108">W70/(15.9994+24.3051)</f>
        <v>4.962225061717675E-3</v>
      </c>
      <c r="AX70" s="112">
        <f t="shared" ref="AX70:AX112" si="109">X70/(40.078+15.9994)</f>
        <v>0.18367470674460656</v>
      </c>
      <c r="AY70" s="112">
        <f t="shared" ref="AY70:AY112" si="110">Y70/(40.078+15.9994)</f>
        <v>1.7832495800447238E-3</v>
      </c>
      <c r="AZ70" s="112">
        <f t="shared" ref="AZ70:AZ112" si="111">Z70/(22.989+0.5*15.9994)</f>
        <v>0.22266180898198376</v>
      </c>
      <c r="BA70" s="112">
        <f t="shared" ref="BA70:BA112" si="112">AA70/(22.989+0.5*15.9994)</f>
        <v>9.6809482166079885E-3</v>
      </c>
      <c r="BB70" s="112">
        <f t="shared" ref="BB70:BB112" si="113">AB70/(39.0983+0.5*15.9994)</f>
        <v>0</v>
      </c>
      <c r="BC70" s="112">
        <f t="shared" ref="BC70:BC112" si="114">AC70/(39.0983+0.5*15.9994)</f>
        <v>0</v>
      </c>
      <c r="BD70" s="7">
        <v>6</v>
      </c>
      <c r="BE70" s="112">
        <f t="shared" ref="BE70:BE112" si="115">BD70/(2*AH70+2*AJ70+1.5*AL70+AP70+2*AT70+AV70+AX70+0.5*AZ70+0.5*BB70+1.5*AN70+1.5*AR70)</f>
        <v>2.149203055903377</v>
      </c>
      <c r="BF70" s="118">
        <f t="shared" ref="BF70:BF112" si="116">$BE70*AH70</f>
        <v>1.942299834325329</v>
      </c>
      <c r="BG70" s="118">
        <f t="shared" ref="BG70:BG112" si="117">$BE70*AI70</f>
        <v>1.4307917748252885E-2</v>
      </c>
      <c r="BH70" s="112">
        <f t="shared" ref="BH70:BH112" si="118">$BE70*AJ70</f>
        <v>0</v>
      </c>
      <c r="BI70" s="112">
        <f t="shared" ref="BI70:BI112" si="119">$BE70*AK70</f>
        <v>0</v>
      </c>
      <c r="BJ70" s="112">
        <f t="shared" ref="BJ70:BJ112" si="120">$BE70*AL70</f>
        <v>0.62393375508031534</v>
      </c>
      <c r="BK70" s="112">
        <f t="shared" ref="BK70:BK112" si="121">$BE70*AM70</f>
        <v>3.3726148923260285E-2</v>
      </c>
      <c r="BL70" s="112">
        <f t="shared" ref="BL70:BL112" si="122">$BE70*AN70</f>
        <v>0</v>
      </c>
      <c r="BM70" s="112">
        <f t="shared" ref="BM70:BM112" si="123">$BE70*AO70</f>
        <v>0</v>
      </c>
      <c r="BN70" s="112">
        <f t="shared" ref="BN70:BN112" si="124">$BE70*AP70</f>
        <v>0.16153888395061336</v>
      </c>
      <c r="BO70" s="112">
        <f t="shared" ref="BO70:BO112" si="125">$BE70*AQ70</f>
        <v>1.4957304069501236E-2</v>
      </c>
      <c r="BP70" s="112">
        <f t="shared" ref="BP70:BP112" si="126">$BE70*AR70</f>
        <v>0</v>
      </c>
      <c r="BQ70" s="112">
        <f t="shared" ref="BQ70:BQ112" si="127">$BE70*AS70</f>
        <v>0</v>
      </c>
      <c r="BR70" s="112">
        <f t="shared" ref="BR70:BR112" si="128">$BE70*AT70</f>
        <v>0</v>
      </c>
      <c r="BS70" s="112">
        <f t="shared" ref="BS70:BS112" si="129">$BE70*AU70</f>
        <v>0</v>
      </c>
      <c r="BT70" s="112">
        <f t="shared" ref="BT70:BT112" si="130">$BE70*AV70</f>
        <v>0.38393385360206223</v>
      </c>
      <c r="BU70" s="112">
        <f t="shared" ref="BU70:BU112" si="131">$BE70*AW70</f>
        <v>1.0664829266723951E-2</v>
      </c>
      <c r="BV70" s="112">
        <f t="shared" ref="BV70:BV112" si="132">$BE70*AX70</f>
        <v>0.39475424102766504</v>
      </c>
      <c r="BW70" s="112">
        <f t="shared" ref="BW70:BW112" si="133">$BE70*AY70</f>
        <v>3.8325654468705341E-3</v>
      </c>
      <c r="BX70" s="112">
        <f t="shared" ref="BX70:BX112" si="134">$BE70*AZ70</f>
        <v>0.47854544029705348</v>
      </c>
      <c r="BY70" s="112">
        <f t="shared" ref="BY70:BY112" si="135">$BE70*BA70</f>
        <v>2.0806323491176237E-2</v>
      </c>
      <c r="BZ70" s="112">
        <f t="shared" ref="BZ70:BZ112" si="136">$BE70*BB70</f>
        <v>0</v>
      </c>
      <c r="CA70" s="112"/>
      <c r="CB70" s="112">
        <f t="shared" ref="CB70:CB112" si="137">SUM(BF70,BH70,BJ70,BL70,BN70,BP70,BR70,BT70,BV70,BX70,BZ70)</f>
        <v>3.9850060082830385</v>
      </c>
      <c r="CC70" s="112">
        <f t="shared" ref="CC70:CC112" si="138">SUM(BG70,BI70,BK70,BM70,BO70,BQ70,BS70,BU70,BW70,BY70,CA70)</f>
        <v>9.8295088945785133E-2</v>
      </c>
      <c r="CD70" s="112"/>
      <c r="CF70" s="119"/>
    </row>
    <row r="71" spans="1:86" s="7" customFormat="1" x14ac:dyDescent="0.25">
      <c r="A71" s="7" t="s">
        <v>179</v>
      </c>
      <c r="B71" s="7" t="s">
        <v>160</v>
      </c>
      <c r="C71" s="7" t="s">
        <v>79</v>
      </c>
      <c r="D71" s="7">
        <v>17</v>
      </c>
      <c r="E71" s="7">
        <v>1800</v>
      </c>
      <c r="F71" s="7" t="s">
        <v>64</v>
      </c>
      <c r="G71" s="7">
        <v>9.5</v>
      </c>
      <c r="H71" s="51"/>
      <c r="I71" s="99"/>
      <c r="P71" s="56">
        <v>128.65</v>
      </c>
      <c r="Q71" s="56"/>
      <c r="R71" s="56"/>
      <c r="S71" s="56"/>
      <c r="AE71" s="57"/>
      <c r="AF71" s="102"/>
      <c r="AH71" s="112">
        <f t="shared" si="93"/>
        <v>0</v>
      </c>
      <c r="AI71" s="112">
        <f t="shared" si="94"/>
        <v>0</v>
      </c>
      <c r="AJ71" s="112">
        <f t="shared" si="95"/>
        <v>0</v>
      </c>
      <c r="AK71" s="112">
        <f t="shared" si="96"/>
        <v>0</v>
      </c>
      <c r="AL71" s="112">
        <f t="shared" si="97"/>
        <v>0</v>
      </c>
      <c r="AM71" s="112">
        <f t="shared" si="98"/>
        <v>0</v>
      </c>
      <c r="AN71" s="112">
        <f t="shared" si="99"/>
        <v>0</v>
      </c>
      <c r="AO71" s="112">
        <f t="shared" si="100"/>
        <v>0</v>
      </c>
      <c r="AP71" s="112">
        <f t="shared" si="101"/>
        <v>1.7906704192103513</v>
      </c>
      <c r="AQ71" s="112">
        <f t="shared" si="102"/>
        <v>0</v>
      </c>
      <c r="AR71" s="112">
        <f t="shared" si="103"/>
        <v>0</v>
      </c>
      <c r="AS71" s="112">
        <f t="shared" si="104"/>
        <v>0</v>
      </c>
      <c r="AT71" s="112">
        <f t="shared" si="105"/>
        <v>0</v>
      </c>
      <c r="AU71" s="112">
        <f t="shared" si="106"/>
        <v>0</v>
      </c>
      <c r="AV71" s="112">
        <f t="shared" si="107"/>
        <v>0</v>
      </c>
      <c r="AW71" s="112">
        <f t="shared" si="108"/>
        <v>0</v>
      </c>
      <c r="AX71" s="112">
        <f t="shared" si="109"/>
        <v>0</v>
      </c>
      <c r="AY71" s="112">
        <f t="shared" si="110"/>
        <v>0</v>
      </c>
      <c r="AZ71" s="112">
        <f t="shared" si="111"/>
        <v>0</v>
      </c>
      <c r="BA71" s="112">
        <f t="shared" si="112"/>
        <v>0</v>
      </c>
      <c r="BB71" s="112">
        <f t="shared" si="113"/>
        <v>0</v>
      </c>
      <c r="BC71" s="112">
        <f t="shared" si="114"/>
        <v>0</v>
      </c>
      <c r="BD71" s="7">
        <v>1</v>
      </c>
      <c r="BE71" s="112">
        <f t="shared" si="115"/>
        <v>0.55845005829770689</v>
      </c>
      <c r="BF71" s="118">
        <f t="shared" si="116"/>
        <v>0</v>
      </c>
      <c r="BG71" s="118">
        <f t="shared" si="117"/>
        <v>0</v>
      </c>
      <c r="BH71" s="112">
        <f t="shared" si="118"/>
        <v>0</v>
      </c>
      <c r="BI71" s="112">
        <f t="shared" si="119"/>
        <v>0</v>
      </c>
      <c r="BJ71" s="112">
        <f t="shared" si="120"/>
        <v>0</v>
      </c>
      <c r="BK71" s="112">
        <f t="shared" si="121"/>
        <v>0</v>
      </c>
      <c r="BL71" s="112">
        <f t="shared" si="122"/>
        <v>0</v>
      </c>
      <c r="BM71" s="112">
        <f t="shared" si="123"/>
        <v>0</v>
      </c>
      <c r="BN71" s="112">
        <f t="shared" si="124"/>
        <v>0.99999999999999989</v>
      </c>
      <c r="BO71" s="112">
        <f t="shared" si="125"/>
        <v>0</v>
      </c>
      <c r="BP71" s="112">
        <f t="shared" si="126"/>
        <v>0</v>
      </c>
      <c r="BQ71" s="112">
        <f t="shared" si="127"/>
        <v>0</v>
      </c>
      <c r="BR71" s="112">
        <f t="shared" si="128"/>
        <v>0</v>
      </c>
      <c r="BS71" s="112">
        <f t="shared" si="129"/>
        <v>0</v>
      </c>
      <c r="BT71" s="112">
        <f t="shared" si="130"/>
        <v>0</v>
      </c>
      <c r="BU71" s="112">
        <f t="shared" si="131"/>
        <v>0</v>
      </c>
      <c r="BV71" s="112">
        <f t="shared" si="132"/>
        <v>0</v>
      </c>
      <c r="BW71" s="112">
        <f t="shared" si="133"/>
        <v>0</v>
      </c>
      <c r="BX71" s="112">
        <f t="shared" si="134"/>
        <v>0</v>
      </c>
      <c r="BY71" s="112">
        <f t="shared" si="135"/>
        <v>0</v>
      </c>
      <c r="BZ71" s="112">
        <f t="shared" si="136"/>
        <v>0</v>
      </c>
      <c r="CA71" s="112"/>
      <c r="CB71" s="112">
        <f t="shared" si="137"/>
        <v>0.99999999999999989</v>
      </c>
      <c r="CC71" s="112">
        <f t="shared" si="138"/>
        <v>0</v>
      </c>
      <c r="CD71" s="112"/>
      <c r="CF71" s="119"/>
    </row>
    <row r="72" spans="1:86" s="7" customFormat="1" x14ac:dyDescent="0.25">
      <c r="H72" s="51"/>
      <c r="I72" s="99"/>
      <c r="P72" s="56"/>
      <c r="Q72" s="56"/>
      <c r="R72" s="56"/>
      <c r="S72" s="56"/>
      <c r="AE72" s="57"/>
      <c r="AF72" s="10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E72" s="112"/>
      <c r="BF72" s="118"/>
      <c r="BG72" s="118"/>
      <c r="BH72" s="112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  <c r="BX72" s="112"/>
      <c r="BY72" s="112"/>
      <c r="BZ72" s="112"/>
      <c r="CA72" s="112"/>
      <c r="CB72" s="112"/>
      <c r="CC72" s="112"/>
      <c r="CD72" s="112"/>
      <c r="CF72" s="119"/>
    </row>
    <row r="73" spans="1:86" s="7" customFormat="1" x14ac:dyDescent="0.25">
      <c r="A73" s="7" t="s">
        <v>180</v>
      </c>
      <c r="B73" s="7" t="s">
        <v>156</v>
      </c>
      <c r="C73" s="7" t="s">
        <v>79</v>
      </c>
      <c r="D73" s="7">
        <v>14</v>
      </c>
      <c r="E73" s="7">
        <v>1800</v>
      </c>
      <c r="F73" s="7" t="s">
        <v>55</v>
      </c>
      <c r="G73" s="7">
        <v>11</v>
      </c>
      <c r="H73" s="51">
        <v>41.7</v>
      </c>
      <c r="I73" s="99">
        <v>0.3</v>
      </c>
      <c r="L73" s="7">
        <v>20.7</v>
      </c>
      <c r="M73" s="7">
        <v>0.2</v>
      </c>
      <c r="P73" s="56">
        <f>CE73-R73</f>
        <v>9.3001249999999995</v>
      </c>
      <c r="Q73" s="56">
        <v>0.5</v>
      </c>
      <c r="R73" s="56">
        <f>CE73*CF73*1.113</f>
        <v>3.199875</v>
      </c>
      <c r="S73" s="56">
        <v>0.2</v>
      </c>
      <c r="V73" s="7">
        <v>11.3</v>
      </c>
      <c r="W73" s="7">
        <v>1.1000000000000001</v>
      </c>
      <c r="X73" s="7">
        <v>12.3</v>
      </c>
      <c r="Y73" s="7">
        <v>0.7</v>
      </c>
      <c r="Z73" s="56">
        <v>0.59</v>
      </c>
      <c r="AA73" s="56">
        <v>0.04</v>
      </c>
      <c r="AC73" s="7">
        <f>SUM(H73:AB73)</f>
        <v>102.13000000000001</v>
      </c>
      <c r="AE73" s="57">
        <f>P73+R73</f>
        <v>12.5</v>
      </c>
      <c r="AF73" s="102"/>
      <c r="AH73" s="112">
        <f t="shared" si="93"/>
        <v>0.69402489502249343</v>
      </c>
      <c r="AI73" s="112">
        <f t="shared" si="94"/>
        <v>4.9929848562769311E-3</v>
      </c>
      <c r="AJ73" s="112">
        <f t="shared" si="95"/>
        <v>0</v>
      </c>
      <c r="AK73" s="112">
        <f t="shared" si="96"/>
        <v>0</v>
      </c>
      <c r="AL73" s="112">
        <f t="shared" si="97"/>
        <v>0.40604078846451847</v>
      </c>
      <c r="AM73" s="112">
        <f t="shared" si="98"/>
        <v>3.9230994054542849E-3</v>
      </c>
      <c r="AN73" s="112">
        <f t="shared" si="99"/>
        <v>0</v>
      </c>
      <c r="AO73" s="112">
        <f t="shared" si="100"/>
        <v>0</v>
      </c>
      <c r="AP73" s="112">
        <f t="shared" si="101"/>
        <v>0.12944779426707087</v>
      </c>
      <c r="AQ73" s="112">
        <f t="shared" si="102"/>
        <v>6.9594652903628108E-3</v>
      </c>
      <c r="AR73" s="112">
        <f t="shared" si="103"/>
        <v>4.007683781397358E-2</v>
      </c>
      <c r="AS73" s="112">
        <f t="shared" si="104"/>
        <v>2.5049002110378426E-3</v>
      </c>
      <c r="AT73" s="112">
        <f t="shared" si="105"/>
        <v>0</v>
      </c>
      <c r="AU73" s="112">
        <f t="shared" si="106"/>
        <v>0</v>
      </c>
      <c r="AV73" s="112">
        <f t="shared" si="107"/>
        <v>0.28036571598704862</v>
      </c>
      <c r="AW73" s="112">
        <f t="shared" si="108"/>
        <v>2.7292237839447214E-2</v>
      </c>
      <c r="AX73" s="112">
        <f t="shared" si="109"/>
        <v>0.21933969834550104</v>
      </c>
      <c r="AY73" s="112">
        <f t="shared" si="110"/>
        <v>1.2482747060313066E-2</v>
      </c>
      <c r="AZ73" s="112">
        <f t="shared" si="111"/>
        <v>1.9039198159329043E-2</v>
      </c>
      <c r="BA73" s="112">
        <f t="shared" si="112"/>
        <v>1.290793095547732E-3</v>
      </c>
      <c r="BB73" s="112">
        <f t="shared" si="113"/>
        <v>0</v>
      </c>
      <c r="BC73" s="112">
        <f t="shared" si="114"/>
        <v>2.1684572593316065</v>
      </c>
      <c r="BD73" s="7">
        <v>12</v>
      </c>
      <c r="BE73" s="112">
        <f t="shared" si="115"/>
        <v>4.4512052694382431</v>
      </c>
      <c r="BF73" s="118">
        <f t="shared" si="116"/>
        <v>3.0892472698454463</v>
      </c>
      <c r="BG73" s="118">
        <f t="shared" si="117"/>
        <v>2.2224800502485223E-2</v>
      </c>
      <c r="BH73" s="112">
        <f t="shared" si="118"/>
        <v>0</v>
      </c>
      <c r="BI73" s="112">
        <f t="shared" si="119"/>
        <v>0</v>
      </c>
      <c r="BJ73" s="112">
        <f t="shared" si="120"/>
        <v>1.8073708972201237</v>
      </c>
      <c r="BK73" s="112">
        <f t="shared" si="121"/>
        <v>1.7462520746088152E-2</v>
      </c>
      <c r="BL73" s="112">
        <f t="shared" si="122"/>
        <v>0</v>
      </c>
      <c r="BM73" s="112">
        <f t="shared" si="123"/>
        <v>0</v>
      </c>
      <c r="BN73" s="112">
        <f t="shared" si="124"/>
        <v>0.57619870395874351</v>
      </c>
      <c r="BO73" s="112">
        <f t="shared" si="125"/>
        <v>3.0978008572935496E-2</v>
      </c>
      <c r="BP73" s="112">
        <f t="shared" si="126"/>
        <v>0.17839023165998105</v>
      </c>
      <c r="BQ73" s="112">
        <f t="shared" si="127"/>
        <v>1.1149825018788612E-2</v>
      </c>
      <c r="BR73" s="112">
        <f t="shared" si="128"/>
        <v>0</v>
      </c>
      <c r="BS73" s="112">
        <f t="shared" si="129"/>
        <v>0</v>
      </c>
      <c r="BT73" s="112">
        <f t="shared" si="130"/>
        <v>1.2479653523713767</v>
      </c>
      <c r="BU73" s="112">
        <f t="shared" si="131"/>
        <v>0.12148335288570924</v>
      </c>
      <c r="BV73" s="112">
        <f t="shared" si="132"/>
        <v>0.97632602107248889</v>
      </c>
      <c r="BW73" s="112">
        <f t="shared" si="133"/>
        <v>5.5563269491930259E-2</v>
      </c>
      <c r="BX73" s="112">
        <f t="shared" si="134"/>
        <v>8.4747379172684337E-2</v>
      </c>
      <c r="BY73" s="112">
        <f t="shared" si="135"/>
        <v>5.7455850286565659E-3</v>
      </c>
      <c r="BZ73" s="112">
        <f t="shared" si="136"/>
        <v>0</v>
      </c>
      <c r="CA73" s="112"/>
      <c r="CB73" s="112">
        <f t="shared" si="137"/>
        <v>7.9602458553008448</v>
      </c>
      <c r="CC73" s="112">
        <f t="shared" si="138"/>
        <v>0.26460736224659354</v>
      </c>
      <c r="CD73" s="112">
        <f>BN73+BP73</f>
        <v>0.75458893561872453</v>
      </c>
      <c r="CE73" s="7">
        <v>12.5</v>
      </c>
      <c r="CF73" s="111">
        <v>0.23</v>
      </c>
      <c r="CG73" s="7" t="s">
        <v>89</v>
      </c>
    </row>
    <row r="74" spans="1:86" s="7" customFormat="1" x14ac:dyDescent="0.25">
      <c r="A74" s="7" t="s">
        <v>180</v>
      </c>
      <c r="B74" s="7" t="s">
        <v>164</v>
      </c>
      <c r="C74" s="7" t="s">
        <v>79</v>
      </c>
      <c r="D74" s="7">
        <v>14</v>
      </c>
      <c r="E74" s="7">
        <v>1800</v>
      </c>
      <c r="F74" s="7" t="s">
        <v>55</v>
      </c>
      <c r="G74" s="7">
        <v>11</v>
      </c>
      <c r="H74" s="51">
        <v>55.3</v>
      </c>
      <c r="I74" s="99">
        <v>0.1</v>
      </c>
      <c r="L74" s="7">
        <v>12.9</v>
      </c>
      <c r="M74" s="7">
        <v>0.5</v>
      </c>
      <c r="P74" s="56">
        <v>5.5</v>
      </c>
      <c r="Q74" s="56">
        <v>0.3</v>
      </c>
      <c r="R74" s="56"/>
      <c r="S74" s="56"/>
      <c r="V74" s="7">
        <v>8.1</v>
      </c>
      <c r="W74" s="7">
        <v>0.3</v>
      </c>
      <c r="X74" s="7">
        <v>11.4</v>
      </c>
      <c r="Y74" s="7">
        <v>0.3</v>
      </c>
      <c r="Z74" s="17">
        <v>5.8</v>
      </c>
      <c r="AA74" s="17">
        <v>0.2</v>
      </c>
      <c r="AE74" s="57"/>
      <c r="AF74" s="102"/>
      <c r="AH74" s="112">
        <f t="shared" si="93"/>
        <v>0.92037354184038089</v>
      </c>
      <c r="AI74" s="112">
        <f t="shared" si="94"/>
        <v>1.6643282854256437E-3</v>
      </c>
      <c r="AJ74" s="112">
        <f t="shared" si="95"/>
        <v>0</v>
      </c>
      <c r="AK74" s="112">
        <f t="shared" si="96"/>
        <v>0</v>
      </c>
      <c r="AL74" s="112">
        <f t="shared" si="97"/>
        <v>0.2530399116518014</v>
      </c>
      <c r="AM74" s="112">
        <f t="shared" si="98"/>
        <v>9.8077485136357119E-3</v>
      </c>
      <c r="AN74" s="112">
        <f t="shared" si="99"/>
        <v>0</v>
      </c>
      <c r="AO74" s="112">
        <f t="shared" si="100"/>
        <v>0</v>
      </c>
      <c r="AP74" s="112">
        <f t="shared" si="101"/>
        <v>7.6554118193990925E-2</v>
      </c>
      <c r="AQ74" s="112">
        <f t="shared" si="102"/>
        <v>4.1756791742176861E-3</v>
      </c>
      <c r="AR74" s="112">
        <f t="shared" si="103"/>
        <v>0</v>
      </c>
      <c r="AS74" s="112">
        <f t="shared" si="104"/>
        <v>0</v>
      </c>
      <c r="AT74" s="112">
        <f t="shared" si="105"/>
        <v>0</v>
      </c>
      <c r="AU74" s="112">
        <f t="shared" si="106"/>
        <v>0</v>
      </c>
      <c r="AV74" s="112">
        <f t="shared" si="107"/>
        <v>0.2009701149995658</v>
      </c>
      <c r="AW74" s="112">
        <f t="shared" si="108"/>
        <v>7.4433375925765117E-3</v>
      </c>
      <c r="AX74" s="112">
        <f t="shared" si="109"/>
        <v>0.20329045212509853</v>
      </c>
      <c r="AY74" s="112">
        <f t="shared" si="110"/>
        <v>5.3497487401341715E-3</v>
      </c>
      <c r="AZ74" s="112">
        <f t="shared" si="111"/>
        <v>0.18716499885442112</v>
      </c>
      <c r="BA74" s="112">
        <f t="shared" si="112"/>
        <v>6.4539654777386593E-3</v>
      </c>
      <c r="BB74" s="112">
        <f t="shared" si="113"/>
        <v>0</v>
      </c>
      <c r="BC74" s="112">
        <f t="shared" si="114"/>
        <v>0</v>
      </c>
      <c r="BD74" s="7">
        <v>6</v>
      </c>
      <c r="BE74" s="112">
        <f t="shared" si="115"/>
        <v>2.1469177802817678</v>
      </c>
      <c r="BF74" s="118">
        <f t="shared" si="116"/>
        <v>1.9759663214780194</v>
      </c>
      <c r="BG74" s="118">
        <f t="shared" si="117"/>
        <v>3.5731759882061836E-3</v>
      </c>
      <c r="BH74" s="112">
        <f t="shared" si="118"/>
        <v>0</v>
      </c>
      <c r="BI74" s="112">
        <f t="shared" si="119"/>
        <v>0</v>
      </c>
      <c r="BJ74" s="112">
        <f t="shared" si="120"/>
        <v>0.54325588544618009</v>
      </c>
      <c r="BK74" s="112">
        <f t="shared" si="121"/>
        <v>2.105642966845659E-2</v>
      </c>
      <c r="BL74" s="112">
        <f t="shared" si="122"/>
        <v>0</v>
      </c>
      <c r="BM74" s="112">
        <f t="shared" si="123"/>
        <v>0</v>
      </c>
      <c r="BN74" s="112">
        <f t="shared" si="124"/>
        <v>0.16435539750447109</v>
      </c>
      <c r="BO74" s="112">
        <f t="shared" si="125"/>
        <v>8.9648398638802404E-3</v>
      </c>
      <c r="BP74" s="112">
        <f t="shared" si="126"/>
        <v>0</v>
      </c>
      <c r="BQ74" s="112">
        <f t="shared" si="127"/>
        <v>0</v>
      </c>
      <c r="BR74" s="112">
        <f t="shared" si="128"/>
        <v>0</v>
      </c>
      <c r="BS74" s="112">
        <f t="shared" si="129"/>
        <v>0</v>
      </c>
      <c r="BT74" s="112">
        <f t="shared" si="130"/>
        <v>0.4314663131978394</v>
      </c>
      <c r="BU74" s="112">
        <f t="shared" si="131"/>
        <v>1.5980233822142201E-2</v>
      </c>
      <c r="BV74" s="112">
        <f t="shared" si="132"/>
        <v>0.43644788622889352</v>
      </c>
      <c r="BW74" s="112">
        <f t="shared" si="133"/>
        <v>1.1485470690234039E-2</v>
      </c>
      <c r="BX74" s="112">
        <f t="shared" si="134"/>
        <v>0.40182786388697339</v>
      </c>
      <c r="BY74" s="112">
        <f t="shared" si="135"/>
        <v>1.3856133237481841E-2</v>
      </c>
      <c r="BZ74" s="112">
        <f t="shared" si="136"/>
        <v>0</v>
      </c>
      <c r="CA74" s="112"/>
      <c r="CB74" s="112">
        <f t="shared" si="137"/>
        <v>3.9533196677423774</v>
      </c>
      <c r="CC74" s="112">
        <f t="shared" si="138"/>
        <v>7.4916283270401091E-2</v>
      </c>
      <c r="CD74" s="112"/>
      <c r="CF74" s="111"/>
    </row>
    <row r="75" spans="1:86" s="7" customFormat="1" x14ac:dyDescent="0.25">
      <c r="A75" s="7" t="s">
        <v>180</v>
      </c>
      <c r="B75" s="7" t="s">
        <v>173</v>
      </c>
      <c r="C75" s="7" t="s">
        <v>79</v>
      </c>
      <c r="D75" s="7">
        <v>14</v>
      </c>
      <c r="E75" s="7">
        <v>1800</v>
      </c>
      <c r="F75" s="7" t="s">
        <v>55</v>
      </c>
      <c r="G75" s="7">
        <v>11</v>
      </c>
      <c r="H75" s="51">
        <v>99.7</v>
      </c>
      <c r="I75" s="99">
        <v>0.4</v>
      </c>
      <c r="L75" s="7">
        <v>0.18</v>
      </c>
      <c r="M75" s="7">
        <v>0.01</v>
      </c>
      <c r="P75" s="56">
        <v>0.23</v>
      </c>
      <c r="Q75" s="56">
        <v>0.05</v>
      </c>
      <c r="R75" s="56"/>
      <c r="S75" s="56"/>
      <c r="X75" s="7">
        <v>7.0000000000000007E-2</v>
      </c>
      <c r="Y75" s="7">
        <v>0.01</v>
      </c>
      <c r="Z75" s="17"/>
      <c r="AA75" s="17"/>
      <c r="AE75" s="57"/>
      <c r="AF75" s="102"/>
      <c r="AH75" s="112">
        <f t="shared" si="93"/>
        <v>1.6593353005693667</v>
      </c>
      <c r="AI75" s="112">
        <f t="shared" si="94"/>
        <v>6.6573131417025748E-3</v>
      </c>
      <c r="AJ75" s="112">
        <f t="shared" si="95"/>
        <v>0</v>
      </c>
      <c r="AK75" s="112">
        <f t="shared" si="96"/>
        <v>0</v>
      </c>
      <c r="AL75" s="112">
        <f t="shared" si="97"/>
        <v>3.5307894649088565E-3</v>
      </c>
      <c r="AM75" s="112">
        <f t="shared" si="98"/>
        <v>1.9615497027271426E-4</v>
      </c>
      <c r="AN75" s="112">
        <f t="shared" si="99"/>
        <v>0</v>
      </c>
      <c r="AO75" s="112">
        <f t="shared" si="100"/>
        <v>0</v>
      </c>
      <c r="AP75" s="112">
        <f t="shared" si="101"/>
        <v>3.2013540335668932E-3</v>
      </c>
      <c r="AQ75" s="112">
        <f t="shared" si="102"/>
        <v>6.9594652903628117E-4</v>
      </c>
      <c r="AR75" s="112">
        <f t="shared" si="103"/>
        <v>0</v>
      </c>
      <c r="AS75" s="112">
        <f t="shared" si="104"/>
        <v>0</v>
      </c>
      <c r="AT75" s="112">
        <f t="shared" si="105"/>
        <v>0</v>
      </c>
      <c r="AU75" s="112">
        <f t="shared" si="106"/>
        <v>0</v>
      </c>
      <c r="AV75" s="112">
        <f t="shared" si="107"/>
        <v>0</v>
      </c>
      <c r="AW75" s="112">
        <f t="shared" si="108"/>
        <v>0</v>
      </c>
      <c r="AX75" s="112">
        <f t="shared" si="109"/>
        <v>1.2482747060313067E-3</v>
      </c>
      <c r="AY75" s="112">
        <f t="shared" si="110"/>
        <v>1.7832495800447238E-4</v>
      </c>
      <c r="AZ75" s="112">
        <f t="shared" si="111"/>
        <v>0</v>
      </c>
      <c r="BA75" s="112">
        <f t="shared" si="112"/>
        <v>0</v>
      </c>
      <c r="BB75" s="112">
        <f t="shared" si="113"/>
        <v>0</v>
      </c>
      <c r="BC75" s="112">
        <f t="shared" si="114"/>
        <v>0</v>
      </c>
      <c r="BD75" s="7">
        <v>2</v>
      </c>
      <c r="BE75" s="112">
        <f t="shared" si="115"/>
        <v>0.60088635290407388</v>
      </c>
      <c r="BF75" s="118">
        <f t="shared" si="116"/>
        <v>0.99707193700411201</v>
      </c>
      <c r="BG75" s="118">
        <f t="shared" si="117"/>
        <v>4.000288613858022E-3</v>
      </c>
      <c r="BH75" s="112">
        <f t="shared" si="118"/>
        <v>0</v>
      </c>
      <c r="BI75" s="112">
        <f t="shared" si="119"/>
        <v>0</v>
      </c>
      <c r="BJ75" s="112">
        <f t="shared" si="120"/>
        <v>2.1216032044412093E-3</v>
      </c>
      <c r="BK75" s="112">
        <f t="shared" si="121"/>
        <v>1.178668446911783E-4</v>
      </c>
      <c r="BL75" s="112">
        <f t="shared" si="122"/>
        <v>0</v>
      </c>
      <c r="BM75" s="112">
        <f t="shared" si="123"/>
        <v>0</v>
      </c>
      <c r="BN75" s="112">
        <f t="shared" si="124"/>
        <v>1.9236499495847567E-3</v>
      </c>
      <c r="BO75" s="112">
        <f t="shared" si="125"/>
        <v>4.1818477164886015E-4</v>
      </c>
      <c r="BP75" s="112">
        <f t="shared" si="126"/>
        <v>0</v>
      </c>
      <c r="BQ75" s="112">
        <f t="shared" si="127"/>
        <v>0</v>
      </c>
      <c r="BR75" s="112">
        <f t="shared" si="128"/>
        <v>0</v>
      </c>
      <c r="BS75" s="112">
        <f t="shared" si="129"/>
        <v>0</v>
      </c>
      <c r="BT75" s="112">
        <f t="shared" si="130"/>
        <v>0</v>
      </c>
      <c r="BU75" s="112">
        <f t="shared" si="131"/>
        <v>0</v>
      </c>
      <c r="BV75" s="112">
        <f t="shared" si="132"/>
        <v>7.5007123552955684E-4</v>
      </c>
      <c r="BW75" s="112">
        <f t="shared" si="133"/>
        <v>1.0715303364707954E-4</v>
      </c>
      <c r="BX75" s="112">
        <f t="shared" si="134"/>
        <v>0</v>
      </c>
      <c r="BY75" s="112">
        <f t="shared" si="135"/>
        <v>0</v>
      </c>
      <c r="BZ75" s="112">
        <f t="shared" si="136"/>
        <v>0</v>
      </c>
      <c r="CA75" s="112"/>
      <c r="CB75" s="112">
        <f t="shared" si="137"/>
        <v>1.0018672613936674</v>
      </c>
      <c r="CC75" s="112">
        <f t="shared" si="138"/>
        <v>4.6434932638451405E-3</v>
      </c>
      <c r="CD75" s="112"/>
      <c r="CF75" s="111"/>
    </row>
    <row r="76" spans="1:86" s="7" customFormat="1" x14ac:dyDescent="0.25">
      <c r="A76" s="7" t="s">
        <v>180</v>
      </c>
      <c r="B76" s="7" t="s">
        <v>55</v>
      </c>
      <c r="C76" s="7" t="s">
        <v>79</v>
      </c>
      <c r="D76" s="7">
        <v>14</v>
      </c>
      <c r="E76" s="7">
        <v>1800</v>
      </c>
      <c r="F76" s="7" t="s">
        <v>55</v>
      </c>
      <c r="G76" s="7">
        <v>11</v>
      </c>
      <c r="H76" s="51"/>
      <c r="I76" s="99"/>
      <c r="P76" s="56"/>
      <c r="Q76" s="56"/>
      <c r="R76" s="56"/>
      <c r="S76" s="56"/>
      <c r="Z76" s="17"/>
      <c r="AA76" s="17"/>
      <c r="AE76" s="57"/>
      <c r="AF76" s="102"/>
      <c r="AH76" s="112">
        <f t="shared" si="93"/>
        <v>0</v>
      </c>
      <c r="AI76" s="112">
        <f t="shared" si="94"/>
        <v>0</v>
      </c>
      <c r="AJ76" s="112">
        <f t="shared" si="95"/>
        <v>0</v>
      </c>
      <c r="AK76" s="112">
        <f t="shared" si="96"/>
        <v>0</v>
      </c>
      <c r="AL76" s="112">
        <f t="shared" si="97"/>
        <v>0</v>
      </c>
      <c r="AM76" s="112">
        <f t="shared" si="98"/>
        <v>0</v>
      </c>
      <c r="AN76" s="112">
        <f t="shared" si="99"/>
        <v>0</v>
      </c>
      <c r="AO76" s="112">
        <f t="shared" si="100"/>
        <v>0</v>
      </c>
      <c r="AP76" s="112">
        <f t="shared" si="101"/>
        <v>0</v>
      </c>
      <c r="AQ76" s="112">
        <f t="shared" si="102"/>
        <v>0</v>
      </c>
      <c r="AR76" s="112">
        <f t="shared" si="103"/>
        <v>0</v>
      </c>
      <c r="AS76" s="112">
        <f t="shared" si="104"/>
        <v>0</v>
      </c>
      <c r="AT76" s="112">
        <f t="shared" si="105"/>
        <v>0</v>
      </c>
      <c r="AU76" s="112">
        <f t="shared" si="106"/>
        <v>0</v>
      </c>
      <c r="AV76" s="112">
        <f t="shared" si="107"/>
        <v>0</v>
      </c>
      <c r="AW76" s="112">
        <f t="shared" si="108"/>
        <v>0</v>
      </c>
      <c r="AX76" s="112">
        <f t="shared" si="109"/>
        <v>0</v>
      </c>
      <c r="AY76" s="112">
        <f t="shared" si="110"/>
        <v>0</v>
      </c>
      <c r="AZ76" s="112">
        <f t="shared" si="111"/>
        <v>0</v>
      </c>
      <c r="BA76" s="112">
        <f t="shared" si="112"/>
        <v>0</v>
      </c>
      <c r="BB76" s="112">
        <f t="shared" si="113"/>
        <v>0</v>
      </c>
      <c r="BC76" s="112">
        <f t="shared" si="114"/>
        <v>0</v>
      </c>
      <c r="BD76" s="7">
        <v>1</v>
      </c>
      <c r="BE76" s="112" t="e">
        <f t="shared" si="115"/>
        <v>#DIV/0!</v>
      </c>
      <c r="BF76" s="118" t="e">
        <f t="shared" si="116"/>
        <v>#DIV/0!</v>
      </c>
      <c r="BG76" s="118" t="e">
        <f t="shared" si="117"/>
        <v>#DIV/0!</v>
      </c>
      <c r="BH76" s="112" t="e">
        <f t="shared" si="118"/>
        <v>#DIV/0!</v>
      </c>
      <c r="BI76" s="112" t="e">
        <f t="shared" si="119"/>
        <v>#DIV/0!</v>
      </c>
      <c r="BJ76" s="112" t="e">
        <f t="shared" si="120"/>
        <v>#DIV/0!</v>
      </c>
      <c r="BK76" s="112" t="e">
        <f t="shared" si="121"/>
        <v>#DIV/0!</v>
      </c>
      <c r="BL76" s="112" t="e">
        <f t="shared" si="122"/>
        <v>#DIV/0!</v>
      </c>
      <c r="BM76" s="112" t="e">
        <f t="shared" si="123"/>
        <v>#DIV/0!</v>
      </c>
      <c r="BN76" s="112" t="e">
        <f t="shared" si="124"/>
        <v>#DIV/0!</v>
      </c>
      <c r="BO76" s="112" t="e">
        <f t="shared" si="125"/>
        <v>#DIV/0!</v>
      </c>
      <c r="BP76" s="112" t="e">
        <f t="shared" si="126"/>
        <v>#DIV/0!</v>
      </c>
      <c r="BQ76" s="112" t="e">
        <f t="shared" si="127"/>
        <v>#DIV/0!</v>
      </c>
      <c r="BR76" s="112" t="e">
        <f t="shared" si="128"/>
        <v>#DIV/0!</v>
      </c>
      <c r="BS76" s="112" t="e">
        <f t="shared" si="129"/>
        <v>#DIV/0!</v>
      </c>
      <c r="BT76" s="112" t="e">
        <f t="shared" si="130"/>
        <v>#DIV/0!</v>
      </c>
      <c r="BU76" s="112" t="e">
        <f t="shared" si="131"/>
        <v>#DIV/0!</v>
      </c>
      <c r="BV76" s="112" t="e">
        <f t="shared" si="132"/>
        <v>#DIV/0!</v>
      </c>
      <c r="BW76" s="112" t="e">
        <f t="shared" si="133"/>
        <v>#DIV/0!</v>
      </c>
      <c r="BX76" s="112" t="e">
        <f t="shared" si="134"/>
        <v>#DIV/0!</v>
      </c>
      <c r="BY76" s="112" t="e">
        <f t="shared" si="135"/>
        <v>#DIV/0!</v>
      </c>
      <c r="BZ76" s="112" t="e">
        <f t="shared" si="136"/>
        <v>#DIV/0!</v>
      </c>
      <c r="CA76" s="112"/>
      <c r="CB76" s="112" t="e">
        <f t="shared" si="137"/>
        <v>#DIV/0!</v>
      </c>
      <c r="CC76" s="112" t="e">
        <f t="shared" si="138"/>
        <v>#DIV/0!</v>
      </c>
      <c r="CD76" s="112"/>
      <c r="CF76" s="111"/>
    </row>
    <row r="77" spans="1:86" s="7" customFormat="1" x14ac:dyDescent="0.25">
      <c r="A77" s="7" t="s">
        <v>180</v>
      </c>
      <c r="B77" s="7" t="s">
        <v>165</v>
      </c>
      <c r="C77" s="7" t="s">
        <v>79</v>
      </c>
      <c r="D77" s="7">
        <v>14</v>
      </c>
      <c r="E77" s="7">
        <v>1800</v>
      </c>
      <c r="F77" s="7" t="s">
        <v>55</v>
      </c>
      <c r="G77" s="7">
        <v>11</v>
      </c>
      <c r="H77" s="51"/>
      <c r="I77" s="99"/>
      <c r="P77" s="56"/>
      <c r="Q77" s="56"/>
      <c r="R77" s="56"/>
      <c r="S77" s="56"/>
      <c r="Z77" s="17"/>
      <c r="AA77" s="17"/>
      <c r="AE77" s="57"/>
      <c r="AF77" s="102"/>
      <c r="AH77" s="112">
        <f t="shared" si="93"/>
        <v>0</v>
      </c>
      <c r="AI77" s="112">
        <f t="shared" si="94"/>
        <v>0</v>
      </c>
      <c r="AJ77" s="112">
        <f t="shared" si="95"/>
        <v>0</v>
      </c>
      <c r="AK77" s="112">
        <f t="shared" si="96"/>
        <v>0</v>
      </c>
      <c r="AL77" s="112">
        <f t="shared" si="97"/>
        <v>0</v>
      </c>
      <c r="AM77" s="112">
        <f t="shared" si="98"/>
        <v>0</v>
      </c>
      <c r="AN77" s="112">
        <f t="shared" si="99"/>
        <v>0</v>
      </c>
      <c r="AO77" s="112">
        <f t="shared" si="100"/>
        <v>0</v>
      </c>
      <c r="AP77" s="112">
        <f t="shared" si="101"/>
        <v>0</v>
      </c>
      <c r="AQ77" s="112">
        <f t="shared" si="102"/>
        <v>0</v>
      </c>
      <c r="AR77" s="112">
        <f t="shared" si="103"/>
        <v>0</v>
      </c>
      <c r="AS77" s="112">
        <f t="shared" si="104"/>
        <v>0</v>
      </c>
      <c r="AT77" s="112">
        <f t="shared" si="105"/>
        <v>0</v>
      </c>
      <c r="AU77" s="112">
        <f t="shared" si="106"/>
        <v>0</v>
      </c>
      <c r="AV77" s="112">
        <f t="shared" si="107"/>
        <v>0</v>
      </c>
      <c r="AW77" s="112">
        <f t="shared" si="108"/>
        <v>0</v>
      </c>
      <c r="AX77" s="112">
        <f t="shared" si="109"/>
        <v>0</v>
      </c>
      <c r="AY77" s="112">
        <f t="shared" si="110"/>
        <v>0</v>
      </c>
      <c r="AZ77" s="112">
        <f t="shared" si="111"/>
        <v>0</v>
      </c>
      <c r="BA77" s="112">
        <f t="shared" si="112"/>
        <v>0</v>
      </c>
      <c r="BB77" s="112">
        <f t="shared" si="113"/>
        <v>0</v>
      </c>
      <c r="BC77" s="112">
        <f t="shared" si="114"/>
        <v>0</v>
      </c>
      <c r="BD77" s="7">
        <v>2</v>
      </c>
      <c r="BE77" s="112" t="e">
        <f t="shared" si="115"/>
        <v>#DIV/0!</v>
      </c>
      <c r="BF77" s="118" t="e">
        <f t="shared" si="116"/>
        <v>#DIV/0!</v>
      </c>
      <c r="BG77" s="118" t="e">
        <f t="shared" si="117"/>
        <v>#DIV/0!</v>
      </c>
      <c r="BH77" s="112" t="e">
        <f t="shared" si="118"/>
        <v>#DIV/0!</v>
      </c>
      <c r="BI77" s="112" t="e">
        <f t="shared" si="119"/>
        <v>#DIV/0!</v>
      </c>
      <c r="BJ77" s="112" t="e">
        <f t="shared" si="120"/>
        <v>#DIV/0!</v>
      </c>
      <c r="BK77" s="112" t="e">
        <f t="shared" si="121"/>
        <v>#DIV/0!</v>
      </c>
      <c r="BL77" s="112" t="e">
        <f t="shared" si="122"/>
        <v>#DIV/0!</v>
      </c>
      <c r="BM77" s="112" t="e">
        <f t="shared" si="123"/>
        <v>#DIV/0!</v>
      </c>
      <c r="BN77" s="112" t="e">
        <f t="shared" si="124"/>
        <v>#DIV/0!</v>
      </c>
      <c r="BO77" s="112" t="e">
        <f t="shared" si="125"/>
        <v>#DIV/0!</v>
      </c>
      <c r="BP77" s="112" t="e">
        <f t="shared" si="126"/>
        <v>#DIV/0!</v>
      </c>
      <c r="BQ77" s="112" t="e">
        <f t="shared" si="127"/>
        <v>#DIV/0!</v>
      </c>
      <c r="BR77" s="112" t="e">
        <f t="shared" si="128"/>
        <v>#DIV/0!</v>
      </c>
      <c r="BS77" s="112" t="e">
        <f t="shared" si="129"/>
        <v>#DIV/0!</v>
      </c>
      <c r="BT77" s="112" t="e">
        <f t="shared" si="130"/>
        <v>#DIV/0!</v>
      </c>
      <c r="BU77" s="112" t="e">
        <f t="shared" si="131"/>
        <v>#DIV/0!</v>
      </c>
      <c r="BV77" s="112" t="e">
        <f t="shared" si="132"/>
        <v>#DIV/0!</v>
      </c>
      <c r="BW77" s="112" t="e">
        <f t="shared" si="133"/>
        <v>#DIV/0!</v>
      </c>
      <c r="BX77" s="112" t="e">
        <f t="shared" si="134"/>
        <v>#DIV/0!</v>
      </c>
      <c r="BY77" s="112" t="e">
        <f t="shared" si="135"/>
        <v>#DIV/0!</v>
      </c>
      <c r="BZ77" s="112" t="e">
        <f t="shared" si="136"/>
        <v>#DIV/0!</v>
      </c>
      <c r="CA77" s="112"/>
      <c r="CB77" s="112" t="e">
        <f t="shared" si="137"/>
        <v>#DIV/0!</v>
      </c>
      <c r="CC77" s="112" t="e">
        <f t="shared" si="138"/>
        <v>#DIV/0!</v>
      </c>
      <c r="CD77" s="112"/>
      <c r="CF77" s="111"/>
    </row>
    <row r="78" spans="1:86" s="7" customFormat="1" x14ac:dyDescent="0.25">
      <c r="H78" s="51"/>
      <c r="I78" s="99"/>
      <c r="P78" s="56"/>
      <c r="Q78" s="56"/>
      <c r="R78" s="56"/>
      <c r="S78" s="56"/>
      <c r="Z78" s="17"/>
      <c r="AA78" s="17"/>
      <c r="AE78" s="57"/>
      <c r="AF78" s="10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E78" s="112"/>
      <c r="BF78" s="118"/>
      <c r="BG78" s="118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112"/>
      <c r="CF78" s="111"/>
    </row>
    <row r="79" spans="1:86" s="7" customFormat="1" x14ac:dyDescent="0.25">
      <c r="A79" s="7" t="s">
        <v>181</v>
      </c>
      <c r="B79" s="7" t="s">
        <v>156</v>
      </c>
      <c r="C79" s="7" t="s">
        <v>79</v>
      </c>
      <c r="D79" s="7">
        <v>14</v>
      </c>
      <c r="E79" s="7">
        <v>1600</v>
      </c>
      <c r="F79" s="7" t="s">
        <v>61</v>
      </c>
      <c r="G79" s="7">
        <v>10</v>
      </c>
      <c r="H79" s="51">
        <v>40.9</v>
      </c>
      <c r="I79" s="99">
        <v>0.08</v>
      </c>
      <c r="L79" s="7">
        <v>21.1</v>
      </c>
      <c r="M79" s="7">
        <v>0.1</v>
      </c>
      <c r="P79" s="56">
        <f>CE79-R79</f>
        <v>10.291006100000001</v>
      </c>
      <c r="Q79" s="56">
        <v>0.4</v>
      </c>
      <c r="R79" s="56">
        <f>CE79*CF79*1.113</f>
        <v>3.1389939</v>
      </c>
      <c r="S79" s="56">
        <v>0.24</v>
      </c>
      <c r="V79" s="7">
        <v>9.1300000000000008</v>
      </c>
      <c r="W79" s="7">
        <v>0.1</v>
      </c>
      <c r="X79" s="7">
        <v>14.2</v>
      </c>
      <c r="Y79" s="7">
        <v>0.1</v>
      </c>
      <c r="Z79" s="7">
        <v>0.7</v>
      </c>
      <c r="AA79" s="7">
        <v>0.06</v>
      </c>
      <c r="AC79" s="7">
        <f>SUM(H79:AB79)</f>
        <v>100.53999999999999</v>
      </c>
      <c r="AE79" s="57">
        <f>P79+R79</f>
        <v>13.43</v>
      </c>
      <c r="AF79" s="102"/>
      <c r="AH79" s="112">
        <f t="shared" si="93"/>
        <v>0.68071026873908824</v>
      </c>
      <c r="AI79" s="112">
        <f t="shared" si="94"/>
        <v>1.3314626283405149E-3</v>
      </c>
      <c r="AJ79" s="112">
        <f t="shared" si="95"/>
        <v>0</v>
      </c>
      <c r="AK79" s="112">
        <f t="shared" si="96"/>
        <v>0</v>
      </c>
      <c r="AL79" s="112">
        <f t="shared" si="97"/>
        <v>0.41388698727542711</v>
      </c>
      <c r="AM79" s="112">
        <f t="shared" si="98"/>
        <v>1.9615497027271425E-3</v>
      </c>
      <c r="AN79" s="112">
        <f t="shared" si="99"/>
        <v>0</v>
      </c>
      <c r="AO79" s="112">
        <f t="shared" si="100"/>
        <v>0</v>
      </c>
      <c r="AP79" s="112">
        <f t="shared" si="101"/>
        <v>0.14323979951172391</v>
      </c>
      <c r="AQ79" s="112">
        <f t="shared" si="102"/>
        <v>5.5675722322902493E-3</v>
      </c>
      <c r="AR79" s="112">
        <f t="shared" si="103"/>
        <v>3.9314332412782503E-2</v>
      </c>
      <c r="AS79" s="112">
        <f t="shared" si="104"/>
        <v>3.005880253245411E-3</v>
      </c>
      <c r="AT79" s="112">
        <f t="shared" si="105"/>
        <v>0</v>
      </c>
      <c r="AU79" s="112">
        <f t="shared" si="106"/>
        <v>0</v>
      </c>
      <c r="AV79" s="112">
        <f t="shared" si="107"/>
        <v>0.22652557406741186</v>
      </c>
      <c r="AW79" s="112">
        <f t="shared" si="108"/>
        <v>2.4811125308588375E-3</v>
      </c>
      <c r="AX79" s="112">
        <f t="shared" si="109"/>
        <v>0.25322144036635075</v>
      </c>
      <c r="AY79" s="112">
        <f t="shared" si="110"/>
        <v>1.7832495800447238E-3</v>
      </c>
      <c r="AZ79" s="112">
        <f t="shared" si="111"/>
        <v>2.2588879172085307E-2</v>
      </c>
      <c r="BA79" s="112">
        <f t="shared" si="112"/>
        <v>1.9361896433215977E-3</v>
      </c>
      <c r="BB79" s="112">
        <f t="shared" si="113"/>
        <v>0</v>
      </c>
      <c r="BC79" s="112">
        <f t="shared" si="114"/>
        <v>2.1346978640281966</v>
      </c>
      <c r="BD79" s="7">
        <v>12</v>
      </c>
      <c r="BE79" s="112">
        <f t="shared" si="115"/>
        <v>4.485136643096177</v>
      </c>
      <c r="BF79" s="118">
        <f t="shared" si="116"/>
        <v>3.0530785696535307</v>
      </c>
      <c r="BG79" s="118">
        <f t="shared" si="117"/>
        <v>5.9717918232831896E-3</v>
      </c>
      <c r="BH79" s="112">
        <f t="shared" si="118"/>
        <v>0</v>
      </c>
      <c r="BI79" s="112">
        <f t="shared" si="119"/>
        <v>0</v>
      </c>
      <c r="BJ79" s="112">
        <f t="shared" si="120"/>
        <v>1.8563396927296993</v>
      </c>
      <c r="BK79" s="112">
        <f t="shared" si="121"/>
        <v>8.79781844895592E-3</v>
      </c>
      <c r="BL79" s="112">
        <f t="shared" si="122"/>
        <v>0</v>
      </c>
      <c r="BM79" s="112">
        <f t="shared" si="123"/>
        <v>0</v>
      </c>
      <c r="BN79" s="112">
        <f t="shared" si="124"/>
        <v>0.64245007353978278</v>
      </c>
      <c r="BO79" s="112">
        <f t="shared" si="125"/>
        <v>2.4971322232129778E-2</v>
      </c>
      <c r="BP79" s="112">
        <f t="shared" si="126"/>
        <v>0.17633015290343454</v>
      </c>
      <c r="BQ79" s="112">
        <f t="shared" si="127"/>
        <v>1.348178366859021E-2</v>
      </c>
      <c r="BR79" s="112">
        <f t="shared" si="128"/>
        <v>0</v>
      </c>
      <c r="BS79" s="112">
        <f t="shared" si="129"/>
        <v>0</v>
      </c>
      <c r="BT79" s="112">
        <f t="shared" si="130"/>
        <v>1.0159981528481461</v>
      </c>
      <c r="BU79" s="112">
        <f t="shared" si="131"/>
        <v>1.1128128727800066E-2</v>
      </c>
      <c r="BV79" s="112">
        <f t="shared" si="132"/>
        <v>1.1357327610047132</v>
      </c>
      <c r="BW79" s="112">
        <f t="shared" si="133"/>
        <v>7.9981180352444604E-3</v>
      </c>
      <c r="BX79" s="112">
        <f t="shared" si="134"/>
        <v>0.10131420970119184</v>
      </c>
      <c r="BY79" s="112">
        <f t="shared" si="135"/>
        <v>8.6840751172450152E-3</v>
      </c>
      <c r="BZ79" s="112">
        <f t="shared" si="136"/>
        <v>0</v>
      </c>
      <c r="CA79" s="112"/>
      <c r="CB79" s="112">
        <f t="shared" si="137"/>
        <v>7.9812436123804993</v>
      </c>
      <c r="CC79" s="112">
        <f t="shared" si="138"/>
        <v>8.1033038053248643E-2</v>
      </c>
      <c r="CD79" s="112">
        <f>BN79+BP79</f>
        <v>0.81878022644321735</v>
      </c>
      <c r="CE79" s="7">
        <v>13.43</v>
      </c>
      <c r="CF79" s="119">
        <v>0.21</v>
      </c>
    </row>
    <row r="80" spans="1:86" s="7" customFormat="1" x14ac:dyDescent="0.25">
      <c r="A80" s="7" t="s">
        <v>181</v>
      </c>
      <c r="B80" s="7" t="s">
        <v>164</v>
      </c>
      <c r="C80" s="7" t="s">
        <v>79</v>
      </c>
      <c r="D80" s="7">
        <v>14</v>
      </c>
      <c r="E80" s="7">
        <v>1600</v>
      </c>
      <c r="F80" s="7" t="s">
        <v>61</v>
      </c>
      <c r="G80" s="7">
        <v>10</v>
      </c>
      <c r="H80" s="51">
        <v>54.86</v>
      </c>
      <c r="I80" s="99">
        <v>0.06</v>
      </c>
      <c r="L80" s="7">
        <v>12.8</v>
      </c>
      <c r="M80" s="7">
        <v>0.1</v>
      </c>
      <c r="P80" s="56">
        <v>4.8099999999999996</v>
      </c>
      <c r="Q80" s="56">
        <v>0.12</v>
      </c>
      <c r="R80" s="56"/>
      <c r="S80" s="56"/>
      <c r="V80" s="7">
        <v>8.1999999999999993</v>
      </c>
      <c r="W80" s="7">
        <v>0.02</v>
      </c>
      <c r="X80" s="7">
        <v>12.24</v>
      </c>
      <c r="Y80" s="7">
        <v>7.0000000000000007E-2</v>
      </c>
      <c r="Z80" s="7">
        <v>6.41</v>
      </c>
      <c r="AA80" s="7">
        <v>7.0000000000000007E-2</v>
      </c>
      <c r="AE80" s="57"/>
      <c r="AF80" s="102"/>
      <c r="AH80" s="112">
        <f t="shared" si="93"/>
        <v>0.91305049738450805</v>
      </c>
      <c r="AI80" s="112">
        <f t="shared" si="94"/>
        <v>9.9859697125538626E-4</v>
      </c>
      <c r="AJ80" s="112">
        <f t="shared" si="95"/>
        <v>0</v>
      </c>
      <c r="AK80" s="112">
        <f t="shared" si="96"/>
        <v>0</v>
      </c>
      <c r="AL80" s="112">
        <f t="shared" si="97"/>
        <v>0.25107836194907424</v>
      </c>
      <c r="AM80" s="112">
        <f t="shared" si="98"/>
        <v>1.9615497027271425E-3</v>
      </c>
      <c r="AN80" s="112">
        <f t="shared" si="99"/>
        <v>0</v>
      </c>
      <c r="AO80" s="112">
        <f t="shared" si="100"/>
        <v>0</v>
      </c>
      <c r="AP80" s="112">
        <f t="shared" si="101"/>
        <v>6.6950056093290231E-2</v>
      </c>
      <c r="AQ80" s="112">
        <f t="shared" si="102"/>
        <v>1.6702716696870745E-3</v>
      </c>
      <c r="AR80" s="112">
        <f t="shared" si="103"/>
        <v>0</v>
      </c>
      <c r="AS80" s="112">
        <f t="shared" si="104"/>
        <v>0</v>
      </c>
      <c r="AT80" s="112">
        <f t="shared" si="105"/>
        <v>0</v>
      </c>
      <c r="AU80" s="112">
        <f t="shared" si="106"/>
        <v>0</v>
      </c>
      <c r="AV80" s="112">
        <f t="shared" si="107"/>
        <v>0.20345122753042463</v>
      </c>
      <c r="AW80" s="112">
        <f t="shared" si="108"/>
        <v>4.9622250617176742E-4</v>
      </c>
      <c r="AX80" s="112">
        <f t="shared" si="109"/>
        <v>0.21826974859747419</v>
      </c>
      <c r="AY80" s="112">
        <f t="shared" si="110"/>
        <v>1.2482747060313067E-3</v>
      </c>
      <c r="AZ80" s="112">
        <f t="shared" si="111"/>
        <v>0.20684959356152405</v>
      </c>
      <c r="BA80" s="112">
        <f t="shared" si="112"/>
        <v>2.2588879172085311E-3</v>
      </c>
      <c r="BB80" s="112">
        <f t="shared" si="113"/>
        <v>0</v>
      </c>
      <c r="BC80" s="112">
        <f t="shared" si="114"/>
        <v>0</v>
      </c>
      <c r="BD80" s="7">
        <v>6</v>
      </c>
      <c r="BE80" s="112">
        <f t="shared" si="115"/>
        <v>2.1468331033005921</v>
      </c>
      <c r="BF80" s="118">
        <f t="shared" si="116"/>
        <v>1.9601670327701326</v>
      </c>
      <c r="BG80" s="118">
        <f t="shared" si="117"/>
        <v>2.1438210347467729E-3</v>
      </c>
      <c r="BH80" s="112">
        <f t="shared" si="118"/>
        <v>0</v>
      </c>
      <c r="BI80" s="112">
        <f t="shared" si="119"/>
        <v>0</v>
      </c>
      <c r="BJ80" s="112">
        <f t="shared" si="120"/>
        <v>0.53902333895476029</v>
      </c>
      <c r="BK80" s="112">
        <f t="shared" si="121"/>
        <v>4.2111198355840648E-3</v>
      </c>
      <c r="BL80" s="112">
        <f t="shared" si="122"/>
        <v>0</v>
      </c>
      <c r="BM80" s="112">
        <f t="shared" si="123"/>
        <v>0</v>
      </c>
      <c r="BN80" s="112">
        <f t="shared" si="124"/>
        <v>0.14373059668890698</v>
      </c>
      <c r="BO80" s="112">
        <f t="shared" si="125"/>
        <v>3.5857945119893639E-3</v>
      </c>
      <c r="BP80" s="112">
        <f t="shared" si="126"/>
        <v>0</v>
      </c>
      <c r="BQ80" s="112">
        <f t="shared" si="127"/>
        <v>0</v>
      </c>
      <c r="BR80" s="112">
        <f t="shared" si="128"/>
        <v>0</v>
      </c>
      <c r="BS80" s="112">
        <f t="shared" si="129"/>
        <v>0</v>
      </c>
      <c r="BT80" s="112">
        <f t="shared" si="130"/>
        <v>0.43677583016945637</v>
      </c>
      <c r="BU80" s="112">
        <f t="shared" si="131"/>
        <v>1.0653069028523326E-3</v>
      </c>
      <c r="BV80" s="112">
        <f t="shared" si="132"/>
        <v>0.46858872173815558</v>
      </c>
      <c r="BW80" s="112">
        <f t="shared" si="133"/>
        <v>2.6798374609208245E-3</v>
      </c>
      <c r="BX80" s="112">
        <f t="shared" si="134"/>
        <v>0.44407155486215283</v>
      </c>
      <c r="BY80" s="112">
        <f t="shared" si="135"/>
        <v>4.8494553573090017E-3</v>
      </c>
      <c r="BZ80" s="112">
        <f t="shared" si="136"/>
        <v>0</v>
      </c>
      <c r="CA80" s="112"/>
      <c r="CB80" s="112">
        <f t="shared" si="137"/>
        <v>3.9923570751835644</v>
      </c>
      <c r="CC80" s="112">
        <f t="shared" si="138"/>
        <v>1.8535335103402363E-2</v>
      </c>
      <c r="CD80" s="112"/>
      <c r="CF80" s="119"/>
    </row>
    <row r="81" spans="1:86" s="7" customFormat="1" x14ac:dyDescent="0.25">
      <c r="A81" s="7" t="s">
        <v>181</v>
      </c>
      <c r="B81" s="7" t="s">
        <v>61</v>
      </c>
      <c r="C81" s="7" t="s">
        <v>79</v>
      </c>
      <c r="D81" s="7">
        <v>14</v>
      </c>
      <c r="E81" s="7">
        <v>1600</v>
      </c>
      <c r="F81" s="7" t="s">
        <v>61</v>
      </c>
      <c r="G81" s="7">
        <v>10</v>
      </c>
      <c r="H81" s="51"/>
      <c r="I81" s="99"/>
      <c r="P81" s="56"/>
      <c r="Q81" s="56"/>
      <c r="R81" s="56"/>
      <c r="S81" s="56"/>
      <c r="T81" s="7">
        <v>133.35</v>
      </c>
      <c r="AE81" s="57"/>
      <c r="AF81" s="102"/>
      <c r="AH81" s="112">
        <f t="shared" si="93"/>
        <v>0</v>
      </c>
      <c r="AI81" s="112">
        <f t="shared" si="94"/>
        <v>0</v>
      </c>
      <c r="AJ81" s="112">
        <f t="shared" si="95"/>
        <v>0</v>
      </c>
      <c r="AK81" s="112">
        <f t="shared" si="96"/>
        <v>0</v>
      </c>
      <c r="AL81" s="112">
        <f t="shared" si="97"/>
        <v>0</v>
      </c>
      <c r="AM81" s="112">
        <f t="shared" si="98"/>
        <v>0</v>
      </c>
      <c r="AN81" s="112">
        <f t="shared" si="99"/>
        <v>0</v>
      </c>
      <c r="AO81" s="112">
        <f t="shared" si="100"/>
        <v>0</v>
      </c>
      <c r="AP81" s="112">
        <f t="shared" si="101"/>
        <v>0</v>
      </c>
      <c r="AQ81" s="112">
        <f t="shared" si="102"/>
        <v>0</v>
      </c>
      <c r="AR81" s="112">
        <f t="shared" si="103"/>
        <v>0</v>
      </c>
      <c r="AS81" s="112">
        <f t="shared" si="104"/>
        <v>0</v>
      </c>
      <c r="AT81" s="112">
        <f t="shared" si="105"/>
        <v>1.0422952224032116</v>
      </c>
      <c r="AU81" s="112">
        <f t="shared" si="106"/>
        <v>0</v>
      </c>
      <c r="AV81" s="112">
        <f t="shared" si="107"/>
        <v>0</v>
      </c>
      <c r="AW81" s="112">
        <f t="shared" si="108"/>
        <v>0</v>
      </c>
      <c r="AX81" s="112">
        <f t="shared" si="109"/>
        <v>0</v>
      </c>
      <c r="AY81" s="112">
        <f t="shared" si="110"/>
        <v>0</v>
      </c>
      <c r="AZ81" s="112">
        <f t="shared" si="111"/>
        <v>0</v>
      </c>
      <c r="BA81" s="112">
        <f t="shared" si="112"/>
        <v>0</v>
      </c>
      <c r="BB81" s="112">
        <f t="shared" si="113"/>
        <v>0</v>
      </c>
      <c r="BC81" s="112">
        <f t="shared" si="114"/>
        <v>0</v>
      </c>
      <c r="BD81" s="7">
        <v>1</v>
      </c>
      <c r="BE81" s="112">
        <f t="shared" si="115"/>
        <v>0.4797105361829771</v>
      </c>
      <c r="BF81" s="118">
        <f t="shared" si="116"/>
        <v>0</v>
      </c>
      <c r="BG81" s="118">
        <f t="shared" si="117"/>
        <v>0</v>
      </c>
      <c r="BH81" s="112">
        <f t="shared" si="118"/>
        <v>0</v>
      </c>
      <c r="BI81" s="112">
        <f t="shared" si="119"/>
        <v>0</v>
      </c>
      <c r="BJ81" s="112">
        <f t="shared" si="120"/>
        <v>0</v>
      </c>
      <c r="BK81" s="112">
        <f t="shared" si="121"/>
        <v>0</v>
      </c>
      <c r="BL81" s="112">
        <f t="shared" si="122"/>
        <v>0</v>
      </c>
      <c r="BM81" s="112">
        <f t="shared" si="123"/>
        <v>0</v>
      </c>
      <c r="BN81" s="112">
        <f t="shared" si="124"/>
        <v>0</v>
      </c>
      <c r="BO81" s="112">
        <f t="shared" si="125"/>
        <v>0</v>
      </c>
      <c r="BP81" s="112">
        <f t="shared" si="126"/>
        <v>0</v>
      </c>
      <c r="BQ81" s="112">
        <f t="shared" si="127"/>
        <v>0</v>
      </c>
      <c r="BR81" s="112">
        <f t="shared" si="128"/>
        <v>0.5</v>
      </c>
      <c r="BS81" s="112">
        <f t="shared" si="129"/>
        <v>0</v>
      </c>
      <c r="BT81" s="112">
        <f t="shared" si="130"/>
        <v>0</v>
      </c>
      <c r="BU81" s="112">
        <f t="shared" si="131"/>
        <v>0</v>
      </c>
      <c r="BV81" s="112">
        <f t="shared" si="132"/>
        <v>0</v>
      </c>
      <c r="BW81" s="112">
        <f t="shared" si="133"/>
        <v>0</v>
      </c>
      <c r="BX81" s="112">
        <f t="shared" si="134"/>
        <v>0</v>
      </c>
      <c r="BY81" s="112">
        <f t="shared" si="135"/>
        <v>0</v>
      </c>
      <c r="BZ81" s="112">
        <f t="shared" si="136"/>
        <v>0</v>
      </c>
      <c r="CA81" s="112"/>
      <c r="CB81" s="112">
        <f t="shared" si="137"/>
        <v>0.5</v>
      </c>
      <c r="CC81" s="112">
        <f t="shared" si="138"/>
        <v>0</v>
      </c>
      <c r="CD81" s="112"/>
      <c r="CF81" s="119"/>
    </row>
    <row r="82" spans="1:86" s="7" customFormat="1" x14ac:dyDescent="0.25">
      <c r="A82" s="7" t="s">
        <v>181</v>
      </c>
      <c r="B82" s="7" t="s">
        <v>161</v>
      </c>
      <c r="C82" s="7" t="s">
        <v>79</v>
      </c>
      <c r="D82" s="7">
        <v>14</v>
      </c>
      <c r="E82" s="7">
        <v>1600</v>
      </c>
      <c r="F82" s="7" t="s">
        <v>61</v>
      </c>
      <c r="G82" s="7">
        <v>10</v>
      </c>
      <c r="H82" s="51"/>
      <c r="I82" s="99"/>
      <c r="P82" s="56"/>
      <c r="Q82" s="56"/>
      <c r="R82" s="56"/>
      <c r="S82" s="56"/>
      <c r="T82" s="7">
        <v>100</v>
      </c>
      <c r="AE82" s="57"/>
      <c r="AF82" s="102"/>
      <c r="AH82" s="112">
        <f t="shared" si="93"/>
        <v>0</v>
      </c>
      <c r="AI82" s="112">
        <f t="shared" si="94"/>
        <v>0</v>
      </c>
      <c r="AJ82" s="112">
        <f t="shared" si="95"/>
        <v>0</v>
      </c>
      <c r="AK82" s="112">
        <f t="shared" si="96"/>
        <v>0</v>
      </c>
      <c r="AL82" s="112">
        <f t="shared" si="97"/>
        <v>0</v>
      </c>
      <c r="AM82" s="112">
        <f t="shared" si="98"/>
        <v>0</v>
      </c>
      <c r="AN82" s="112">
        <f t="shared" si="99"/>
        <v>0</v>
      </c>
      <c r="AO82" s="112">
        <f t="shared" si="100"/>
        <v>0</v>
      </c>
      <c r="AP82" s="112">
        <f t="shared" si="101"/>
        <v>0</v>
      </c>
      <c r="AQ82" s="112">
        <f t="shared" si="102"/>
        <v>0</v>
      </c>
      <c r="AR82" s="112">
        <f t="shared" si="103"/>
        <v>0</v>
      </c>
      <c r="AS82" s="112">
        <f t="shared" si="104"/>
        <v>0</v>
      </c>
      <c r="AT82" s="112">
        <f t="shared" si="105"/>
        <v>0.78162371383817886</v>
      </c>
      <c r="AU82" s="112">
        <f t="shared" si="106"/>
        <v>0</v>
      </c>
      <c r="AV82" s="112">
        <f t="shared" si="107"/>
        <v>0</v>
      </c>
      <c r="AW82" s="112">
        <f t="shared" si="108"/>
        <v>0</v>
      </c>
      <c r="AX82" s="112">
        <f t="shared" si="109"/>
        <v>0</v>
      </c>
      <c r="AY82" s="112">
        <f t="shared" si="110"/>
        <v>0</v>
      </c>
      <c r="AZ82" s="112">
        <f t="shared" si="111"/>
        <v>0</v>
      </c>
      <c r="BA82" s="112">
        <f t="shared" si="112"/>
        <v>0</v>
      </c>
      <c r="BB82" s="112">
        <f t="shared" si="113"/>
        <v>0</v>
      </c>
      <c r="BC82" s="112">
        <f t="shared" si="114"/>
        <v>0</v>
      </c>
      <c r="BD82" s="7">
        <v>2</v>
      </c>
      <c r="BE82" s="112">
        <f t="shared" si="115"/>
        <v>1.279388</v>
      </c>
      <c r="BF82" s="118">
        <f t="shared" si="116"/>
        <v>0</v>
      </c>
      <c r="BG82" s="118">
        <f t="shared" si="117"/>
        <v>0</v>
      </c>
      <c r="BH82" s="112">
        <f t="shared" si="118"/>
        <v>0</v>
      </c>
      <c r="BI82" s="112">
        <f t="shared" si="119"/>
        <v>0</v>
      </c>
      <c r="BJ82" s="112">
        <f t="shared" si="120"/>
        <v>0</v>
      </c>
      <c r="BK82" s="112">
        <f t="shared" si="121"/>
        <v>0</v>
      </c>
      <c r="BL82" s="112">
        <f t="shared" si="122"/>
        <v>0</v>
      </c>
      <c r="BM82" s="112">
        <f t="shared" si="123"/>
        <v>0</v>
      </c>
      <c r="BN82" s="112">
        <f t="shared" si="124"/>
        <v>0</v>
      </c>
      <c r="BO82" s="112">
        <f t="shared" si="125"/>
        <v>0</v>
      </c>
      <c r="BP82" s="112">
        <f t="shared" si="126"/>
        <v>0</v>
      </c>
      <c r="BQ82" s="112">
        <f t="shared" si="127"/>
        <v>0</v>
      </c>
      <c r="BR82" s="112">
        <f t="shared" si="128"/>
        <v>1</v>
      </c>
      <c r="BS82" s="112">
        <f t="shared" si="129"/>
        <v>0</v>
      </c>
      <c r="BT82" s="112">
        <f t="shared" si="130"/>
        <v>0</v>
      </c>
      <c r="BU82" s="112">
        <f t="shared" si="131"/>
        <v>0</v>
      </c>
      <c r="BV82" s="112">
        <f t="shared" si="132"/>
        <v>0</v>
      </c>
      <c r="BW82" s="112">
        <f t="shared" si="133"/>
        <v>0</v>
      </c>
      <c r="BX82" s="112">
        <f t="shared" si="134"/>
        <v>0</v>
      </c>
      <c r="BY82" s="112">
        <f t="shared" si="135"/>
        <v>0</v>
      </c>
      <c r="BZ82" s="112">
        <f t="shared" si="136"/>
        <v>0</v>
      </c>
      <c r="CA82" s="112"/>
      <c r="CB82" s="112">
        <f t="shared" si="137"/>
        <v>1</v>
      </c>
      <c r="CC82" s="112">
        <f t="shared" si="138"/>
        <v>0</v>
      </c>
      <c r="CD82" s="112"/>
      <c r="CF82" s="119"/>
    </row>
    <row r="83" spans="1:86" s="7" customFormat="1" x14ac:dyDescent="0.25">
      <c r="H83" s="51"/>
      <c r="I83" s="99"/>
      <c r="P83" s="56"/>
      <c r="Q83" s="56"/>
      <c r="R83" s="56"/>
      <c r="S83" s="56"/>
      <c r="Z83" s="17"/>
      <c r="AA83" s="17"/>
      <c r="AE83" s="57"/>
      <c r="AF83" s="10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E83" s="112"/>
      <c r="BF83" s="118"/>
      <c r="BG83" s="118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  <c r="BZ83" s="112"/>
      <c r="CA83" s="112"/>
      <c r="CB83" s="112"/>
      <c r="CC83" s="112"/>
      <c r="CD83" s="112"/>
      <c r="CF83" s="120"/>
      <c r="CG83" s="121"/>
    </row>
    <row r="84" spans="1:86" s="7" customFormat="1" x14ac:dyDescent="0.25">
      <c r="A84" s="7" t="s">
        <v>184</v>
      </c>
      <c r="B84" s="7" t="s">
        <v>156</v>
      </c>
      <c r="C84" s="7" t="s">
        <v>79</v>
      </c>
      <c r="D84" s="7">
        <v>14</v>
      </c>
      <c r="E84" s="7">
        <v>1800</v>
      </c>
      <c r="F84" s="7" t="s">
        <v>64</v>
      </c>
      <c r="G84" s="7">
        <v>9.5</v>
      </c>
      <c r="H84" s="51">
        <v>42.3</v>
      </c>
      <c r="I84" s="99">
        <v>0.5</v>
      </c>
      <c r="L84" s="7">
        <v>18</v>
      </c>
      <c r="M84" s="7">
        <v>0.6</v>
      </c>
      <c r="P84" s="56">
        <f>CE84-R84</f>
        <v>17.816634000000001</v>
      </c>
      <c r="Q84" s="56">
        <v>1.6</v>
      </c>
      <c r="R84" s="56">
        <f>CE84*CF84*1.113</f>
        <v>1.983366</v>
      </c>
      <c r="S84" s="56">
        <v>0.2</v>
      </c>
      <c r="V84" s="7">
        <v>7.5</v>
      </c>
      <c r="W84" s="7">
        <v>0.4</v>
      </c>
      <c r="X84" s="7">
        <v>10.5</v>
      </c>
      <c r="Y84" s="7">
        <v>0.7</v>
      </c>
      <c r="Z84" s="17">
        <v>1</v>
      </c>
      <c r="AA84" s="17">
        <v>0.1</v>
      </c>
      <c r="AC84" s="7">
        <f>SUM(H84:AB84)</f>
        <v>103.2</v>
      </c>
      <c r="AE84" s="57">
        <f>P84+R84</f>
        <v>19.8</v>
      </c>
      <c r="AF84" s="102"/>
      <c r="AH84" s="112">
        <f t="shared" si="93"/>
        <v>0.70401086473504726</v>
      </c>
      <c r="AI84" s="112">
        <f t="shared" si="94"/>
        <v>8.3216414271282176E-3</v>
      </c>
      <c r="AJ84" s="112">
        <f t="shared" si="95"/>
        <v>0</v>
      </c>
      <c r="AK84" s="112">
        <f t="shared" si="96"/>
        <v>0</v>
      </c>
      <c r="AL84" s="112">
        <f t="shared" si="97"/>
        <v>0.35307894649088567</v>
      </c>
      <c r="AM84" s="112">
        <f t="shared" si="98"/>
        <v>1.1769298216362856E-2</v>
      </c>
      <c r="AN84" s="112">
        <f t="shared" si="99"/>
        <v>0</v>
      </c>
      <c r="AO84" s="112">
        <f t="shared" si="100"/>
        <v>0</v>
      </c>
      <c r="AP84" s="112">
        <f t="shared" si="101"/>
        <v>0.24798849182819585</v>
      </c>
      <c r="AQ84" s="112">
        <f t="shared" si="102"/>
        <v>2.2270288929160997E-2</v>
      </c>
      <c r="AR84" s="112">
        <f t="shared" si="103"/>
        <v>2.4840669559826407E-2</v>
      </c>
      <c r="AS84" s="112">
        <f t="shared" si="104"/>
        <v>2.5049002110378426E-3</v>
      </c>
      <c r="AT84" s="112">
        <f t="shared" si="105"/>
        <v>0</v>
      </c>
      <c r="AU84" s="112">
        <f t="shared" si="106"/>
        <v>0</v>
      </c>
      <c r="AV84" s="112">
        <f t="shared" si="107"/>
        <v>0.1860834398144128</v>
      </c>
      <c r="AW84" s="112">
        <f t="shared" si="108"/>
        <v>9.9244501234353501E-3</v>
      </c>
      <c r="AX84" s="112">
        <f t="shared" si="109"/>
        <v>0.18724120590469601</v>
      </c>
      <c r="AY84" s="112">
        <f t="shared" si="110"/>
        <v>1.2482747060313066E-2</v>
      </c>
      <c r="AZ84" s="112">
        <f t="shared" si="111"/>
        <v>3.2269827388693294E-2</v>
      </c>
      <c r="BA84" s="112">
        <f t="shared" si="112"/>
        <v>3.2269827388693296E-3</v>
      </c>
      <c r="BB84" s="112">
        <f t="shared" si="113"/>
        <v>0</v>
      </c>
      <c r="BC84" s="112">
        <f t="shared" si="114"/>
        <v>2.191175846108115</v>
      </c>
      <c r="BD84" s="7">
        <v>12</v>
      </c>
      <c r="BE84" s="112">
        <f t="shared" si="115"/>
        <v>4.5935665790801847</v>
      </c>
      <c r="BF84" s="118">
        <f t="shared" si="116"/>
        <v>3.2339207795562537</v>
      </c>
      <c r="BG84" s="118">
        <f t="shared" si="117"/>
        <v>3.8226013942745315E-2</v>
      </c>
      <c r="BH84" s="112">
        <f t="shared" si="118"/>
        <v>0</v>
      </c>
      <c r="BI84" s="112">
        <f t="shared" si="119"/>
        <v>0</v>
      </c>
      <c r="BJ84" s="112">
        <f t="shared" si="120"/>
        <v>1.6218916483773733</v>
      </c>
      <c r="BK84" s="112">
        <f t="shared" si="121"/>
        <v>5.4063054945912445E-2</v>
      </c>
      <c r="BL84" s="112">
        <f t="shared" si="122"/>
        <v>0</v>
      </c>
      <c r="BM84" s="112">
        <f t="shared" si="123"/>
        <v>0</v>
      </c>
      <c r="BN84" s="112">
        <f t="shared" si="124"/>
        <v>1.1391516480585</v>
      </c>
      <c r="BO84" s="112">
        <f t="shared" si="125"/>
        <v>0.10230005493145339</v>
      </c>
      <c r="BP84" s="112">
        <f t="shared" si="126"/>
        <v>0.11410726949199307</v>
      </c>
      <c r="BQ84" s="112">
        <f t="shared" si="127"/>
        <v>1.1506425893354336E-2</v>
      </c>
      <c r="BR84" s="112">
        <f t="shared" si="128"/>
        <v>0</v>
      </c>
      <c r="BS84" s="112">
        <f t="shared" si="129"/>
        <v>0</v>
      </c>
      <c r="BT84" s="112">
        <f t="shared" si="130"/>
        <v>0.85478667005176567</v>
      </c>
      <c r="BU84" s="112">
        <f t="shared" si="131"/>
        <v>4.5588622402760841E-2</v>
      </c>
      <c r="BV84" s="112">
        <f t="shared" si="132"/>
        <v>0.8601049456704829</v>
      </c>
      <c r="BW84" s="112">
        <f t="shared" si="133"/>
        <v>5.7340329711365524E-2</v>
      </c>
      <c r="BX84" s="112">
        <f t="shared" si="134"/>
        <v>0.1482336006053879</v>
      </c>
      <c r="BY84" s="112">
        <f t="shared" si="135"/>
        <v>1.4823360060538792E-2</v>
      </c>
      <c r="BZ84" s="112">
        <f t="shared" si="136"/>
        <v>0</v>
      </c>
      <c r="CA84" s="112"/>
      <c r="CB84" s="112">
        <f t="shared" si="137"/>
        <v>7.9721965618117565</v>
      </c>
      <c r="CC84" s="112">
        <f t="shared" si="138"/>
        <v>0.32384786188813069</v>
      </c>
      <c r="CD84" s="112">
        <f>BN84+BP84</f>
        <v>1.2532589175504931</v>
      </c>
      <c r="CE84" s="7">
        <v>19.8</v>
      </c>
      <c r="CF84" s="120">
        <v>0.09</v>
      </c>
      <c r="CG84" s="121" t="s">
        <v>91</v>
      </c>
    </row>
    <row r="85" spans="1:86" s="7" customFormat="1" x14ac:dyDescent="0.25">
      <c r="A85" s="7" t="s">
        <v>184</v>
      </c>
      <c r="B85" s="7" t="s">
        <v>164</v>
      </c>
      <c r="C85" s="7" t="s">
        <v>79</v>
      </c>
      <c r="D85" s="7">
        <v>14</v>
      </c>
      <c r="E85" s="7">
        <v>1800</v>
      </c>
      <c r="F85" s="7" t="s">
        <v>64</v>
      </c>
      <c r="G85" s="7">
        <v>9.5</v>
      </c>
      <c r="H85" s="51">
        <v>54</v>
      </c>
      <c r="I85" s="99">
        <v>1.6</v>
      </c>
      <c r="L85" s="7">
        <v>12.4</v>
      </c>
      <c r="M85" s="7">
        <v>0.8</v>
      </c>
      <c r="P85" s="56">
        <v>7.3</v>
      </c>
      <c r="Q85" s="56">
        <v>1.4</v>
      </c>
      <c r="R85" s="56"/>
      <c r="S85" s="56"/>
      <c r="V85" s="7">
        <v>7.9</v>
      </c>
      <c r="W85" s="7">
        <v>0.1</v>
      </c>
      <c r="X85" s="7">
        <v>12.1</v>
      </c>
      <c r="Y85" s="7">
        <v>0.3</v>
      </c>
      <c r="Z85" s="17">
        <v>5.5</v>
      </c>
      <c r="AA85" s="17">
        <v>0.7</v>
      </c>
      <c r="AE85" s="57"/>
      <c r="AF85" s="102"/>
      <c r="AH85" s="112">
        <f t="shared" si="93"/>
        <v>0.89873727412984761</v>
      </c>
      <c r="AI85" s="112">
        <f t="shared" si="94"/>
        <v>2.6629252566810299E-2</v>
      </c>
      <c r="AJ85" s="112">
        <f t="shared" si="95"/>
        <v>0</v>
      </c>
      <c r="AK85" s="112">
        <f t="shared" si="96"/>
        <v>0</v>
      </c>
      <c r="AL85" s="112">
        <f t="shared" si="97"/>
        <v>0.24323216313816567</v>
      </c>
      <c r="AM85" s="112">
        <f t="shared" si="98"/>
        <v>1.569239762181714E-2</v>
      </c>
      <c r="AN85" s="112">
        <f t="shared" si="99"/>
        <v>0</v>
      </c>
      <c r="AO85" s="112">
        <f t="shared" si="100"/>
        <v>0</v>
      </c>
      <c r="AP85" s="112">
        <f t="shared" si="101"/>
        <v>0.10160819323929704</v>
      </c>
      <c r="AQ85" s="112">
        <f t="shared" si="102"/>
        <v>1.9486502813015869E-2</v>
      </c>
      <c r="AR85" s="112">
        <f t="shared" si="103"/>
        <v>0</v>
      </c>
      <c r="AS85" s="112">
        <f t="shared" si="104"/>
        <v>0</v>
      </c>
      <c r="AT85" s="112">
        <f t="shared" si="105"/>
        <v>0</v>
      </c>
      <c r="AU85" s="112">
        <f t="shared" si="106"/>
        <v>0</v>
      </c>
      <c r="AV85" s="112">
        <f t="shared" si="107"/>
        <v>0.19600788993784815</v>
      </c>
      <c r="AW85" s="112">
        <f t="shared" si="108"/>
        <v>2.4811125308588375E-3</v>
      </c>
      <c r="AX85" s="112">
        <f t="shared" si="109"/>
        <v>0.21577319918541157</v>
      </c>
      <c r="AY85" s="112">
        <f t="shared" si="110"/>
        <v>5.3497487401341715E-3</v>
      </c>
      <c r="AZ85" s="112">
        <f t="shared" si="111"/>
        <v>0.17748405063781314</v>
      </c>
      <c r="BA85" s="112">
        <f t="shared" si="112"/>
        <v>2.2588879172085307E-2</v>
      </c>
      <c r="BB85" s="112">
        <f t="shared" si="113"/>
        <v>0</v>
      </c>
      <c r="BC85" s="112">
        <f t="shared" si="114"/>
        <v>0</v>
      </c>
      <c r="BD85" s="7">
        <v>6</v>
      </c>
      <c r="BE85" s="112">
        <f t="shared" si="115"/>
        <v>2.1704104251876313</v>
      </c>
      <c r="BF85" s="118">
        <f t="shared" si="116"/>
        <v>1.9506287492761352</v>
      </c>
      <c r="BG85" s="118">
        <f t="shared" si="117"/>
        <v>5.7796407385959564E-2</v>
      </c>
      <c r="BH85" s="112">
        <f t="shared" si="118"/>
        <v>0</v>
      </c>
      <c r="BI85" s="112">
        <f t="shared" si="119"/>
        <v>0</v>
      </c>
      <c r="BJ85" s="112">
        <f t="shared" si="120"/>
        <v>0.52791362261601349</v>
      </c>
      <c r="BK85" s="112">
        <f t="shared" si="121"/>
        <v>3.4058943394581515E-2</v>
      </c>
      <c r="BL85" s="112">
        <f t="shared" si="122"/>
        <v>0</v>
      </c>
      <c r="BM85" s="112">
        <f t="shared" si="123"/>
        <v>0</v>
      </c>
      <c r="BN85" s="112">
        <f t="shared" si="124"/>
        <v>0.22053148189104968</v>
      </c>
      <c r="BO85" s="112">
        <f t="shared" si="125"/>
        <v>4.2293708855817742E-2</v>
      </c>
      <c r="BP85" s="112">
        <f t="shared" si="126"/>
        <v>0</v>
      </c>
      <c r="BQ85" s="112">
        <f t="shared" si="127"/>
        <v>0</v>
      </c>
      <c r="BR85" s="112">
        <f t="shared" si="128"/>
        <v>0</v>
      </c>
      <c r="BS85" s="112">
        <f t="shared" si="129"/>
        <v>0</v>
      </c>
      <c r="BT85" s="112">
        <f t="shared" si="130"/>
        <v>0.42541756774013545</v>
      </c>
      <c r="BU85" s="112">
        <f t="shared" si="131"/>
        <v>5.3850325030396894E-3</v>
      </c>
      <c r="BV85" s="112">
        <f t="shared" si="132"/>
        <v>0.46831640098810456</v>
      </c>
      <c r="BW85" s="112">
        <f t="shared" si="133"/>
        <v>1.1611150437721603E-2</v>
      </c>
      <c r="BX85" s="112">
        <f t="shared" si="134"/>
        <v>0.3852132338088391</v>
      </c>
      <c r="BY85" s="112">
        <f t="shared" si="135"/>
        <v>4.9027138848397697E-2</v>
      </c>
      <c r="BZ85" s="112">
        <f t="shared" si="136"/>
        <v>0</v>
      </c>
      <c r="CA85" s="112"/>
      <c r="CB85" s="112">
        <f t="shared" si="137"/>
        <v>3.9780210563202774</v>
      </c>
      <c r="CC85" s="112">
        <f t="shared" si="138"/>
        <v>0.2001723814255178</v>
      </c>
      <c r="CD85" s="112"/>
      <c r="CF85" s="120"/>
      <c r="CG85" s="121"/>
    </row>
    <row r="86" spans="1:86" s="7" customFormat="1" x14ac:dyDescent="0.25">
      <c r="A86" s="7" t="s">
        <v>184</v>
      </c>
      <c r="B86" s="7" t="s">
        <v>160</v>
      </c>
      <c r="C86" s="7" t="s">
        <v>79</v>
      </c>
      <c r="D86" s="7">
        <v>14</v>
      </c>
      <c r="E86" s="7">
        <v>1800</v>
      </c>
      <c r="F86" s="7" t="s">
        <v>64</v>
      </c>
      <c r="G86" s="7">
        <v>9.5</v>
      </c>
      <c r="H86" s="51"/>
      <c r="I86" s="99"/>
      <c r="P86" s="56">
        <v>128.65</v>
      </c>
      <c r="Q86" s="56"/>
      <c r="R86" s="56"/>
      <c r="S86" s="56"/>
      <c r="Z86" s="17"/>
      <c r="AA86" s="17"/>
      <c r="AE86" s="57"/>
      <c r="AF86" s="102"/>
      <c r="AH86" s="112">
        <f t="shared" si="93"/>
        <v>0</v>
      </c>
      <c r="AI86" s="112">
        <f t="shared" si="94"/>
        <v>0</v>
      </c>
      <c r="AJ86" s="112">
        <f t="shared" si="95"/>
        <v>0</v>
      </c>
      <c r="AK86" s="112">
        <f t="shared" si="96"/>
        <v>0</v>
      </c>
      <c r="AL86" s="112">
        <f t="shared" si="97"/>
        <v>0</v>
      </c>
      <c r="AM86" s="112">
        <f t="shared" si="98"/>
        <v>0</v>
      </c>
      <c r="AN86" s="112">
        <f t="shared" si="99"/>
        <v>0</v>
      </c>
      <c r="AO86" s="112">
        <f t="shared" si="100"/>
        <v>0</v>
      </c>
      <c r="AP86" s="112">
        <f t="shared" si="101"/>
        <v>1.7906704192103513</v>
      </c>
      <c r="AQ86" s="112">
        <f t="shared" si="102"/>
        <v>0</v>
      </c>
      <c r="AR86" s="112">
        <f t="shared" si="103"/>
        <v>0</v>
      </c>
      <c r="AS86" s="112">
        <f t="shared" si="104"/>
        <v>0</v>
      </c>
      <c r="AT86" s="112">
        <f t="shared" si="105"/>
        <v>0</v>
      </c>
      <c r="AU86" s="112">
        <f t="shared" si="106"/>
        <v>0</v>
      </c>
      <c r="AV86" s="112">
        <f t="shared" si="107"/>
        <v>0</v>
      </c>
      <c r="AW86" s="112">
        <f t="shared" si="108"/>
        <v>0</v>
      </c>
      <c r="AX86" s="112">
        <f t="shared" si="109"/>
        <v>0</v>
      </c>
      <c r="AY86" s="112">
        <f t="shared" si="110"/>
        <v>0</v>
      </c>
      <c r="AZ86" s="112">
        <f t="shared" si="111"/>
        <v>0</v>
      </c>
      <c r="BA86" s="112">
        <f t="shared" si="112"/>
        <v>0</v>
      </c>
      <c r="BB86" s="112">
        <f t="shared" si="113"/>
        <v>0</v>
      </c>
      <c r="BC86" s="112">
        <f t="shared" si="114"/>
        <v>0</v>
      </c>
      <c r="BD86" s="7">
        <v>1</v>
      </c>
      <c r="BE86" s="112">
        <f t="shared" si="115"/>
        <v>0.55845005829770689</v>
      </c>
      <c r="BF86" s="118">
        <f t="shared" si="116"/>
        <v>0</v>
      </c>
      <c r="BG86" s="118">
        <f t="shared" si="117"/>
        <v>0</v>
      </c>
      <c r="BH86" s="112">
        <f t="shared" si="118"/>
        <v>0</v>
      </c>
      <c r="BI86" s="112">
        <f t="shared" si="119"/>
        <v>0</v>
      </c>
      <c r="BJ86" s="112">
        <f t="shared" si="120"/>
        <v>0</v>
      </c>
      <c r="BK86" s="112">
        <f t="shared" si="121"/>
        <v>0</v>
      </c>
      <c r="BL86" s="112">
        <f t="shared" si="122"/>
        <v>0</v>
      </c>
      <c r="BM86" s="112">
        <f t="shared" si="123"/>
        <v>0</v>
      </c>
      <c r="BN86" s="112">
        <f t="shared" si="124"/>
        <v>0.99999999999999989</v>
      </c>
      <c r="BO86" s="112">
        <f t="shared" si="125"/>
        <v>0</v>
      </c>
      <c r="BP86" s="112">
        <f t="shared" si="126"/>
        <v>0</v>
      </c>
      <c r="BQ86" s="112">
        <f t="shared" si="127"/>
        <v>0</v>
      </c>
      <c r="BR86" s="112">
        <f t="shared" si="128"/>
        <v>0</v>
      </c>
      <c r="BS86" s="112">
        <f t="shared" si="129"/>
        <v>0</v>
      </c>
      <c r="BT86" s="112">
        <f t="shared" si="130"/>
        <v>0</v>
      </c>
      <c r="BU86" s="112">
        <f t="shared" si="131"/>
        <v>0</v>
      </c>
      <c r="BV86" s="112">
        <f t="shared" si="132"/>
        <v>0</v>
      </c>
      <c r="BW86" s="112">
        <f t="shared" si="133"/>
        <v>0</v>
      </c>
      <c r="BX86" s="112">
        <f t="shared" si="134"/>
        <v>0</v>
      </c>
      <c r="BY86" s="112">
        <f t="shared" si="135"/>
        <v>0</v>
      </c>
      <c r="BZ86" s="112">
        <f t="shared" si="136"/>
        <v>0</v>
      </c>
      <c r="CA86" s="112"/>
      <c r="CB86" s="112">
        <f t="shared" si="137"/>
        <v>0.99999999999999989</v>
      </c>
      <c r="CC86" s="112">
        <f t="shared" si="138"/>
        <v>0</v>
      </c>
      <c r="CD86" s="112"/>
      <c r="CF86" s="120"/>
      <c r="CG86" s="121"/>
    </row>
    <row r="87" spans="1:86" s="7" customFormat="1" x14ac:dyDescent="0.25">
      <c r="H87" s="51"/>
      <c r="I87" s="99"/>
      <c r="P87" s="56"/>
      <c r="Q87" s="56"/>
      <c r="R87" s="56"/>
      <c r="S87" s="56"/>
      <c r="Z87" s="17"/>
      <c r="AA87" s="17"/>
      <c r="AE87" s="57"/>
      <c r="AF87" s="10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  <c r="BB87" s="112"/>
      <c r="BC87" s="112"/>
      <c r="BE87" s="112"/>
      <c r="BF87" s="118"/>
      <c r="BG87" s="118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12"/>
      <c r="BT87" s="112"/>
      <c r="BU87" s="112"/>
      <c r="BV87" s="112"/>
      <c r="BW87" s="112"/>
      <c r="BX87" s="112"/>
      <c r="BY87" s="112"/>
      <c r="BZ87" s="112"/>
      <c r="CA87" s="112"/>
      <c r="CB87" s="112"/>
      <c r="CC87" s="112"/>
      <c r="CD87" s="112"/>
      <c r="CF87" s="120"/>
      <c r="CG87" s="121"/>
    </row>
    <row r="88" spans="1:86" s="120" customFormat="1" x14ac:dyDescent="0.25">
      <c r="A88" s="7" t="s">
        <v>176</v>
      </c>
      <c r="B88" s="7" t="s">
        <v>156</v>
      </c>
      <c r="C88" s="7" t="s">
        <v>93</v>
      </c>
      <c r="D88" s="7">
        <v>20</v>
      </c>
      <c r="E88" s="7">
        <v>1800</v>
      </c>
      <c r="F88" s="7" t="s">
        <v>61</v>
      </c>
      <c r="G88" s="7">
        <v>9.5</v>
      </c>
      <c r="H88" s="51">
        <v>52.1</v>
      </c>
      <c r="I88" s="99">
        <v>0.55000000000000004</v>
      </c>
      <c r="J88" s="7"/>
      <c r="K88" s="7"/>
      <c r="L88" s="7">
        <v>7.3</v>
      </c>
      <c r="M88" s="7">
        <v>0.9</v>
      </c>
      <c r="N88" s="7"/>
      <c r="O88" s="7"/>
      <c r="P88" s="56">
        <f>CE88-R88</f>
        <v>6.0438400000000003</v>
      </c>
      <c r="Q88" s="56">
        <v>0.95</v>
      </c>
      <c r="R88" s="56">
        <f>CE88*CF88*1.113</f>
        <v>0.35616000000000009</v>
      </c>
      <c r="S88" s="56">
        <v>0.05</v>
      </c>
      <c r="T88" s="7"/>
      <c r="U88" s="7"/>
      <c r="V88" s="7">
        <v>29.6</v>
      </c>
      <c r="W88" s="7">
        <v>1</v>
      </c>
      <c r="X88" s="7">
        <v>4.0999999999999996</v>
      </c>
      <c r="Y88" s="7">
        <v>0.5</v>
      </c>
      <c r="Z88" s="7">
        <v>0.34</v>
      </c>
      <c r="AA88" s="7">
        <v>0.09</v>
      </c>
      <c r="AB88" s="7"/>
      <c r="AC88" s="7">
        <f>SUM(H88:AB88)</f>
        <v>103.88</v>
      </c>
      <c r="AD88" s="7"/>
      <c r="AE88" s="57">
        <f>P88+R88</f>
        <v>6.4</v>
      </c>
      <c r="AF88" s="102"/>
      <c r="AG88" s="7"/>
      <c r="AH88" s="112">
        <f t="shared" si="93"/>
        <v>0.86711503670676038</v>
      </c>
      <c r="AI88" s="112">
        <f t="shared" si="94"/>
        <v>9.1538055698410416E-3</v>
      </c>
      <c r="AJ88" s="112">
        <f t="shared" si="95"/>
        <v>0</v>
      </c>
      <c r="AK88" s="112">
        <f t="shared" si="96"/>
        <v>0</v>
      </c>
      <c r="AL88" s="112">
        <f t="shared" si="97"/>
        <v>0.1431931282990814</v>
      </c>
      <c r="AM88" s="112">
        <f t="shared" si="98"/>
        <v>1.7653947324544284E-2</v>
      </c>
      <c r="AN88" s="112">
        <f t="shared" si="99"/>
        <v>0</v>
      </c>
      <c r="AO88" s="112">
        <f t="shared" si="100"/>
        <v>0</v>
      </c>
      <c r="AP88" s="112">
        <f t="shared" si="101"/>
        <v>8.4123789401012741E-2</v>
      </c>
      <c r="AQ88" s="112">
        <f t="shared" si="102"/>
        <v>1.322298405168934E-2</v>
      </c>
      <c r="AR88" s="112">
        <f t="shared" si="103"/>
        <v>4.4607262958161909E-3</v>
      </c>
      <c r="AS88" s="112">
        <f t="shared" si="104"/>
        <v>6.2622505275946065E-4</v>
      </c>
      <c r="AT88" s="112">
        <f t="shared" si="105"/>
        <v>0</v>
      </c>
      <c r="AU88" s="112">
        <f t="shared" si="106"/>
        <v>0</v>
      </c>
      <c r="AV88" s="112">
        <f t="shared" si="107"/>
        <v>0.73440930913421587</v>
      </c>
      <c r="AW88" s="112">
        <f t="shared" si="108"/>
        <v>2.4811125308588373E-2</v>
      </c>
      <c r="AX88" s="112">
        <f t="shared" si="109"/>
        <v>7.3113232781833667E-2</v>
      </c>
      <c r="AY88" s="112">
        <f t="shared" si="110"/>
        <v>8.9162479002236183E-3</v>
      </c>
      <c r="AZ88" s="112">
        <f t="shared" si="111"/>
        <v>1.0971741312155722E-2</v>
      </c>
      <c r="BA88" s="112">
        <f t="shared" si="112"/>
        <v>2.9042844649823964E-3</v>
      </c>
      <c r="BB88" s="112">
        <f t="shared" si="113"/>
        <v>0</v>
      </c>
      <c r="BC88" s="112">
        <f t="shared" si="114"/>
        <v>2.2056138264894476</v>
      </c>
      <c r="BD88" s="7">
        <v>12</v>
      </c>
      <c r="BE88" s="112">
        <f t="shared" si="115"/>
        <v>4.2063302323561373</v>
      </c>
      <c r="BF88" s="118">
        <f t="shared" si="116"/>
        <v>3.6473721938302481</v>
      </c>
      <c r="BG88" s="118">
        <f t="shared" si="117"/>
        <v>3.8503929109532375E-2</v>
      </c>
      <c r="BH88" s="112">
        <f t="shared" si="118"/>
        <v>0</v>
      </c>
      <c r="BI88" s="112">
        <f t="shared" si="119"/>
        <v>0</v>
      </c>
      <c r="BJ88" s="112">
        <f t="shared" si="120"/>
        <v>0.60231758463007723</v>
      </c>
      <c r="BK88" s="112">
        <f t="shared" si="121"/>
        <v>7.4258332351653369E-2</v>
      </c>
      <c r="BL88" s="112">
        <f t="shared" si="122"/>
        <v>0</v>
      </c>
      <c r="BM88" s="112">
        <f t="shared" si="123"/>
        <v>0</v>
      </c>
      <c r="BN88" s="112">
        <f t="shared" si="124"/>
        <v>0.35385243861784071</v>
      </c>
      <c r="BO88" s="112">
        <f t="shared" si="125"/>
        <v>5.562023757858392E-2</v>
      </c>
      <c r="BP88" s="112">
        <f t="shared" si="126"/>
        <v>1.876328787635765E-2</v>
      </c>
      <c r="BQ88" s="112">
        <f t="shared" si="127"/>
        <v>2.6341093716809364E-3</v>
      </c>
      <c r="BR88" s="112">
        <f t="shared" si="128"/>
        <v>0</v>
      </c>
      <c r="BS88" s="112">
        <f t="shared" si="129"/>
        <v>0</v>
      </c>
      <c r="BT88" s="112">
        <f t="shared" si="130"/>
        <v>3.0891680799350367</v>
      </c>
      <c r="BU88" s="112">
        <f t="shared" si="131"/>
        <v>0.10436378648429177</v>
      </c>
      <c r="BV88" s="112">
        <f t="shared" si="132"/>
        <v>0.30753840143551875</v>
      </c>
      <c r="BW88" s="112">
        <f t="shared" si="133"/>
        <v>3.7504683101892533E-2</v>
      </c>
      <c r="BX88" s="112">
        <f t="shared" si="134"/>
        <v>4.6150767182911411E-2</v>
      </c>
      <c r="BY88" s="112">
        <f t="shared" si="135"/>
        <v>1.2216379548417724E-2</v>
      </c>
      <c r="BZ88" s="112">
        <f t="shared" si="136"/>
        <v>0</v>
      </c>
      <c r="CA88" s="112"/>
      <c r="CB88" s="112">
        <f t="shared" si="137"/>
        <v>8.0651627535079911</v>
      </c>
      <c r="CC88" s="112">
        <f t="shared" si="138"/>
        <v>0.32510145754605257</v>
      </c>
      <c r="CD88" s="112">
        <f>BN88+BP88</f>
        <v>0.37261572649419838</v>
      </c>
      <c r="CE88" s="16">
        <v>6.4</v>
      </c>
      <c r="CF88" s="111">
        <v>0.05</v>
      </c>
      <c r="CG88" s="7" t="s">
        <v>95</v>
      </c>
      <c r="CH88" s="111"/>
    </row>
    <row r="89" spans="1:86" s="123" customFormat="1" x14ac:dyDescent="0.25">
      <c r="A89" s="7" t="s">
        <v>176</v>
      </c>
      <c r="B89" s="125" t="s">
        <v>157</v>
      </c>
      <c r="C89" s="7" t="s">
        <v>93</v>
      </c>
      <c r="D89" s="7">
        <v>20</v>
      </c>
      <c r="E89" s="7">
        <v>1800</v>
      </c>
      <c r="F89" s="7" t="s">
        <v>61</v>
      </c>
      <c r="G89" s="7">
        <v>9.5</v>
      </c>
      <c r="H89" s="104">
        <v>40.299999999999997</v>
      </c>
      <c r="I89" s="102">
        <v>0.4</v>
      </c>
      <c r="J89" s="16"/>
      <c r="K89" s="16"/>
      <c r="L89" s="16">
        <v>0.09</v>
      </c>
      <c r="M89" s="16">
        <v>0.01</v>
      </c>
      <c r="N89" s="16"/>
      <c r="O89" s="16"/>
      <c r="P89" s="105">
        <v>9.6999999999999993</v>
      </c>
      <c r="Q89" s="105">
        <v>0.1</v>
      </c>
      <c r="R89" s="105"/>
      <c r="S89" s="105"/>
      <c r="T89" s="16"/>
      <c r="U89" s="16"/>
      <c r="V89" s="16">
        <v>50.5</v>
      </c>
      <c r="W89" s="16">
        <v>0.5</v>
      </c>
      <c r="X89" s="16"/>
      <c r="Y89" s="16"/>
      <c r="Z89" s="16"/>
      <c r="AA89" s="16"/>
      <c r="AB89" s="16"/>
      <c r="AC89" s="16"/>
      <c r="AD89" s="16"/>
      <c r="AE89" s="57"/>
      <c r="AF89" s="102"/>
      <c r="AG89" s="16"/>
      <c r="AH89" s="112">
        <f t="shared" si="93"/>
        <v>0.6707242990265343</v>
      </c>
      <c r="AI89" s="112">
        <f t="shared" si="94"/>
        <v>6.6573131417025748E-3</v>
      </c>
      <c r="AJ89" s="112">
        <f t="shared" si="95"/>
        <v>0</v>
      </c>
      <c r="AK89" s="112">
        <f t="shared" si="96"/>
        <v>0</v>
      </c>
      <c r="AL89" s="112">
        <f t="shared" si="97"/>
        <v>1.7653947324544283E-3</v>
      </c>
      <c r="AM89" s="112">
        <f t="shared" si="98"/>
        <v>1.9615497027271426E-4</v>
      </c>
      <c r="AN89" s="112">
        <f t="shared" si="99"/>
        <v>0</v>
      </c>
      <c r="AO89" s="112">
        <f t="shared" si="100"/>
        <v>0</v>
      </c>
      <c r="AP89" s="112">
        <f t="shared" si="101"/>
        <v>0.13501362663303851</v>
      </c>
      <c r="AQ89" s="112">
        <f t="shared" si="102"/>
        <v>1.3918930580725623E-3</v>
      </c>
      <c r="AR89" s="112">
        <f t="shared" si="103"/>
        <v>0</v>
      </c>
      <c r="AS89" s="112">
        <f t="shared" si="104"/>
        <v>0</v>
      </c>
      <c r="AT89" s="112">
        <f t="shared" si="105"/>
        <v>0</v>
      </c>
      <c r="AU89" s="112">
        <f t="shared" si="106"/>
        <v>0</v>
      </c>
      <c r="AV89" s="112">
        <f t="shared" si="107"/>
        <v>1.2529618280837129</v>
      </c>
      <c r="AW89" s="112">
        <f t="shared" si="108"/>
        <v>1.2405562654294187E-2</v>
      </c>
      <c r="AX89" s="112">
        <f t="shared" si="109"/>
        <v>0</v>
      </c>
      <c r="AY89" s="112">
        <f t="shared" si="110"/>
        <v>0</v>
      </c>
      <c r="AZ89" s="112">
        <f t="shared" si="111"/>
        <v>0</v>
      </c>
      <c r="BA89" s="112">
        <f t="shared" si="112"/>
        <v>0</v>
      </c>
      <c r="BB89" s="112">
        <f t="shared" si="113"/>
        <v>0</v>
      </c>
      <c r="BC89" s="112">
        <f t="shared" si="114"/>
        <v>0</v>
      </c>
      <c r="BD89" s="7">
        <v>4</v>
      </c>
      <c r="BE89" s="112">
        <f t="shared" si="115"/>
        <v>1.4640901806026523</v>
      </c>
      <c r="BF89" s="118">
        <f t="shared" si="116"/>
        <v>0.98200086009634591</v>
      </c>
      <c r="BG89" s="118">
        <f t="shared" si="117"/>
        <v>9.7469067999637338E-3</v>
      </c>
      <c r="BH89" s="112">
        <f t="shared" si="118"/>
        <v>0</v>
      </c>
      <c r="BI89" s="112">
        <f t="shared" si="119"/>
        <v>0</v>
      </c>
      <c r="BJ89" s="112">
        <f t="shared" si="120"/>
        <v>2.5846970926741747E-3</v>
      </c>
      <c r="BK89" s="112">
        <f t="shared" si="121"/>
        <v>2.8718856585268612E-4</v>
      </c>
      <c r="BL89" s="112">
        <f t="shared" si="122"/>
        <v>0</v>
      </c>
      <c r="BM89" s="112">
        <f t="shared" si="123"/>
        <v>0</v>
      </c>
      <c r="BN89" s="112">
        <f t="shared" si="124"/>
        <v>0.19767212500098441</v>
      </c>
      <c r="BO89" s="112">
        <f t="shared" si="125"/>
        <v>2.0378569587730356E-3</v>
      </c>
      <c r="BP89" s="112">
        <f t="shared" si="126"/>
        <v>0</v>
      </c>
      <c r="BQ89" s="112">
        <f t="shared" si="127"/>
        <v>0</v>
      </c>
      <c r="BR89" s="112">
        <f t="shared" si="128"/>
        <v>0</v>
      </c>
      <c r="BS89" s="112">
        <f t="shared" si="129"/>
        <v>0</v>
      </c>
      <c r="BT89" s="112">
        <f t="shared" si="130"/>
        <v>1.8344491091673125</v>
      </c>
      <c r="BU89" s="112">
        <f t="shared" si="131"/>
        <v>1.8162862467003094E-2</v>
      </c>
      <c r="BV89" s="112">
        <f t="shared" si="132"/>
        <v>0</v>
      </c>
      <c r="BW89" s="112">
        <f t="shared" si="133"/>
        <v>0</v>
      </c>
      <c r="BX89" s="112">
        <f t="shared" si="134"/>
        <v>0</v>
      </c>
      <c r="BY89" s="112">
        <f t="shared" si="135"/>
        <v>0</v>
      </c>
      <c r="BZ89" s="112">
        <f t="shared" si="136"/>
        <v>0</v>
      </c>
      <c r="CA89" s="112"/>
      <c r="CB89" s="112">
        <f t="shared" si="137"/>
        <v>3.0167067913573167</v>
      </c>
      <c r="CC89" s="112">
        <f t="shared" si="138"/>
        <v>3.0234814791592551E-2</v>
      </c>
      <c r="CD89" s="122"/>
      <c r="CE89" s="16"/>
      <c r="CF89" s="98"/>
      <c r="CG89" s="16"/>
      <c r="CH89" s="98"/>
    </row>
    <row r="90" spans="1:86" s="123" customFormat="1" x14ac:dyDescent="0.25">
      <c r="A90" s="7" t="s">
        <v>176</v>
      </c>
      <c r="B90" s="16" t="s">
        <v>168</v>
      </c>
      <c r="C90" s="7" t="s">
        <v>93</v>
      </c>
      <c r="D90" s="7">
        <v>20</v>
      </c>
      <c r="E90" s="7">
        <v>1800</v>
      </c>
      <c r="F90" s="7" t="s">
        <v>61</v>
      </c>
      <c r="G90" s="7">
        <v>9.5</v>
      </c>
      <c r="H90" s="104">
        <v>56.4</v>
      </c>
      <c r="I90" s="102">
        <v>0.2</v>
      </c>
      <c r="J90" s="16"/>
      <c r="K90" s="16"/>
      <c r="L90" s="16">
        <v>1.2</v>
      </c>
      <c r="M90" s="16">
        <v>0.4</v>
      </c>
      <c r="N90" s="16"/>
      <c r="O90" s="16"/>
      <c r="P90" s="105">
        <v>3.8</v>
      </c>
      <c r="Q90" s="105">
        <v>0.5</v>
      </c>
      <c r="R90" s="105"/>
      <c r="S90" s="105"/>
      <c r="T90" s="16"/>
      <c r="U90" s="16"/>
      <c r="V90" s="16">
        <v>34.9</v>
      </c>
      <c r="W90" s="16">
        <v>0.2</v>
      </c>
      <c r="X90" s="16">
        <v>2.4</v>
      </c>
      <c r="Y90" s="16">
        <v>0.1</v>
      </c>
      <c r="Z90" s="16">
        <v>0.14000000000000001</v>
      </c>
      <c r="AA90" s="16">
        <v>0.02</v>
      </c>
      <c r="AB90" s="16"/>
      <c r="AC90" s="16"/>
      <c r="AD90" s="16"/>
      <c r="AE90" s="57"/>
      <c r="AF90" s="102"/>
      <c r="AG90" s="16"/>
      <c r="AH90" s="112">
        <f t="shared" si="93"/>
        <v>0.93868115298006305</v>
      </c>
      <c r="AI90" s="112">
        <f t="shared" si="94"/>
        <v>3.3286565708512874E-3</v>
      </c>
      <c r="AJ90" s="112">
        <f t="shared" si="95"/>
        <v>0</v>
      </c>
      <c r="AK90" s="112">
        <f t="shared" si="96"/>
        <v>0</v>
      </c>
      <c r="AL90" s="112">
        <f t="shared" si="97"/>
        <v>2.3538596432725711E-2</v>
      </c>
      <c r="AM90" s="112">
        <f t="shared" si="98"/>
        <v>7.8461988109085699E-3</v>
      </c>
      <c r="AN90" s="112">
        <f t="shared" si="99"/>
        <v>0</v>
      </c>
      <c r="AO90" s="112">
        <f t="shared" si="100"/>
        <v>0</v>
      </c>
      <c r="AP90" s="112">
        <f t="shared" si="101"/>
        <v>5.2891936206757362E-2</v>
      </c>
      <c r="AQ90" s="112">
        <f t="shared" si="102"/>
        <v>6.9594652903628108E-3</v>
      </c>
      <c r="AR90" s="112">
        <f t="shared" si="103"/>
        <v>0</v>
      </c>
      <c r="AS90" s="112">
        <f t="shared" si="104"/>
        <v>0</v>
      </c>
      <c r="AT90" s="112">
        <f t="shared" si="105"/>
        <v>0</v>
      </c>
      <c r="AU90" s="112">
        <f t="shared" si="106"/>
        <v>0</v>
      </c>
      <c r="AV90" s="112">
        <f t="shared" si="107"/>
        <v>0.86590827326973419</v>
      </c>
      <c r="AW90" s="112">
        <f t="shared" si="108"/>
        <v>4.962225061717675E-3</v>
      </c>
      <c r="AX90" s="112">
        <f t="shared" si="109"/>
        <v>4.2797989921073372E-2</v>
      </c>
      <c r="AY90" s="112">
        <f t="shared" si="110"/>
        <v>1.7832495800447238E-3</v>
      </c>
      <c r="AZ90" s="112">
        <f t="shared" si="111"/>
        <v>4.5177758344170623E-3</v>
      </c>
      <c r="BA90" s="112">
        <f t="shared" si="112"/>
        <v>6.4539654777386599E-4</v>
      </c>
      <c r="BB90" s="112">
        <f t="shared" si="113"/>
        <v>0</v>
      </c>
      <c r="BC90" s="112">
        <f t="shared" si="114"/>
        <v>0</v>
      </c>
      <c r="BD90" s="7">
        <v>6</v>
      </c>
      <c r="BE90" s="112">
        <f t="shared" si="115"/>
        <v>2.0858484552497489</v>
      </c>
      <c r="BF90" s="118">
        <f t="shared" si="116"/>
        <v>1.9579466329155177</v>
      </c>
      <c r="BG90" s="118">
        <f t="shared" si="117"/>
        <v>6.9430731663670843E-3</v>
      </c>
      <c r="BH90" s="112">
        <f t="shared" si="118"/>
        <v>0</v>
      </c>
      <c r="BI90" s="112">
        <f t="shared" si="119"/>
        <v>0</v>
      </c>
      <c r="BJ90" s="112">
        <f t="shared" si="120"/>
        <v>4.9097945007948174E-2</v>
      </c>
      <c r="BK90" s="112">
        <f t="shared" si="121"/>
        <v>1.6365981669316059E-2</v>
      </c>
      <c r="BL90" s="112">
        <f t="shared" si="122"/>
        <v>0</v>
      </c>
      <c r="BM90" s="112">
        <f t="shared" si="123"/>
        <v>0</v>
      </c>
      <c r="BN90" s="112">
        <f t="shared" si="124"/>
        <v>0.1103245634320331</v>
      </c>
      <c r="BO90" s="112">
        <f t="shared" si="125"/>
        <v>1.4516389925267515E-2</v>
      </c>
      <c r="BP90" s="112">
        <f t="shared" si="126"/>
        <v>0</v>
      </c>
      <c r="BQ90" s="112">
        <f t="shared" si="127"/>
        <v>0</v>
      </c>
      <c r="BR90" s="112">
        <f t="shared" si="128"/>
        <v>0</v>
      </c>
      <c r="BS90" s="112">
        <f t="shared" si="129"/>
        <v>0</v>
      </c>
      <c r="BT90" s="112">
        <f t="shared" si="130"/>
        <v>1.8061534341876526</v>
      </c>
      <c r="BU90" s="112">
        <f t="shared" si="131"/>
        <v>1.0350449479585402E-2</v>
      </c>
      <c r="BV90" s="112">
        <f t="shared" si="132"/>
        <v>8.927012116466522E-2</v>
      </c>
      <c r="BW90" s="112">
        <f t="shared" si="133"/>
        <v>3.7195883818610508E-3</v>
      </c>
      <c r="BX90" s="112">
        <f t="shared" si="134"/>
        <v>9.4233957453834748E-3</v>
      </c>
      <c r="BY90" s="112">
        <f t="shared" si="135"/>
        <v>1.3461993921976391E-3</v>
      </c>
      <c r="BZ90" s="112">
        <f t="shared" si="136"/>
        <v>0</v>
      </c>
      <c r="CA90" s="112"/>
      <c r="CB90" s="112">
        <f t="shared" si="137"/>
        <v>4.0222160924532</v>
      </c>
      <c r="CC90" s="112">
        <f t="shared" si="138"/>
        <v>5.3241682014594754E-2</v>
      </c>
      <c r="CD90" s="122"/>
      <c r="CE90" s="16"/>
      <c r="CF90" s="98"/>
      <c r="CG90" s="16"/>
      <c r="CH90" s="98"/>
    </row>
    <row r="91" spans="1:86" s="123" customFormat="1" x14ac:dyDescent="0.25">
      <c r="A91" s="7" t="s">
        <v>176</v>
      </c>
      <c r="B91" s="7" t="s">
        <v>172</v>
      </c>
      <c r="C91" s="7" t="s">
        <v>93</v>
      </c>
      <c r="D91" s="7">
        <v>20</v>
      </c>
      <c r="E91" s="7">
        <v>1800</v>
      </c>
      <c r="F91" s="7" t="s">
        <v>61</v>
      </c>
      <c r="G91" s="7">
        <v>9.5</v>
      </c>
      <c r="H91" s="51">
        <v>96.8</v>
      </c>
      <c r="I91" s="99">
        <v>0.7</v>
      </c>
      <c r="J91" s="7"/>
      <c r="K91" s="7"/>
      <c r="L91" s="7">
        <v>0.7</v>
      </c>
      <c r="M91" s="7">
        <v>0.2</v>
      </c>
      <c r="N91" s="7"/>
      <c r="O91" s="7"/>
      <c r="P91" s="56">
        <v>0.1</v>
      </c>
      <c r="Q91" s="56">
        <v>0.1</v>
      </c>
      <c r="R91" s="56"/>
      <c r="S91" s="56"/>
      <c r="T91" s="7"/>
      <c r="U91" s="7"/>
      <c r="V91" s="7">
        <v>0.3</v>
      </c>
      <c r="W91" s="7">
        <v>0.5</v>
      </c>
      <c r="X91" s="7"/>
      <c r="Y91" s="7"/>
      <c r="Z91" s="7"/>
      <c r="AA91" s="16"/>
      <c r="AB91" s="16"/>
      <c r="AC91" s="16"/>
      <c r="AD91" s="16"/>
      <c r="AE91" s="57"/>
      <c r="AF91" s="102"/>
      <c r="AG91" s="16"/>
      <c r="AH91" s="112">
        <f t="shared" si="93"/>
        <v>1.6110697802920231</v>
      </c>
      <c r="AI91" s="112">
        <f t="shared" si="94"/>
        <v>1.1650297997979505E-2</v>
      </c>
      <c r="AJ91" s="112">
        <f t="shared" si="95"/>
        <v>0</v>
      </c>
      <c r="AK91" s="112">
        <f t="shared" si="96"/>
        <v>0</v>
      </c>
      <c r="AL91" s="112">
        <f t="shared" si="97"/>
        <v>1.3730847919089998E-2</v>
      </c>
      <c r="AM91" s="112">
        <f t="shared" si="98"/>
        <v>3.9230994054542849E-3</v>
      </c>
      <c r="AN91" s="112">
        <f t="shared" si="99"/>
        <v>0</v>
      </c>
      <c r="AO91" s="112">
        <f t="shared" si="100"/>
        <v>0</v>
      </c>
      <c r="AP91" s="112">
        <f t="shared" si="101"/>
        <v>1.3918930580725623E-3</v>
      </c>
      <c r="AQ91" s="112">
        <f t="shared" si="102"/>
        <v>1.3918930580725623E-3</v>
      </c>
      <c r="AR91" s="112">
        <f t="shared" si="103"/>
        <v>0</v>
      </c>
      <c r="AS91" s="112">
        <f t="shared" si="104"/>
        <v>0</v>
      </c>
      <c r="AT91" s="112">
        <f t="shared" si="105"/>
        <v>0</v>
      </c>
      <c r="AU91" s="112">
        <f t="shared" si="106"/>
        <v>0</v>
      </c>
      <c r="AV91" s="112">
        <f t="shared" si="107"/>
        <v>7.4433375925765117E-3</v>
      </c>
      <c r="AW91" s="112">
        <f t="shared" si="108"/>
        <v>1.2405562654294187E-2</v>
      </c>
      <c r="AX91" s="112">
        <f t="shared" si="109"/>
        <v>0</v>
      </c>
      <c r="AY91" s="112">
        <f t="shared" si="110"/>
        <v>0</v>
      </c>
      <c r="AZ91" s="112">
        <f t="shared" si="111"/>
        <v>0</v>
      </c>
      <c r="BA91" s="112">
        <f t="shared" si="112"/>
        <v>0</v>
      </c>
      <c r="BB91" s="112">
        <f t="shared" si="113"/>
        <v>0</v>
      </c>
      <c r="BC91" s="112">
        <f t="shared" si="114"/>
        <v>0</v>
      </c>
      <c r="BD91" s="7">
        <v>2</v>
      </c>
      <c r="BE91" s="112">
        <f t="shared" si="115"/>
        <v>0.61508727971180499</v>
      </c>
      <c r="BF91" s="118">
        <f t="shared" si="116"/>
        <v>0.9909485285857158</v>
      </c>
      <c r="BG91" s="118">
        <f t="shared" si="117"/>
        <v>7.1659501034091015E-3</v>
      </c>
      <c r="BH91" s="112">
        <f t="shared" si="118"/>
        <v>0</v>
      </c>
      <c r="BI91" s="112">
        <f t="shared" si="119"/>
        <v>0</v>
      </c>
      <c r="BJ91" s="112">
        <f t="shared" si="120"/>
        <v>8.4456698946895649E-3</v>
      </c>
      <c r="BK91" s="112">
        <f t="shared" si="121"/>
        <v>2.4130485413398758E-3</v>
      </c>
      <c r="BL91" s="112">
        <f t="shared" si="122"/>
        <v>0</v>
      </c>
      <c r="BM91" s="112">
        <f t="shared" si="123"/>
        <v>0</v>
      </c>
      <c r="BN91" s="112">
        <f t="shared" si="124"/>
        <v>8.5613571473959775E-4</v>
      </c>
      <c r="BO91" s="112">
        <f t="shared" si="125"/>
        <v>8.5613571473959775E-4</v>
      </c>
      <c r="BP91" s="112">
        <f t="shared" si="126"/>
        <v>0</v>
      </c>
      <c r="BQ91" s="112">
        <f t="shared" si="127"/>
        <v>0</v>
      </c>
      <c r="BR91" s="112">
        <f t="shared" si="128"/>
        <v>0</v>
      </c>
      <c r="BS91" s="112">
        <f t="shared" si="129"/>
        <v>0</v>
      </c>
      <c r="BT91" s="112">
        <f t="shared" si="130"/>
        <v>4.5783022717945021E-3</v>
      </c>
      <c r="BU91" s="112">
        <f t="shared" si="131"/>
        <v>7.6305037863241701E-3</v>
      </c>
      <c r="BV91" s="112">
        <f t="shared" si="132"/>
        <v>0</v>
      </c>
      <c r="BW91" s="112">
        <f t="shared" si="133"/>
        <v>0</v>
      </c>
      <c r="BX91" s="112">
        <f t="shared" si="134"/>
        <v>0</v>
      </c>
      <c r="BY91" s="112">
        <f t="shared" si="135"/>
        <v>0</v>
      </c>
      <c r="BZ91" s="112">
        <f t="shared" si="136"/>
        <v>0</v>
      </c>
      <c r="CA91" s="112"/>
      <c r="CB91" s="112">
        <f t="shared" si="137"/>
        <v>1.0048286364669394</v>
      </c>
      <c r="CC91" s="112">
        <f t="shared" si="138"/>
        <v>1.8065638145812746E-2</v>
      </c>
      <c r="CD91" s="122"/>
      <c r="CE91" s="16"/>
      <c r="CF91" s="98"/>
      <c r="CG91" s="16"/>
      <c r="CH91" s="98"/>
    </row>
    <row r="92" spans="1:86" s="120" customFormat="1" ht="13.9" customHeight="1" x14ac:dyDescent="0.25">
      <c r="A92" s="7" t="s">
        <v>176</v>
      </c>
      <c r="B92" s="7" t="s">
        <v>61</v>
      </c>
      <c r="C92" s="7" t="s">
        <v>93</v>
      </c>
      <c r="D92" s="7">
        <v>20</v>
      </c>
      <c r="E92" s="7">
        <v>1800</v>
      </c>
      <c r="F92" s="7" t="s">
        <v>61</v>
      </c>
      <c r="G92" s="7">
        <v>9.5</v>
      </c>
      <c r="H92" s="51"/>
      <c r="I92" s="99"/>
      <c r="J92" s="7"/>
      <c r="K92" s="7"/>
      <c r="L92" s="7"/>
      <c r="M92" s="7"/>
      <c r="N92" s="7"/>
      <c r="O92" s="7"/>
      <c r="P92" s="56"/>
      <c r="Q92" s="56"/>
      <c r="R92" s="56"/>
      <c r="S92" s="56"/>
      <c r="T92" s="7">
        <v>133.35</v>
      </c>
      <c r="U92" s="7"/>
      <c r="V92" s="7"/>
      <c r="W92" s="7"/>
      <c r="X92" s="7"/>
      <c r="Y92" s="7"/>
      <c r="Z92" s="7"/>
      <c r="AA92" s="7"/>
      <c r="AB92" s="7"/>
      <c r="AC92" s="7"/>
      <c r="AD92" s="7"/>
      <c r="AE92" s="57"/>
      <c r="AF92" s="102"/>
      <c r="AG92" s="7"/>
      <c r="AH92" s="112">
        <f t="shared" si="93"/>
        <v>0</v>
      </c>
      <c r="AI92" s="112">
        <f t="shared" si="94"/>
        <v>0</v>
      </c>
      <c r="AJ92" s="112">
        <f t="shared" si="95"/>
        <v>0</v>
      </c>
      <c r="AK92" s="112">
        <f t="shared" si="96"/>
        <v>0</v>
      </c>
      <c r="AL92" s="112">
        <f t="shared" si="97"/>
        <v>0</v>
      </c>
      <c r="AM92" s="112">
        <f t="shared" si="98"/>
        <v>0</v>
      </c>
      <c r="AN92" s="112">
        <f t="shared" si="99"/>
        <v>0</v>
      </c>
      <c r="AO92" s="112">
        <f t="shared" si="100"/>
        <v>0</v>
      </c>
      <c r="AP92" s="112">
        <f t="shared" si="101"/>
        <v>0</v>
      </c>
      <c r="AQ92" s="112">
        <f t="shared" si="102"/>
        <v>0</v>
      </c>
      <c r="AR92" s="112">
        <f t="shared" si="103"/>
        <v>0</v>
      </c>
      <c r="AS92" s="112">
        <f t="shared" si="104"/>
        <v>0</v>
      </c>
      <c r="AT92" s="112">
        <f t="shared" si="105"/>
        <v>1.0422952224032116</v>
      </c>
      <c r="AU92" s="112">
        <f t="shared" si="106"/>
        <v>0</v>
      </c>
      <c r="AV92" s="112">
        <f t="shared" si="107"/>
        <v>0</v>
      </c>
      <c r="AW92" s="112">
        <f t="shared" si="108"/>
        <v>0</v>
      </c>
      <c r="AX92" s="112">
        <f t="shared" si="109"/>
        <v>0</v>
      </c>
      <c r="AY92" s="112">
        <f t="shared" si="110"/>
        <v>0</v>
      </c>
      <c r="AZ92" s="112">
        <f t="shared" si="111"/>
        <v>0</v>
      </c>
      <c r="BA92" s="112">
        <f t="shared" si="112"/>
        <v>0</v>
      </c>
      <c r="BB92" s="112">
        <f t="shared" si="113"/>
        <v>0</v>
      </c>
      <c r="BC92" s="112">
        <f t="shared" si="114"/>
        <v>0</v>
      </c>
      <c r="BD92" s="7">
        <v>1</v>
      </c>
      <c r="BE92" s="112">
        <f t="shared" si="115"/>
        <v>0.4797105361829771</v>
      </c>
      <c r="BF92" s="118">
        <f t="shared" si="116"/>
        <v>0</v>
      </c>
      <c r="BG92" s="118">
        <f t="shared" si="117"/>
        <v>0</v>
      </c>
      <c r="BH92" s="112">
        <f t="shared" si="118"/>
        <v>0</v>
      </c>
      <c r="BI92" s="112">
        <f t="shared" si="119"/>
        <v>0</v>
      </c>
      <c r="BJ92" s="112">
        <f t="shared" si="120"/>
        <v>0</v>
      </c>
      <c r="BK92" s="112">
        <f t="shared" si="121"/>
        <v>0</v>
      </c>
      <c r="BL92" s="112">
        <f t="shared" si="122"/>
        <v>0</v>
      </c>
      <c r="BM92" s="112">
        <f t="shared" si="123"/>
        <v>0</v>
      </c>
      <c r="BN92" s="112">
        <f t="shared" si="124"/>
        <v>0</v>
      </c>
      <c r="BO92" s="112">
        <f t="shared" si="125"/>
        <v>0</v>
      </c>
      <c r="BP92" s="112">
        <f t="shared" si="126"/>
        <v>0</v>
      </c>
      <c r="BQ92" s="112">
        <f t="shared" si="127"/>
        <v>0</v>
      </c>
      <c r="BR92" s="112">
        <f t="shared" si="128"/>
        <v>0.5</v>
      </c>
      <c r="BS92" s="112">
        <f t="shared" si="129"/>
        <v>0</v>
      </c>
      <c r="BT92" s="112">
        <f t="shared" si="130"/>
        <v>0</v>
      </c>
      <c r="BU92" s="112">
        <f t="shared" si="131"/>
        <v>0</v>
      </c>
      <c r="BV92" s="112">
        <f t="shared" si="132"/>
        <v>0</v>
      </c>
      <c r="BW92" s="112">
        <f t="shared" si="133"/>
        <v>0</v>
      </c>
      <c r="BX92" s="112">
        <f t="shared" si="134"/>
        <v>0</v>
      </c>
      <c r="BY92" s="112">
        <f t="shared" si="135"/>
        <v>0</v>
      </c>
      <c r="BZ92" s="112">
        <f t="shared" si="136"/>
        <v>0</v>
      </c>
      <c r="CA92" s="112"/>
      <c r="CB92" s="112">
        <f t="shared" si="137"/>
        <v>0.5</v>
      </c>
      <c r="CC92" s="112">
        <f t="shared" si="138"/>
        <v>0</v>
      </c>
      <c r="CD92" s="112"/>
      <c r="CE92" s="16"/>
      <c r="CF92" s="111"/>
      <c r="CG92" s="7"/>
      <c r="CH92" s="111"/>
    </row>
    <row r="93" spans="1:86" s="120" customFormat="1" x14ac:dyDescent="0.25">
      <c r="A93" s="7" t="s">
        <v>176</v>
      </c>
      <c r="B93" s="7" t="s">
        <v>161</v>
      </c>
      <c r="C93" s="7" t="s">
        <v>93</v>
      </c>
      <c r="D93" s="7">
        <v>20</v>
      </c>
      <c r="E93" s="7">
        <v>1800</v>
      </c>
      <c r="F93" s="7" t="s">
        <v>61</v>
      </c>
      <c r="G93" s="7">
        <v>9.5</v>
      </c>
      <c r="H93" s="51"/>
      <c r="I93" s="99"/>
      <c r="J93" s="7"/>
      <c r="K93" s="7"/>
      <c r="L93" s="7"/>
      <c r="M93" s="7"/>
      <c r="N93" s="7"/>
      <c r="O93" s="7"/>
      <c r="P93" s="56"/>
      <c r="Q93" s="56"/>
      <c r="R93" s="56"/>
      <c r="S93" s="56"/>
      <c r="T93" s="7">
        <v>100</v>
      </c>
      <c r="U93" s="7"/>
      <c r="V93" s="7"/>
      <c r="W93" s="7"/>
      <c r="X93" s="7"/>
      <c r="Y93" s="7"/>
      <c r="Z93" s="7"/>
      <c r="AA93" s="7"/>
      <c r="AB93" s="7"/>
      <c r="AC93" s="7"/>
      <c r="AD93" s="7"/>
      <c r="AE93" s="57"/>
      <c r="AF93" s="102"/>
      <c r="AG93" s="7"/>
      <c r="AH93" s="112">
        <f t="shared" si="93"/>
        <v>0</v>
      </c>
      <c r="AI93" s="112">
        <f t="shared" si="94"/>
        <v>0</v>
      </c>
      <c r="AJ93" s="112">
        <f t="shared" si="95"/>
        <v>0</v>
      </c>
      <c r="AK93" s="112">
        <f t="shared" si="96"/>
        <v>0</v>
      </c>
      <c r="AL93" s="112">
        <f t="shared" si="97"/>
        <v>0</v>
      </c>
      <c r="AM93" s="112">
        <f t="shared" si="98"/>
        <v>0</v>
      </c>
      <c r="AN93" s="112">
        <f t="shared" si="99"/>
        <v>0</v>
      </c>
      <c r="AO93" s="112">
        <f t="shared" si="100"/>
        <v>0</v>
      </c>
      <c r="AP93" s="112">
        <f t="shared" si="101"/>
        <v>0</v>
      </c>
      <c r="AQ93" s="112">
        <f t="shared" si="102"/>
        <v>0</v>
      </c>
      <c r="AR93" s="112">
        <f t="shared" si="103"/>
        <v>0</v>
      </c>
      <c r="AS93" s="112">
        <f t="shared" si="104"/>
        <v>0</v>
      </c>
      <c r="AT93" s="112">
        <f t="shared" si="105"/>
        <v>0.78162371383817886</v>
      </c>
      <c r="AU93" s="112">
        <f t="shared" si="106"/>
        <v>0</v>
      </c>
      <c r="AV93" s="112">
        <f t="shared" si="107"/>
        <v>0</v>
      </c>
      <c r="AW93" s="112">
        <f t="shared" si="108"/>
        <v>0</v>
      </c>
      <c r="AX93" s="112">
        <f t="shared" si="109"/>
        <v>0</v>
      </c>
      <c r="AY93" s="112">
        <f t="shared" si="110"/>
        <v>0</v>
      </c>
      <c r="AZ93" s="112">
        <f t="shared" si="111"/>
        <v>0</v>
      </c>
      <c r="BA93" s="112">
        <f t="shared" si="112"/>
        <v>0</v>
      </c>
      <c r="BB93" s="112">
        <f t="shared" si="113"/>
        <v>0</v>
      </c>
      <c r="BC93" s="112">
        <f t="shared" si="114"/>
        <v>0</v>
      </c>
      <c r="BD93" s="7">
        <v>2</v>
      </c>
      <c r="BE93" s="112">
        <f t="shared" si="115"/>
        <v>1.279388</v>
      </c>
      <c r="BF93" s="118">
        <f t="shared" si="116"/>
        <v>0</v>
      </c>
      <c r="BG93" s="118">
        <f t="shared" si="117"/>
        <v>0</v>
      </c>
      <c r="BH93" s="112">
        <f t="shared" si="118"/>
        <v>0</v>
      </c>
      <c r="BI93" s="112">
        <f t="shared" si="119"/>
        <v>0</v>
      </c>
      <c r="BJ93" s="112">
        <f t="shared" si="120"/>
        <v>0</v>
      </c>
      <c r="BK93" s="112">
        <f t="shared" si="121"/>
        <v>0</v>
      </c>
      <c r="BL93" s="112">
        <f t="shared" si="122"/>
        <v>0</v>
      </c>
      <c r="BM93" s="112">
        <f t="shared" si="123"/>
        <v>0</v>
      </c>
      <c r="BN93" s="112">
        <f t="shared" si="124"/>
        <v>0</v>
      </c>
      <c r="BO93" s="112">
        <f t="shared" si="125"/>
        <v>0</v>
      </c>
      <c r="BP93" s="112">
        <f t="shared" si="126"/>
        <v>0</v>
      </c>
      <c r="BQ93" s="112">
        <f t="shared" si="127"/>
        <v>0</v>
      </c>
      <c r="BR93" s="112">
        <f t="shared" si="128"/>
        <v>1</v>
      </c>
      <c r="BS93" s="112">
        <f t="shared" si="129"/>
        <v>0</v>
      </c>
      <c r="BT93" s="112">
        <f t="shared" si="130"/>
        <v>0</v>
      </c>
      <c r="BU93" s="112">
        <f t="shared" si="131"/>
        <v>0</v>
      </c>
      <c r="BV93" s="112">
        <f t="shared" si="132"/>
        <v>0</v>
      </c>
      <c r="BW93" s="112">
        <f t="shared" si="133"/>
        <v>0</v>
      </c>
      <c r="BX93" s="112">
        <f t="shared" si="134"/>
        <v>0</v>
      </c>
      <c r="BY93" s="112">
        <f t="shared" si="135"/>
        <v>0</v>
      </c>
      <c r="BZ93" s="112">
        <f t="shared" si="136"/>
        <v>0</v>
      </c>
      <c r="CA93" s="112"/>
      <c r="CB93" s="112">
        <f t="shared" si="137"/>
        <v>1</v>
      </c>
      <c r="CC93" s="112">
        <f t="shared" si="138"/>
        <v>0</v>
      </c>
      <c r="CD93" s="112"/>
      <c r="CE93" s="16"/>
      <c r="CF93" s="111"/>
      <c r="CG93" s="7"/>
      <c r="CH93" s="111"/>
    </row>
    <row r="94" spans="1:86" s="120" customFormat="1" x14ac:dyDescent="0.25">
      <c r="A94" s="7"/>
      <c r="B94" s="7"/>
      <c r="C94" s="7"/>
      <c r="D94" s="7"/>
      <c r="E94" s="7"/>
      <c r="F94" s="7"/>
      <c r="G94" s="7"/>
      <c r="H94" s="51"/>
      <c r="I94" s="99"/>
      <c r="J94" s="7"/>
      <c r="K94" s="7"/>
      <c r="L94" s="7"/>
      <c r="M94" s="7"/>
      <c r="N94" s="7"/>
      <c r="O94" s="7"/>
      <c r="P94" s="56"/>
      <c r="Q94" s="56"/>
      <c r="R94" s="56"/>
      <c r="S94" s="56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57"/>
      <c r="AF94" s="102"/>
      <c r="AG94" s="7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  <c r="AW94" s="112"/>
      <c r="AX94" s="112"/>
      <c r="AY94" s="112"/>
      <c r="AZ94" s="112"/>
      <c r="BA94" s="112"/>
      <c r="BB94" s="112"/>
      <c r="BC94" s="112"/>
      <c r="BD94" s="7"/>
      <c r="BE94" s="112"/>
      <c r="BF94" s="118"/>
      <c r="BG94" s="118"/>
      <c r="BH94" s="112"/>
      <c r="BI94" s="112"/>
      <c r="BJ94" s="112"/>
      <c r="BK94" s="112"/>
      <c r="BL94" s="112"/>
      <c r="BM94" s="112"/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  <c r="BX94" s="112"/>
      <c r="BY94" s="112"/>
      <c r="BZ94" s="112"/>
      <c r="CA94" s="112"/>
      <c r="CB94" s="112"/>
      <c r="CC94" s="112"/>
      <c r="CD94" s="112"/>
      <c r="CE94" s="16"/>
      <c r="CF94" s="111"/>
      <c r="CG94" s="7"/>
      <c r="CH94" s="111"/>
    </row>
    <row r="95" spans="1:86" s="7" customFormat="1" x14ac:dyDescent="0.25">
      <c r="A95" s="7" t="s">
        <v>177</v>
      </c>
      <c r="B95" s="7" t="s">
        <v>156</v>
      </c>
      <c r="C95" s="7" t="s">
        <v>93</v>
      </c>
      <c r="D95" s="7">
        <v>20</v>
      </c>
      <c r="E95" s="7">
        <v>1800</v>
      </c>
      <c r="F95" s="7" t="s">
        <v>64</v>
      </c>
      <c r="G95" s="7">
        <v>10</v>
      </c>
      <c r="H95" s="51">
        <v>48.2</v>
      </c>
      <c r="I95" s="99">
        <v>0.9</v>
      </c>
      <c r="L95" s="7">
        <v>13.4</v>
      </c>
      <c r="M95" s="7">
        <v>2</v>
      </c>
      <c r="P95" s="56">
        <f>CE95-R95</f>
        <v>7.3787759999999993</v>
      </c>
      <c r="Q95" s="56">
        <v>1.4</v>
      </c>
      <c r="R95" s="56">
        <f>CE95*CF95*1.113</f>
        <v>0.72122399999999998</v>
      </c>
      <c r="S95" s="56">
        <v>0.2</v>
      </c>
      <c r="V95" s="7">
        <v>23.8</v>
      </c>
      <c r="W95" s="7">
        <v>0.9</v>
      </c>
      <c r="X95" s="7">
        <v>5.4</v>
      </c>
      <c r="Y95" s="7">
        <v>0.7</v>
      </c>
      <c r="Z95" s="7">
        <v>0.7</v>
      </c>
      <c r="AA95" s="7">
        <v>0.1</v>
      </c>
      <c r="AC95" s="7">
        <f>SUM(H95:AB95)</f>
        <v>105.80000000000003</v>
      </c>
      <c r="AE95" s="57">
        <f>P95+R95</f>
        <v>8.1</v>
      </c>
      <c r="AF95" s="102"/>
      <c r="AH95" s="112">
        <f t="shared" si="93"/>
        <v>0.8022062335751603</v>
      </c>
      <c r="AI95" s="112">
        <f t="shared" si="94"/>
        <v>1.4978954568830794E-2</v>
      </c>
      <c r="AJ95" s="112">
        <f t="shared" si="95"/>
        <v>0</v>
      </c>
      <c r="AK95" s="112">
        <f t="shared" si="96"/>
        <v>0</v>
      </c>
      <c r="AL95" s="112">
        <f t="shared" si="97"/>
        <v>0.26284766016543709</v>
      </c>
      <c r="AM95" s="112">
        <f t="shared" si="98"/>
        <v>3.9230994054542848E-2</v>
      </c>
      <c r="AN95" s="112">
        <f t="shared" si="99"/>
        <v>0</v>
      </c>
      <c r="AO95" s="112">
        <f t="shared" si="100"/>
        <v>0</v>
      </c>
      <c r="AP95" s="112">
        <f t="shared" si="101"/>
        <v>0.10270467091472427</v>
      </c>
      <c r="AQ95" s="112">
        <f t="shared" si="102"/>
        <v>1.9486502813015869E-2</v>
      </c>
      <c r="AR95" s="112">
        <f t="shared" si="103"/>
        <v>9.0329707490277838E-3</v>
      </c>
      <c r="AS95" s="112">
        <f t="shared" si="104"/>
        <v>2.5049002110378426E-3</v>
      </c>
      <c r="AT95" s="112">
        <f t="shared" si="105"/>
        <v>0</v>
      </c>
      <c r="AU95" s="112">
        <f t="shared" si="106"/>
        <v>0</v>
      </c>
      <c r="AV95" s="112">
        <f t="shared" si="107"/>
        <v>0.59050478234440329</v>
      </c>
      <c r="AW95" s="112">
        <f t="shared" si="108"/>
        <v>2.2330012777729537E-2</v>
      </c>
      <c r="AX95" s="112">
        <f t="shared" si="109"/>
        <v>9.6295477322415085E-2</v>
      </c>
      <c r="AY95" s="112">
        <f t="shared" si="110"/>
        <v>1.2482747060313066E-2</v>
      </c>
      <c r="AZ95" s="112">
        <f t="shared" si="111"/>
        <v>2.2588879172085307E-2</v>
      </c>
      <c r="BA95" s="112">
        <f t="shared" si="112"/>
        <v>3.2269827388693296E-3</v>
      </c>
      <c r="BB95" s="112">
        <f t="shared" si="113"/>
        <v>0</v>
      </c>
      <c r="BC95" s="112">
        <f t="shared" si="114"/>
        <v>2.2463798887426223</v>
      </c>
      <c r="BD95" s="7">
        <v>12</v>
      </c>
      <c r="BE95" s="112">
        <f t="shared" si="115"/>
        <v>4.2658585671584941</v>
      </c>
      <c r="BF95" s="118">
        <f t="shared" si="116"/>
        <v>3.4220983341245454</v>
      </c>
      <c r="BG95" s="118">
        <f t="shared" si="117"/>
        <v>6.3898101674524713E-2</v>
      </c>
      <c r="BH95" s="112">
        <f t="shared" si="118"/>
        <v>0</v>
      </c>
      <c r="BI95" s="112">
        <f t="shared" si="119"/>
        <v>0</v>
      </c>
      <c r="BJ95" s="112">
        <f t="shared" si="120"/>
        <v>1.1212709429742942</v>
      </c>
      <c r="BK95" s="112">
        <f t="shared" si="121"/>
        <v>0.16735387208571556</v>
      </c>
      <c r="BL95" s="112">
        <f t="shared" si="122"/>
        <v>0</v>
      </c>
      <c r="BM95" s="112">
        <f t="shared" si="123"/>
        <v>0</v>
      </c>
      <c r="BN95" s="112">
        <f t="shared" si="124"/>
        <v>0.43812360030877034</v>
      </c>
      <c r="BO95" s="112">
        <f t="shared" si="125"/>
        <v>8.3126664968861841E-2</v>
      </c>
      <c r="BP95" s="112">
        <f t="shared" si="126"/>
        <v>3.853337565663225E-2</v>
      </c>
      <c r="BQ95" s="112">
        <f t="shared" si="127"/>
        <v>1.0685550025132901E-2</v>
      </c>
      <c r="BR95" s="112">
        <f t="shared" si="128"/>
        <v>0</v>
      </c>
      <c r="BS95" s="112">
        <f t="shared" si="129"/>
        <v>0</v>
      </c>
      <c r="BT95" s="112">
        <f t="shared" si="130"/>
        <v>2.5190098847119344</v>
      </c>
      <c r="BU95" s="112">
        <f t="shared" si="131"/>
        <v>9.5256676312636193E-2</v>
      </c>
      <c r="BV95" s="112">
        <f t="shared" si="132"/>
        <v>0.41078288691444087</v>
      </c>
      <c r="BW95" s="112">
        <f t="shared" si="133"/>
        <v>5.3249633488909001E-2</v>
      </c>
      <c r="BX95" s="112">
        <f t="shared" si="134"/>
        <v>9.6360963738748182E-2</v>
      </c>
      <c r="BY95" s="112">
        <f t="shared" si="135"/>
        <v>1.3765851962678311E-2</v>
      </c>
      <c r="BZ95" s="112">
        <f t="shared" si="136"/>
        <v>0</v>
      </c>
      <c r="CA95" s="112"/>
      <c r="CB95" s="112">
        <f t="shared" si="137"/>
        <v>8.0461799884293672</v>
      </c>
      <c r="CC95" s="112">
        <f t="shared" si="138"/>
        <v>0.48733635051845847</v>
      </c>
      <c r="CD95" s="112">
        <f>BN95+BP95</f>
        <v>0.47665697596540257</v>
      </c>
      <c r="CE95" s="7">
        <v>8.1</v>
      </c>
      <c r="CF95" s="111">
        <v>0.08</v>
      </c>
      <c r="CG95" s="7" t="s">
        <v>95</v>
      </c>
    </row>
    <row r="96" spans="1:86" s="7" customFormat="1" x14ac:dyDescent="0.25">
      <c r="A96" s="7" t="s">
        <v>177</v>
      </c>
      <c r="B96" s="7" t="s">
        <v>157</v>
      </c>
      <c r="C96" s="7" t="s">
        <v>93</v>
      </c>
      <c r="D96" s="7">
        <v>20</v>
      </c>
      <c r="E96" s="7">
        <v>1800</v>
      </c>
      <c r="F96" s="7" t="s">
        <v>64</v>
      </c>
      <c r="G96" s="7">
        <v>10</v>
      </c>
      <c r="H96" s="51">
        <v>37.700000000000003</v>
      </c>
      <c r="I96" s="99">
        <v>0.3</v>
      </c>
      <c r="L96" s="7">
        <v>0.12</v>
      </c>
      <c r="M96" s="7">
        <v>0.04</v>
      </c>
      <c r="P96" s="56">
        <v>23.2</v>
      </c>
      <c r="Q96" s="56">
        <v>0.3</v>
      </c>
      <c r="R96" s="56"/>
      <c r="S96" s="56"/>
      <c r="V96" s="7">
        <v>38.799999999999997</v>
      </c>
      <c r="W96" s="7">
        <v>0.3</v>
      </c>
      <c r="X96" s="7">
        <v>0.09</v>
      </c>
      <c r="Y96" s="7">
        <v>7.0000000000000007E-2</v>
      </c>
      <c r="Z96" s="7">
        <v>0.09</v>
      </c>
      <c r="AA96" s="7">
        <v>0.01</v>
      </c>
      <c r="AE96" s="57"/>
      <c r="AF96" s="102"/>
      <c r="AH96" s="112">
        <f t="shared" si="93"/>
        <v>0.62745176360546773</v>
      </c>
      <c r="AI96" s="112">
        <f t="shared" si="94"/>
        <v>4.9929848562769311E-3</v>
      </c>
      <c r="AJ96" s="112">
        <f t="shared" si="95"/>
        <v>0</v>
      </c>
      <c r="AK96" s="112">
        <f t="shared" si="96"/>
        <v>0</v>
      </c>
      <c r="AL96" s="112">
        <f t="shared" si="97"/>
        <v>2.3538596432725709E-3</v>
      </c>
      <c r="AM96" s="112">
        <f t="shared" si="98"/>
        <v>7.8461988109085703E-4</v>
      </c>
      <c r="AN96" s="112">
        <f t="shared" si="99"/>
        <v>0</v>
      </c>
      <c r="AO96" s="112">
        <f t="shared" si="100"/>
        <v>0</v>
      </c>
      <c r="AP96" s="112">
        <f t="shared" si="101"/>
        <v>0.32291918947283443</v>
      </c>
      <c r="AQ96" s="112">
        <f t="shared" si="102"/>
        <v>4.1756791742176861E-3</v>
      </c>
      <c r="AR96" s="112">
        <f t="shared" si="103"/>
        <v>0</v>
      </c>
      <c r="AS96" s="112">
        <f t="shared" si="104"/>
        <v>0</v>
      </c>
      <c r="AT96" s="112">
        <f t="shared" si="105"/>
        <v>0</v>
      </c>
      <c r="AU96" s="112">
        <f t="shared" si="106"/>
        <v>0</v>
      </c>
      <c r="AV96" s="112">
        <f t="shared" si="107"/>
        <v>0.96267166197322884</v>
      </c>
      <c r="AW96" s="112">
        <f t="shared" si="108"/>
        <v>7.4433375925765117E-3</v>
      </c>
      <c r="AX96" s="112">
        <f t="shared" si="109"/>
        <v>1.6049246220402513E-3</v>
      </c>
      <c r="AY96" s="112">
        <f t="shared" si="110"/>
        <v>1.2482747060313067E-3</v>
      </c>
      <c r="AZ96" s="112">
        <f t="shared" si="111"/>
        <v>2.9042844649823964E-3</v>
      </c>
      <c r="BA96" s="112">
        <f t="shared" si="112"/>
        <v>3.22698273886933E-4</v>
      </c>
      <c r="BB96" s="112">
        <f t="shared" si="113"/>
        <v>0</v>
      </c>
      <c r="BC96" s="112">
        <f t="shared" si="114"/>
        <v>0</v>
      </c>
      <c r="BD96" s="7">
        <v>4</v>
      </c>
      <c r="BE96" s="112">
        <f t="shared" si="115"/>
        <v>1.570424364424575</v>
      </c>
      <c r="BF96" s="118">
        <f t="shared" si="116"/>
        <v>0.98536553706719532</v>
      </c>
      <c r="BG96" s="118">
        <f t="shared" si="117"/>
        <v>7.8411050695002277E-3</v>
      </c>
      <c r="BH96" s="112">
        <f t="shared" si="118"/>
        <v>0</v>
      </c>
      <c r="BI96" s="112">
        <f t="shared" si="119"/>
        <v>0</v>
      </c>
      <c r="BJ96" s="112">
        <f t="shared" si="120"/>
        <v>3.6965585342309841E-3</v>
      </c>
      <c r="BK96" s="112">
        <f t="shared" si="121"/>
        <v>1.2321861780769947E-3</v>
      </c>
      <c r="BL96" s="112">
        <f t="shared" si="122"/>
        <v>0</v>
      </c>
      <c r="BM96" s="112">
        <f t="shared" si="123"/>
        <v>0</v>
      </c>
      <c r="BN96" s="112">
        <f t="shared" si="124"/>
        <v>0.50712016288837491</v>
      </c>
      <c r="BO96" s="112">
        <f t="shared" si="125"/>
        <v>6.5575883132117443E-3</v>
      </c>
      <c r="BP96" s="112">
        <f t="shared" si="126"/>
        <v>0</v>
      </c>
      <c r="BQ96" s="112">
        <f t="shared" si="127"/>
        <v>0</v>
      </c>
      <c r="BR96" s="112">
        <f t="shared" si="128"/>
        <v>0</v>
      </c>
      <c r="BS96" s="112">
        <f t="shared" si="129"/>
        <v>0</v>
      </c>
      <c r="BT96" s="112">
        <f t="shared" si="130"/>
        <v>1.5118030329038572</v>
      </c>
      <c r="BU96" s="112">
        <f t="shared" si="131"/>
        <v>1.1689198708019514E-2</v>
      </c>
      <c r="BV96" s="112">
        <f t="shared" si="132"/>
        <v>2.5204127295169131E-3</v>
      </c>
      <c r="BW96" s="112">
        <f t="shared" si="133"/>
        <v>1.9603210118464879E-3</v>
      </c>
      <c r="BX96" s="112">
        <f t="shared" si="134"/>
        <v>4.5609590850281467E-3</v>
      </c>
      <c r="BY96" s="112">
        <f t="shared" si="135"/>
        <v>5.0677323166979421E-4</v>
      </c>
      <c r="BZ96" s="112">
        <f t="shared" si="136"/>
        <v>0</v>
      </c>
      <c r="CA96" s="112"/>
      <c r="CB96" s="112">
        <f t="shared" si="137"/>
        <v>3.015066663208203</v>
      </c>
      <c r="CC96" s="112">
        <f t="shared" si="138"/>
        <v>2.978717251232476E-2</v>
      </c>
      <c r="CD96" s="112"/>
      <c r="CF96" s="111"/>
    </row>
    <row r="97" spans="1:85" s="7" customFormat="1" x14ac:dyDescent="0.25">
      <c r="A97" s="7" t="s">
        <v>177</v>
      </c>
      <c r="B97" s="7" t="s">
        <v>167</v>
      </c>
      <c r="C97" s="7" t="s">
        <v>93</v>
      </c>
      <c r="D97" s="7">
        <v>20</v>
      </c>
      <c r="E97" s="7">
        <v>1800</v>
      </c>
      <c r="F97" s="7" t="s">
        <v>64</v>
      </c>
      <c r="G97" s="7">
        <v>10</v>
      </c>
      <c r="H97" s="51">
        <v>40</v>
      </c>
      <c r="I97" s="99">
        <v>1</v>
      </c>
      <c r="L97" s="7">
        <v>0.33</v>
      </c>
      <c r="M97" s="7">
        <v>0.21</v>
      </c>
      <c r="P97" s="56">
        <v>14</v>
      </c>
      <c r="Q97" s="56">
        <v>1</v>
      </c>
      <c r="R97" s="56"/>
      <c r="S97" s="56"/>
      <c r="V97" s="7">
        <v>45</v>
      </c>
      <c r="W97" s="7">
        <v>1</v>
      </c>
      <c r="X97" s="7">
        <v>0.35</v>
      </c>
      <c r="Y97" s="7">
        <v>0.37</v>
      </c>
      <c r="Z97" s="7">
        <v>0.14000000000000001</v>
      </c>
      <c r="AA97" s="7">
        <v>0.03</v>
      </c>
      <c r="AE97" s="57"/>
      <c r="AF97" s="102"/>
      <c r="AH97" s="112">
        <f t="shared" si="93"/>
        <v>0.66573131417025744</v>
      </c>
      <c r="AI97" s="112">
        <f t="shared" si="94"/>
        <v>1.6643282854256435E-2</v>
      </c>
      <c r="AJ97" s="112">
        <f t="shared" si="95"/>
        <v>0</v>
      </c>
      <c r="AK97" s="112">
        <f t="shared" si="96"/>
        <v>0</v>
      </c>
      <c r="AL97" s="112">
        <f t="shared" si="97"/>
        <v>6.4731140189995704E-3</v>
      </c>
      <c r="AM97" s="112">
        <f t="shared" si="98"/>
        <v>4.1192543757269991E-3</v>
      </c>
      <c r="AN97" s="112">
        <f t="shared" si="99"/>
        <v>0</v>
      </c>
      <c r="AO97" s="112">
        <f t="shared" si="100"/>
        <v>0</v>
      </c>
      <c r="AP97" s="112">
        <f t="shared" si="101"/>
        <v>0.19486502813015871</v>
      </c>
      <c r="AQ97" s="112">
        <f t="shared" si="102"/>
        <v>1.3918930580725622E-2</v>
      </c>
      <c r="AR97" s="112">
        <f t="shared" si="103"/>
        <v>0</v>
      </c>
      <c r="AS97" s="112">
        <f t="shared" si="104"/>
        <v>0</v>
      </c>
      <c r="AT97" s="112">
        <f t="shared" si="105"/>
        <v>0</v>
      </c>
      <c r="AU97" s="112">
        <f t="shared" si="106"/>
        <v>0</v>
      </c>
      <c r="AV97" s="112">
        <f t="shared" si="107"/>
        <v>1.1165006388864767</v>
      </c>
      <c r="AW97" s="112">
        <f t="shared" si="108"/>
        <v>2.4811125308588373E-2</v>
      </c>
      <c r="AX97" s="112">
        <f t="shared" si="109"/>
        <v>6.241373530156533E-3</v>
      </c>
      <c r="AY97" s="112">
        <f t="shared" si="110"/>
        <v>6.5980234461654776E-3</v>
      </c>
      <c r="AZ97" s="112">
        <f t="shared" si="111"/>
        <v>4.5177758344170623E-3</v>
      </c>
      <c r="BA97" s="112">
        <f t="shared" si="112"/>
        <v>9.6809482166079883E-4</v>
      </c>
      <c r="BB97" s="112">
        <f t="shared" si="113"/>
        <v>0</v>
      </c>
      <c r="BC97" s="112">
        <f t="shared" si="114"/>
        <v>0</v>
      </c>
      <c r="BD97" s="7">
        <v>4</v>
      </c>
      <c r="BE97" s="112">
        <f t="shared" si="115"/>
        <v>1.5031726933353202</v>
      </c>
      <c r="BF97" s="118">
        <f t="shared" si="116"/>
        <v>1.0007091325589681</v>
      </c>
      <c r="BG97" s="118">
        <f t="shared" si="117"/>
        <v>2.50177283139742E-2</v>
      </c>
      <c r="BH97" s="112">
        <f t="shared" si="118"/>
        <v>0</v>
      </c>
      <c r="BI97" s="112">
        <f t="shared" si="119"/>
        <v>0</v>
      </c>
      <c r="BJ97" s="112">
        <f t="shared" si="120"/>
        <v>9.7302082342062036E-3</v>
      </c>
      <c r="BK97" s="112">
        <f t="shared" si="121"/>
        <v>6.1919506944948565E-3</v>
      </c>
      <c r="BL97" s="112">
        <f t="shared" si="122"/>
        <v>0</v>
      </c>
      <c r="BM97" s="112">
        <f t="shared" si="123"/>
        <v>0</v>
      </c>
      <c r="BN97" s="112">
        <f t="shared" si="124"/>
        <v>0.29291578917127359</v>
      </c>
      <c r="BO97" s="112">
        <f t="shared" si="125"/>
        <v>2.0922556369376684E-2</v>
      </c>
      <c r="BP97" s="112">
        <f t="shared" si="126"/>
        <v>0</v>
      </c>
      <c r="BQ97" s="112">
        <f t="shared" si="127"/>
        <v>0</v>
      </c>
      <c r="BR97" s="112">
        <f t="shared" si="128"/>
        <v>0</v>
      </c>
      <c r="BS97" s="112">
        <f t="shared" si="129"/>
        <v>0</v>
      </c>
      <c r="BT97" s="112">
        <f t="shared" si="130"/>
        <v>1.6782932724655908</v>
      </c>
      <c r="BU97" s="112">
        <f t="shared" si="131"/>
        <v>3.7295406054790911E-2</v>
      </c>
      <c r="BV97" s="112">
        <f t="shared" si="132"/>
        <v>9.3818622594371709E-3</v>
      </c>
      <c r="BW97" s="112">
        <f t="shared" si="133"/>
        <v>9.9179686742621523E-3</v>
      </c>
      <c r="BX97" s="112">
        <f t="shared" si="134"/>
        <v>6.7909972689059192E-3</v>
      </c>
      <c r="BY97" s="112">
        <f t="shared" si="135"/>
        <v>1.4552137004798394E-3</v>
      </c>
      <c r="BZ97" s="112">
        <f t="shared" si="136"/>
        <v>0</v>
      </c>
      <c r="CA97" s="112"/>
      <c r="CB97" s="112">
        <f t="shared" si="137"/>
        <v>2.9978212619583813</v>
      </c>
      <c r="CC97" s="112">
        <f t="shared" si="138"/>
        <v>0.10080082380737863</v>
      </c>
      <c r="CD97" s="112"/>
      <c r="CF97" s="111"/>
    </row>
    <row r="98" spans="1:85" s="7" customFormat="1" x14ac:dyDescent="0.25">
      <c r="A98" s="7" t="s">
        <v>177</v>
      </c>
      <c r="B98" s="7" t="s">
        <v>160</v>
      </c>
      <c r="C98" s="7" t="s">
        <v>93</v>
      </c>
      <c r="D98" s="7">
        <v>20</v>
      </c>
      <c r="E98" s="7">
        <v>1800</v>
      </c>
      <c r="F98" s="7" t="s">
        <v>64</v>
      </c>
      <c r="G98" s="7">
        <v>10</v>
      </c>
      <c r="H98" s="51"/>
      <c r="I98" s="99"/>
      <c r="P98" s="56">
        <v>128.65</v>
      </c>
      <c r="Q98" s="56"/>
      <c r="R98" s="56"/>
      <c r="S98" s="56"/>
      <c r="AE98" s="57"/>
      <c r="AF98" s="102"/>
      <c r="AH98" s="112">
        <f t="shared" si="93"/>
        <v>0</v>
      </c>
      <c r="AI98" s="112">
        <f t="shared" si="94"/>
        <v>0</v>
      </c>
      <c r="AJ98" s="112">
        <f t="shared" si="95"/>
        <v>0</v>
      </c>
      <c r="AK98" s="112">
        <f t="shared" si="96"/>
        <v>0</v>
      </c>
      <c r="AL98" s="112">
        <f t="shared" si="97"/>
        <v>0</v>
      </c>
      <c r="AM98" s="112">
        <f t="shared" si="98"/>
        <v>0</v>
      </c>
      <c r="AN98" s="112">
        <f t="shared" si="99"/>
        <v>0</v>
      </c>
      <c r="AO98" s="112">
        <f t="shared" si="100"/>
        <v>0</v>
      </c>
      <c r="AP98" s="112">
        <f t="shared" si="101"/>
        <v>1.7906704192103513</v>
      </c>
      <c r="AQ98" s="112">
        <f t="shared" si="102"/>
        <v>0</v>
      </c>
      <c r="AR98" s="112">
        <f t="shared" si="103"/>
        <v>0</v>
      </c>
      <c r="AS98" s="112">
        <f t="shared" si="104"/>
        <v>0</v>
      </c>
      <c r="AT98" s="112">
        <f t="shared" si="105"/>
        <v>0</v>
      </c>
      <c r="AU98" s="112">
        <f t="shared" si="106"/>
        <v>0</v>
      </c>
      <c r="AV98" s="112">
        <f t="shared" si="107"/>
        <v>0</v>
      </c>
      <c r="AW98" s="112">
        <f t="shared" si="108"/>
        <v>0</v>
      </c>
      <c r="AX98" s="112">
        <f t="shared" si="109"/>
        <v>0</v>
      </c>
      <c r="AY98" s="112">
        <f t="shared" si="110"/>
        <v>0</v>
      </c>
      <c r="AZ98" s="112">
        <f t="shared" si="111"/>
        <v>0</v>
      </c>
      <c r="BA98" s="112">
        <f t="shared" si="112"/>
        <v>0</v>
      </c>
      <c r="BB98" s="112">
        <f t="shared" si="113"/>
        <v>0</v>
      </c>
      <c r="BC98" s="112">
        <f t="shared" si="114"/>
        <v>0</v>
      </c>
      <c r="BD98" s="7">
        <v>1</v>
      </c>
      <c r="BE98" s="112">
        <f t="shared" si="115"/>
        <v>0.55845005829770689</v>
      </c>
      <c r="BF98" s="118">
        <f t="shared" si="116"/>
        <v>0</v>
      </c>
      <c r="BG98" s="118">
        <f t="shared" si="117"/>
        <v>0</v>
      </c>
      <c r="BH98" s="112">
        <f t="shared" si="118"/>
        <v>0</v>
      </c>
      <c r="BI98" s="112">
        <f t="shared" si="119"/>
        <v>0</v>
      </c>
      <c r="BJ98" s="112">
        <f t="shared" si="120"/>
        <v>0</v>
      </c>
      <c r="BK98" s="112">
        <f t="shared" si="121"/>
        <v>0</v>
      </c>
      <c r="BL98" s="112">
        <f t="shared" si="122"/>
        <v>0</v>
      </c>
      <c r="BM98" s="112">
        <f t="shared" si="123"/>
        <v>0</v>
      </c>
      <c r="BN98" s="112">
        <f t="shared" si="124"/>
        <v>0.99999999999999989</v>
      </c>
      <c r="BO98" s="112">
        <f t="shared" si="125"/>
        <v>0</v>
      </c>
      <c r="BP98" s="112">
        <f t="shared" si="126"/>
        <v>0</v>
      </c>
      <c r="BQ98" s="112">
        <f t="shared" si="127"/>
        <v>0</v>
      </c>
      <c r="BR98" s="112">
        <f t="shared" si="128"/>
        <v>0</v>
      </c>
      <c r="BS98" s="112">
        <f t="shared" si="129"/>
        <v>0</v>
      </c>
      <c r="BT98" s="112">
        <f t="shared" si="130"/>
        <v>0</v>
      </c>
      <c r="BU98" s="112">
        <f t="shared" si="131"/>
        <v>0</v>
      </c>
      <c r="BV98" s="112">
        <f t="shared" si="132"/>
        <v>0</v>
      </c>
      <c r="BW98" s="112">
        <f t="shared" si="133"/>
        <v>0</v>
      </c>
      <c r="BX98" s="112">
        <f t="shared" si="134"/>
        <v>0</v>
      </c>
      <c r="BY98" s="112">
        <f t="shared" si="135"/>
        <v>0</v>
      </c>
      <c r="BZ98" s="112">
        <f t="shared" si="136"/>
        <v>0</v>
      </c>
      <c r="CA98" s="112"/>
      <c r="CB98" s="112">
        <f t="shared" si="137"/>
        <v>0.99999999999999989</v>
      </c>
      <c r="CC98" s="112">
        <f t="shared" si="138"/>
        <v>0</v>
      </c>
      <c r="CD98" s="112"/>
      <c r="CF98" s="111"/>
    </row>
    <row r="99" spans="1:85" s="7" customFormat="1" x14ac:dyDescent="0.25">
      <c r="H99" s="51"/>
      <c r="I99" s="99"/>
      <c r="P99" s="56"/>
      <c r="Q99" s="56"/>
      <c r="R99" s="56"/>
      <c r="S99" s="56"/>
      <c r="AE99" s="57"/>
      <c r="AF99" s="10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112"/>
      <c r="BA99" s="112"/>
      <c r="BB99" s="112"/>
      <c r="BC99" s="112"/>
      <c r="BE99" s="112"/>
      <c r="BF99" s="118"/>
      <c r="BG99" s="118"/>
      <c r="BH99" s="112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  <c r="BZ99" s="112"/>
      <c r="CA99" s="112"/>
      <c r="CB99" s="112"/>
      <c r="CC99" s="112"/>
      <c r="CD99" s="112"/>
      <c r="CF99" s="111"/>
    </row>
    <row r="100" spans="1:85" s="111" customFormat="1" x14ac:dyDescent="0.25">
      <c r="A100" s="7" t="s">
        <v>178</v>
      </c>
      <c r="B100" s="7" t="s">
        <v>156</v>
      </c>
      <c r="C100" s="7" t="s">
        <v>93</v>
      </c>
      <c r="D100" s="7">
        <v>17</v>
      </c>
      <c r="E100" s="7">
        <v>1600</v>
      </c>
      <c r="F100" s="7" t="s">
        <v>61</v>
      </c>
      <c r="G100" s="7">
        <v>11.5</v>
      </c>
      <c r="H100" s="51">
        <v>46</v>
      </c>
      <c r="I100" s="99">
        <v>1</v>
      </c>
      <c r="J100" s="7"/>
      <c r="K100" s="7"/>
      <c r="L100" s="7">
        <v>17.399999999999999</v>
      </c>
      <c r="M100" s="7">
        <v>1.8</v>
      </c>
      <c r="N100" s="7"/>
      <c r="O100" s="7"/>
      <c r="P100" s="56">
        <f>CE100-R100</f>
        <v>10.042310000000001</v>
      </c>
      <c r="Q100" s="56">
        <v>0.27</v>
      </c>
      <c r="R100" s="56">
        <f>CE100*CF100*1.113</f>
        <v>1.2576900000000002</v>
      </c>
      <c r="S100" s="56">
        <v>0.05</v>
      </c>
      <c r="T100" s="7"/>
      <c r="U100" s="7"/>
      <c r="V100" s="7">
        <v>20.399999999999999</v>
      </c>
      <c r="W100" s="7">
        <v>0.5</v>
      </c>
      <c r="X100" s="7">
        <v>4.7</v>
      </c>
      <c r="Y100" s="7">
        <v>0.5</v>
      </c>
      <c r="Z100" s="7">
        <v>0.5</v>
      </c>
      <c r="AA100" s="7">
        <v>0.05</v>
      </c>
      <c r="AB100" s="7"/>
      <c r="AC100" s="7">
        <f>SUM(H100:AB100)</f>
        <v>104.47</v>
      </c>
      <c r="AD100" s="7"/>
      <c r="AE100" s="57">
        <f>P100+R100</f>
        <v>11.3</v>
      </c>
      <c r="AF100" s="102"/>
      <c r="AG100" s="7"/>
      <c r="AH100" s="112">
        <f t="shared" si="93"/>
        <v>0.7655910112957961</v>
      </c>
      <c r="AI100" s="112">
        <f t="shared" si="94"/>
        <v>1.6643282854256435E-2</v>
      </c>
      <c r="AJ100" s="112">
        <f t="shared" si="95"/>
        <v>0</v>
      </c>
      <c r="AK100" s="112">
        <f t="shared" si="96"/>
        <v>0</v>
      </c>
      <c r="AL100" s="112">
        <f t="shared" si="97"/>
        <v>0.34130964827452276</v>
      </c>
      <c r="AM100" s="112">
        <f t="shared" si="98"/>
        <v>3.5307894649088567E-2</v>
      </c>
      <c r="AN100" s="112">
        <f t="shared" si="99"/>
        <v>0</v>
      </c>
      <c r="AO100" s="112">
        <f t="shared" si="100"/>
        <v>0</v>
      </c>
      <c r="AP100" s="112">
        <f t="shared" si="101"/>
        <v>0.13977821576012672</v>
      </c>
      <c r="AQ100" s="112">
        <f t="shared" si="102"/>
        <v>3.758111256795918E-3</v>
      </c>
      <c r="AR100" s="112">
        <f t="shared" si="103"/>
        <v>1.5751939732100925E-2</v>
      </c>
      <c r="AS100" s="112">
        <f t="shared" si="104"/>
        <v>6.2622505275946065E-4</v>
      </c>
      <c r="AT100" s="112">
        <f t="shared" si="105"/>
        <v>0</v>
      </c>
      <c r="AU100" s="112">
        <f t="shared" si="106"/>
        <v>0</v>
      </c>
      <c r="AV100" s="112">
        <f t="shared" si="107"/>
        <v>0.50614695629520279</v>
      </c>
      <c r="AW100" s="112">
        <f t="shared" si="108"/>
        <v>1.2405562654294187E-2</v>
      </c>
      <c r="AX100" s="112">
        <f t="shared" si="109"/>
        <v>8.3812730262102023E-2</v>
      </c>
      <c r="AY100" s="112">
        <f t="shared" si="110"/>
        <v>8.9162479002236183E-3</v>
      </c>
      <c r="AZ100" s="112">
        <f t="shared" si="111"/>
        <v>1.6134913694346647E-2</v>
      </c>
      <c r="BA100" s="112">
        <f t="shared" si="112"/>
        <v>1.6134913694346648E-3</v>
      </c>
      <c r="BB100" s="112">
        <f t="shared" si="113"/>
        <v>0</v>
      </c>
      <c r="BC100" s="112">
        <f t="shared" si="114"/>
        <v>2.2181408977026624</v>
      </c>
      <c r="BD100" s="7">
        <v>12</v>
      </c>
      <c r="BE100" s="112">
        <f t="shared" si="115"/>
        <v>4.2787158900005</v>
      </c>
      <c r="BF100" s="118">
        <f t="shared" si="116"/>
        <v>3.275746425272875</v>
      </c>
      <c r="BG100" s="118">
        <f t="shared" si="117"/>
        <v>7.1211878810279891E-2</v>
      </c>
      <c r="BH100" s="112">
        <f t="shared" si="118"/>
        <v>0</v>
      </c>
      <c r="BI100" s="112">
        <f t="shared" si="119"/>
        <v>0</v>
      </c>
      <c r="BJ100" s="112">
        <f t="shared" si="120"/>
        <v>1.4603670154826822</v>
      </c>
      <c r="BK100" s="112">
        <f t="shared" si="121"/>
        <v>0.15107244987751889</v>
      </c>
      <c r="BL100" s="112">
        <f t="shared" si="122"/>
        <v>0</v>
      </c>
      <c r="BM100" s="112">
        <f t="shared" si="123"/>
        <v>0</v>
      </c>
      <c r="BN100" s="112">
        <f t="shared" si="124"/>
        <v>0.59807127284877248</v>
      </c>
      <c r="BO100" s="112">
        <f t="shared" si="125"/>
        <v>1.6079890350842445E-2</v>
      </c>
      <c r="BP100" s="112">
        <f t="shared" si="126"/>
        <v>6.7398074830070445E-2</v>
      </c>
      <c r="BQ100" s="112">
        <f t="shared" si="127"/>
        <v>2.6794390839583056E-3</v>
      </c>
      <c r="BR100" s="112">
        <f t="shared" si="128"/>
        <v>0</v>
      </c>
      <c r="BS100" s="112">
        <f t="shared" si="129"/>
        <v>0</v>
      </c>
      <c r="BT100" s="112">
        <f t="shared" si="130"/>
        <v>2.1656590245756728</v>
      </c>
      <c r="BU100" s="112">
        <f t="shared" si="131"/>
        <v>5.3079878053325313E-2</v>
      </c>
      <c r="BV100" s="112">
        <f t="shared" si="132"/>
        <v>0.35861086075678167</v>
      </c>
      <c r="BW100" s="112">
        <f t="shared" si="133"/>
        <v>3.8150091569870391E-2</v>
      </c>
      <c r="BX100" s="112">
        <f t="shared" si="134"/>
        <v>6.9036711607787668E-2</v>
      </c>
      <c r="BY100" s="112">
        <f t="shared" si="135"/>
        <v>6.9036711607787671E-3</v>
      </c>
      <c r="BZ100" s="112">
        <f t="shared" si="136"/>
        <v>0</v>
      </c>
      <c r="CA100" s="112"/>
      <c r="CB100" s="112">
        <f t="shared" si="137"/>
        <v>7.994889385374643</v>
      </c>
      <c r="CC100" s="112">
        <f t="shared" si="138"/>
        <v>0.33917729890657405</v>
      </c>
      <c r="CD100" s="112">
        <f>BN100+BP100</f>
        <v>0.66546934767884292</v>
      </c>
      <c r="CE100" s="7">
        <v>11.3</v>
      </c>
      <c r="CF100" s="111">
        <v>0.1</v>
      </c>
      <c r="CG100" s="7" t="s">
        <v>96</v>
      </c>
    </row>
    <row r="101" spans="1:85" s="111" customFormat="1" x14ac:dyDescent="0.25">
      <c r="A101" s="7" t="s">
        <v>178</v>
      </c>
      <c r="B101" s="7" t="s">
        <v>163</v>
      </c>
      <c r="C101" s="7" t="s">
        <v>93</v>
      </c>
      <c r="D101" s="7">
        <v>17</v>
      </c>
      <c r="E101" s="7">
        <v>1600</v>
      </c>
      <c r="F101" s="7" t="s">
        <v>61</v>
      </c>
      <c r="G101" s="7">
        <v>11.5</v>
      </c>
      <c r="H101" s="51">
        <v>36.9</v>
      </c>
      <c r="I101" s="99">
        <v>0.2</v>
      </c>
      <c r="J101" s="7"/>
      <c r="K101" s="7"/>
      <c r="L101" s="7">
        <v>0.06</v>
      </c>
      <c r="M101" s="7">
        <v>0.05</v>
      </c>
      <c r="N101" s="7"/>
      <c r="O101" s="7"/>
      <c r="P101" s="56">
        <v>31.8</v>
      </c>
      <c r="Q101" s="56">
        <v>0.2</v>
      </c>
      <c r="R101" s="56"/>
      <c r="S101" s="56"/>
      <c r="T101" s="7"/>
      <c r="U101" s="7"/>
      <c r="V101" s="7">
        <v>31.3</v>
      </c>
      <c r="W101" s="7">
        <v>0.2</v>
      </c>
      <c r="X101" s="7">
        <v>0.05</v>
      </c>
      <c r="Y101" s="7">
        <v>0.02</v>
      </c>
      <c r="Z101" s="7">
        <v>7.0000000000000007E-2</v>
      </c>
      <c r="AA101" s="7">
        <v>0.02</v>
      </c>
      <c r="AB101" s="7"/>
      <c r="AC101" s="7"/>
      <c r="AD101" s="7"/>
      <c r="AE101" s="57"/>
      <c r="AF101" s="102"/>
      <c r="AG101" s="7"/>
      <c r="AH101" s="112">
        <f t="shared" si="93"/>
        <v>0.61413713732206254</v>
      </c>
      <c r="AI101" s="112">
        <f t="shared" si="94"/>
        <v>3.3286565708512874E-3</v>
      </c>
      <c r="AJ101" s="112">
        <f t="shared" si="95"/>
        <v>0</v>
      </c>
      <c r="AK101" s="112">
        <f t="shared" si="96"/>
        <v>0</v>
      </c>
      <c r="AL101" s="112">
        <f t="shared" si="97"/>
        <v>1.1769298216362854E-3</v>
      </c>
      <c r="AM101" s="112">
        <f t="shared" si="98"/>
        <v>9.8077485136357123E-4</v>
      </c>
      <c r="AN101" s="112">
        <f t="shared" si="99"/>
        <v>0</v>
      </c>
      <c r="AO101" s="112">
        <f t="shared" si="100"/>
        <v>0</v>
      </c>
      <c r="AP101" s="112">
        <f t="shared" si="101"/>
        <v>0.44262199246707479</v>
      </c>
      <c r="AQ101" s="112">
        <f t="shared" si="102"/>
        <v>2.7837861161451247E-3</v>
      </c>
      <c r="AR101" s="112">
        <f t="shared" si="103"/>
        <v>0</v>
      </c>
      <c r="AS101" s="112">
        <f t="shared" si="104"/>
        <v>0</v>
      </c>
      <c r="AT101" s="112">
        <f t="shared" si="105"/>
        <v>0</v>
      </c>
      <c r="AU101" s="112">
        <f t="shared" si="106"/>
        <v>0</v>
      </c>
      <c r="AV101" s="112">
        <f t="shared" si="107"/>
        <v>0.77658822215881607</v>
      </c>
      <c r="AW101" s="112">
        <f t="shared" si="108"/>
        <v>4.962225061717675E-3</v>
      </c>
      <c r="AX101" s="112">
        <f t="shared" si="109"/>
        <v>8.9162479002236191E-4</v>
      </c>
      <c r="AY101" s="112">
        <f t="shared" si="110"/>
        <v>3.5664991600894476E-4</v>
      </c>
      <c r="AZ101" s="112">
        <f t="shared" si="111"/>
        <v>2.2588879172085311E-3</v>
      </c>
      <c r="BA101" s="112">
        <f t="shared" si="112"/>
        <v>6.4539654777386599E-4</v>
      </c>
      <c r="BB101" s="112">
        <f t="shared" si="113"/>
        <v>0</v>
      </c>
      <c r="BC101" s="112">
        <f t="shared" si="114"/>
        <v>0</v>
      </c>
      <c r="BD101" s="7">
        <v>4</v>
      </c>
      <c r="BE101" s="112">
        <f t="shared" si="115"/>
        <v>1.6318065514180478</v>
      </c>
      <c r="BF101" s="118">
        <f t="shared" si="116"/>
        <v>1.002153004151267</v>
      </c>
      <c r="BG101" s="118">
        <f t="shared" si="117"/>
        <v>5.4317235997358637E-3</v>
      </c>
      <c r="BH101" s="112">
        <f t="shared" si="118"/>
        <v>0</v>
      </c>
      <c r="BI101" s="112">
        <f t="shared" si="119"/>
        <v>0</v>
      </c>
      <c r="BJ101" s="112">
        <f t="shared" si="120"/>
        <v>1.9205217935053651E-3</v>
      </c>
      <c r="BK101" s="112">
        <f t="shared" si="121"/>
        <v>1.6004348279211377E-3</v>
      </c>
      <c r="BL101" s="112">
        <f t="shared" si="122"/>
        <v>0</v>
      </c>
      <c r="BM101" s="112">
        <f t="shared" si="123"/>
        <v>0</v>
      </c>
      <c r="BN101" s="112">
        <f t="shared" si="124"/>
        <v>0.72227346710948237</v>
      </c>
      <c r="BO101" s="112">
        <f t="shared" si="125"/>
        <v>4.5426004220722165E-3</v>
      </c>
      <c r="BP101" s="112">
        <f t="shared" si="126"/>
        <v>0</v>
      </c>
      <c r="BQ101" s="112">
        <f t="shared" si="127"/>
        <v>0</v>
      </c>
      <c r="BR101" s="112">
        <f t="shared" si="128"/>
        <v>0</v>
      </c>
      <c r="BS101" s="112">
        <f t="shared" si="129"/>
        <v>0</v>
      </c>
      <c r="BT101" s="112">
        <f t="shared" si="130"/>
        <v>1.2672417486728504</v>
      </c>
      <c r="BU101" s="112">
        <f t="shared" si="131"/>
        <v>8.0973913653217284E-3</v>
      </c>
      <c r="BV101" s="112">
        <f t="shared" si="132"/>
        <v>1.4549591737652314E-3</v>
      </c>
      <c r="BW101" s="112">
        <f t="shared" si="133"/>
        <v>5.8198366950609249E-4</v>
      </c>
      <c r="BX101" s="112">
        <f t="shared" si="134"/>
        <v>3.6860681022199498E-3</v>
      </c>
      <c r="BY101" s="112">
        <f t="shared" si="135"/>
        <v>1.0531623149199856E-3</v>
      </c>
      <c r="BZ101" s="112">
        <f t="shared" si="136"/>
        <v>0</v>
      </c>
      <c r="CA101" s="112"/>
      <c r="CB101" s="112">
        <f t="shared" si="137"/>
        <v>2.9987297690030905</v>
      </c>
      <c r="CC101" s="112">
        <f t="shared" si="138"/>
        <v>2.1307296199477029E-2</v>
      </c>
      <c r="CD101" s="112"/>
      <c r="CE101" s="7"/>
      <c r="CG101" s="7"/>
    </row>
    <row r="102" spans="1:85" s="98" customFormat="1" x14ac:dyDescent="0.25">
      <c r="A102" s="7" t="s">
        <v>178</v>
      </c>
      <c r="B102" s="16" t="s">
        <v>157</v>
      </c>
      <c r="C102" s="7" t="s">
        <v>93</v>
      </c>
      <c r="D102" s="7">
        <v>17</v>
      </c>
      <c r="E102" s="7">
        <v>1600</v>
      </c>
      <c r="F102" s="7" t="s">
        <v>61</v>
      </c>
      <c r="G102" s="7">
        <v>11.5</v>
      </c>
      <c r="H102" s="104">
        <v>38.200000000000003</v>
      </c>
      <c r="I102" s="102">
        <v>0.2</v>
      </c>
      <c r="J102" s="16"/>
      <c r="K102" s="16"/>
      <c r="L102" s="16">
        <v>0.14000000000000001</v>
      </c>
      <c r="M102" s="16">
        <v>0.02</v>
      </c>
      <c r="N102" s="16"/>
      <c r="O102" s="16"/>
      <c r="P102" s="105">
        <v>24.2</v>
      </c>
      <c r="Q102" s="105">
        <v>0.27</v>
      </c>
      <c r="R102" s="105"/>
      <c r="S102" s="105"/>
      <c r="T102" s="16"/>
      <c r="U102" s="16"/>
      <c r="V102" s="16">
        <v>37.200000000000003</v>
      </c>
      <c r="W102" s="16">
        <v>0.2</v>
      </c>
      <c r="X102" s="16">
        <v>0.05</v>
      </c>
      <c r="Y102" s="16">
        <v>0.02</v>
      </c>
      <c r="Z102" s="16">
        <v>0.18</v>
      </c>
      <c r="AA102" s="16">
        <v>0.02</v>
      </c>
      <c r="AB102" s="16"/>
      <c r="AC102" s="16"/>
      <c r="AD102" s="16"/>
      <c r="AE102" s="57"/>
      <c r="AF102" s="102"/>
      <c r="AG102" s="16"/>
      <c r="AH102" s="112">
        <f t="shared" si="93"/>
        <v>0.63577340503259594</v>
      </c>
      <c r="AI102" s="112">
        <f t="shared" si="94"/>
        <v>3.3286565708512874E-3</v>
      </c>
      <c r="AJ102" s="112">
        <f t="shared" si="95"/>
        <v>0</v>
      </c>
      <c r="AK102" s="112">
        <f t="shared" si="96"/>
        <v>0</v>
      </c>
      <c r="AL102" s="112">
        <f t="shared" si="97"/>
        <v>2.7461695838179997E-3</v>
      </c>
      <c r="AM102" s="112">
        <f t="shared" si="98"/>
        <v>3.9230994054542852E-4</v>
      </c>
      <c r="AN102" s="112">
        <f t="shared" si="99"/>
        <v>0</v>
      </c>
      <c r="AO102" s="112">
        <f t="shared" si="100"/>
        <v>0</v>
      </c>
      <c r="AP102" s="112">
        <f t="shared" si="101"/>
        <v>0.33683812005356001</v>
      </c>
      <c r="AQ102" s="112">
        <f t="shared" si="102"/>
        <v>3.758111256795918E-3</v>
      </c>
      <c r="AR102" s="112">
        <f t="shared" si="103"/>
        <v>0</v>
      </c>
      <c r="AS102" s="112">
        <f t="shared" si="104"/>
        <v>0</v>
      </c>
      <c r="AT102" s="112">
        <f t="shared" si="105"/>
        <v>0</v>
      </c>
      <c r="AU102" s="112">
        <f t="shared" si="106"/>
        <v>0</v>
      </c>
      <c r="AV102" s="112">
        <f t="shared" si="107"/>
        <v>0.92297386147948757</v>
      </c>
      <c r="AW102" s="112">
        <f t="shared" si="108"/>
        <v>4.962225061717675E-3</v>
      </c>
      <c r="AX102" s="112">
        <f t="shared" si="109"/>
        <v>8.9162479002236191E-4</v>
      </c>
      <c r="AY102" s="112">
        <f t="shared" si="110"/>
        <v>3.5664991600894476E-4</v>
      </c>
      <c r="AZ102" s="112">
        <f t="shared" si="111"/>
        <v>5.8085689299647927E-3</v>
      </c>
      <c r="BA102" s="112">
        <f t="shared" si="112"/>
        <v>6.4539654777386599E-4</v>
      </c>
      <c r="BB102" s="112">
        <f t="shared" si="113"/>
        <v>0</v>
      </c>
      <c r="BC102" s="112">
        <f t="shared" si="114"/>
        <v>0</v>
      </c>
      <c r="BD102" s="7">
        <v>4</v>
      </c>
      <c r="BE102" s="112">
        <f t="shared" si="115"/>
        <v>1.5752534269738976</v>
      </c>
      <c r="BF102" s="118">
        <f t="shared" si="116"/>
        <v>1.0015042350564607</v>
      </c>
      <c r="BG102" s="118">
        <f t="shared" si="117"/>
        <v>5.2434776704526724E-3</v>
      </c>
      <c r="BH102" s="112">
        <f t="shared" si="118"/>
        <v>0</v>
      </c>
      <c r="BI102" s="112">
        <f t="shared" si="119"/>
        <v>0</v>
      </c>
      <c r="BJ102" s="112">
        <f t="shared" si="120"/>
        <v>4.3259130479607862E-3</v>
      </c>
      <c r="BK102" s="112">
        <f t="shared" si="121"/>
        <v>6.1798757828011224E-4</v>
      </c>
      <c r="BL102" s="112">
        <f t="shared" si="122"/>
        <v>0</v>
      </c>
      <c r="BM102" s="112">
        <f t="shared" si="123"/>
        <v>0</v>
      </c>
      <c r="BN102" s="112">
        <f t="shared" si="124"/>
        <v>0.53060540294981551</v>
      </c>
      <c r="BO102" s="112">
        <f t="shared" si="125"/>
        <v>5.9199776362169514E-3</v>
      </c>
      <c r="BP102" s="112">
        <f t="shared" si="126"/>
        <v>0</v>
      </c>
      <c r="BQ102" s="112">
        <f t="shared" si="127"/>
        <v>0</v>
      </c>
      <c r="BR102" s="112">
        <f t="shared" si="128"/>
        <v>0</v>
      </c>
      <c r="BS102" s="112">
        <f t="shared" si="129"/>
        <v>0</v>
      </c>
      <c r="BT102" s="112">
        <f t="shared" si="130"/>
        <v>1.4539177383028943</v>
      </c>
      <c r="BU102" s="112">
        <f t="shared" si="131"/>
        <v>7.8167620338865287E-3</v>
      </c>
      <c r="BV102" s="112">
        <f t="shared" si="132"/>
        <v>1.4045350060576075E-3</v>
      </c>
      <c r="BW102" s="112">
        <f t="shared" si="133"/>
        <v>5.6181400242304299E-4</v>
      </c>
      <c r="BX102" s="112">
        <f t="shared" si="134"/>
        <v>9.1499681127411459E-3</v>
      </c>
      <c r="BY102" s="112">
        <f t="shared" si="135"/>
        <v>1.0166631236379052E-3</v>
      </c>
      <c r="BZ102" s="112">
        <f t="shared" si="136"/>
        <v>0</v>
      </c>
      <c r="CA102" s="112"/>
      <c r="CB102" s="112">
        <f t="shared" si="137"/>
        <v>3.0009077924759295</v>
      </c>
      <c r="CC102" s="112">
        <f t="shared" si="138"/>
        <v>2.1176682044897213E-2</v>
      </c>
      <c r="CD102" s="122"/>
      <c r="CE102" s="16"/>
      <c r="CG102" s="16"/>
    </row>
    <row r="103" spans="1:85" s="111" customFormat="1" x14ac:dyDescent="0.25">
      <c r="A103" s="7" t="s">
        <v>178</v>
      </c>
      <c r="B103" s="7" t="s">
        <v>168</v>
      </c>
      <c r="C103" s="7" t="s">
        <v>93</v>
      </c>
      <c r="D103" s="7">
        <v>17</v>
      </c>
      <c r="E103" s="7">
        <v>1600</v>
      </c>
      <c r="F103" s="7" t="s">
        <v>61</v>
      </c>
      <c r="G103" s="7">
        <v>11.5</v>
      </c>
      <c r="H103" s="51">
        <v>57.4</v>
      </c>
      <c r="I103" s="99">
        <v>0.9</v>
      </c>
      <c r="J103" s="7"/>
      <c r="K103" s="7"/>
      <c r="L103" s="7">
        <v>0.3</v>
      </c>
      <c r="M103" s="7">
        <v>0.2</v>
      </c>
      <c r="N103" s="7"/>
      <c r="O103" s="7"/>
      <c r="P103" s="56">
        <v>7.9</v>
      </c>
      <c r="Q103" s="56">
        <v>0.7</v>
      </c>
      <c r="R103" s="56"/>
      <c r="S103" s="56"/>
      <c r="T103" s="7"/>
      <c r="U103" s="7"/>
      <c r="V103" s="7">
        <v>33.1</v>
      </c>
      <c r="W103" s="7">
        <v>0.6</v>
      </c>
      <c r="X103" s="7">
        <v>0.7</v>
      </c>
      <c r="Y103" s="7">
        <v>0.3</v>
      </c>
      <c r="Z103" s="7">
        <v>0.1</v>
      </c>
      <c r="AA103" s="7">
        <v>0.03</v>
      </c>
      <c r="AB103" s="7"/>
      <c r="AC103" s="7"/>
      <c r="AD103" s="7"/>
      <c r="AE103" s="52"/>
      <c r="AF103" s="99"/>
      <c r="AG103" s="7"/>
      <c r="AH103" s="112">
        <f t="shared" si="93"/>
        <v>0.95532443583431947</v>
      </c>
      <c r="AI103" s="112">
        <f t="shared" si="94"/>
        <v>1.4978954568830794E-2</v>
      </c>
      <c r="AJ103" s="112">
        <f t="shared" si="95"/>
        <v>0</v>
      </c>
      <c r="AK103" s="112">
        <f t="shared" si="96"/>
        <v>0</v>
      </c>
      <c r="AL103" s="112">
        <f t="shared" si="97"/>
        <v>5.8846491081814278E-3</v>
      </c>
      <c r="AM103" s="112">
        <f t="shared" si="98"/>
        <v>3.9230994054542849E-3</v>
      </c>
      <c r="AN103" s="112">
        <f t="shared" si="99"/>
        <v>0</v>
      </c>
      <c r="AO103" s="112">
        <f t="shared" si="100"/>
        <v>0</v>
      </c>
      <c r="AP103" s="112">
        <f t="shared" si="101"/>
        <v>0.10995955158773242</v>
      </c>
      <c r="AQ103" s="112">
        <f t="shared" si="102"/>
        <v>9.7432514065079346E-3</v>
      </c>
      <c r="AR103" s="112">
        <f t="shared" si="103"/>
        <v>0</v>
      </c>
      <c r="AS103" s="112">
        <f t="shared" si="104"/>
        <v>0</v>
      </c>
      <c r="AT103" s="112">
        <f t="shared" si="105"/>
        <v>0</v>
      </c>
      <c r="AU103" s="112">
        <f t="shared" si="106"/>
        <v>0</v>
      </c>
      <c r="AV103" s="112">
        <f t="shared" si="107"/>
        <v>0.82124824771427518</v>
      </c>
      <c r="AW103" s="112">
        <f t="shared" si="108"/>
        <v>1.4886675185153023E-2</v>
      </c>
      <c r="AX103" s="112">
        <f t="shared" si="109"/>
        <v>1.2482747060313066E-2</v>
      </c>
      <c r="AY103" s="112">
        <f t="shared" si="110"/>
        <v>5.3497487401341715E-3</v>
      </c>
      <c r="AZ103" s="112">
        <f t="shared" si="111"/>
        <v>3.2269827388693296E-3</v>
      </c>
      <c r="BA103" s="112">
        <f t="shared" si="112"/>
        <v>9.6809482166079883E-4</v>
      </c>
      <c r="BB103" s="112">
        <f t="shared" si="113"/>
        <v>0</v>
      </c>
      <c r="BC103" s="112">
        <f t="shared" si="114"/>
        <v>0</v>
      </c>
      <c r="BD103" s="7">
        <v>6</v>
      </c>
      <c r="BE103" s="112">
        <f t="shared" si="115"/>
        <v>2.0944017498424854</v>
      </c>
      <c r="BF103" s="118">
        <f t="shared" si="116"/>
        <v>2.0008331700786837</v>
      </c>
      <c r="BG103" s="118">
        <f t="shared" si="117"/>
        <v>3.1371948659770305E-2</v>
      </c>
      <c r="BH103" s="112">
        <f t="shared" si="118"/>
        <v>0</v>
      </c>
      <c r="BI103" s="112">
        <f t="shared" si="119"/>
        <v>0</v>
      </c>
      <c r="BJ103" s="112">
        <f t="shared" si="120"/>
        <v>1.2324819389384204E-2</v>
      </c>
      <c r="BK103" s="112">
        <f t="shared" si="121"/>
        <v>8.2165462595894679E-3</v>
      </c>
      <c r="BL103" s="112">
        <f t="shared" si="122"/>
        <v>0</v>
      </c>
      <c r="BM103" s="112">
        <f t="shared" si="123"/>
        <v>0</v>
      </c>
      <c r="BN103" s="112">
        <f t="shared" si="124"/>
        <v>0.23029947725724181</v>
      </c>
      <c r="BO103" s="112">
        <f t="shared" si="125"/>
        <v>2.0406282794945475E-2</v>
      </c>
      <c r="BP103" s="112">
        <f t="shared" si="126"/>
        <v>0</v>
      </c>
      <c r="BQ103" s="112">
        <f t="shared" si="127"/>
        <v>0</v>
      </c>
      <c r="BR103" s="112">
        <f t="shared" si="128"/>
        <v>0</v>
      </c>
      <c r="BS103" s="112">
        <f t="shared" si="129"/>
        <v>0</v>
      </c>
      <c r="BT103" s="112">
        <f t="shared" si="130"/>
        <v>1.7200237670678529</v>
      </c>
      <c r="BU103" s="112">
        <f t="shared" si="131"/>
        <v>3.1178678557121198E-2</v>
      </c>
      <c r="BV103" s="112">
        <f t="shared" si="132"/>
        <v>2.6143887285960826E-2</v>
      </c>
      <c r="BW103" s="112">
        <f t="shared" si="133"/>
        <v>1.1204523122554641E-2</v>
      </c>
      <c r="BX103" s="112">
        <f t="shared" si="134"/>
        <v>6.7585982949994201E-3</v>
      </c>
      <c r="BY103" s="112">
        <f t="shared" si="135"/>
        <v>2.0275794884998259E-3</v>
      </c>
      <c r="BZ103" s="112">
        <f t="shared" si="136"/>
        <v>0</v>
      </c>
      <c r="CA103" s="112"/>
      <c r="CB103" s="112">
        <f t="shared" si="137"/>
        <v>3.9963837193741227</v>
      </c>
      <c r="CC103" s="112">
        <f t="shared" si="138"/>
        <v>0.10440555888248092</v>
      </c>
      <c r="CD103" s="112"/>
      <c r="CE103" s="7"/>
      <c r="CG103" s="7"/>
    </row>
    <row r="104" spans="1:85" s="111" customFormat="1" x14ac:dyDescent="0.25">
      <c r="A104" s="7" t="s">
        <v>178</v>
      </c>
      <c r="B104" s="7" t="s">
        <v>61</v>
      </c>
      <c r="C104" s="7" t="s">
        <v>93</v>
      </c>
      <c r="D104" s="7">
        <v>17</v>
      </c>
      <c r="E104" s="7">
        <v>1600</v>
      </c>
      <c r="F104" s="7" t="s">
        <v>61</v>
      </c>
      <c r="G104" s="7">
        <v>11.5</v>
      </c>
      <c r="H104" s="51"/>
      <c r="I104" s="99"/>
      <c r="J104" s="7"/>
      <c r="K104" s="7"/>
      <c r="L104" s="7"/>
      <c r="M104" s="7"/>
      <c r="N104" s="7"/>
      <c r="O104" s="7"/>
      <c r="P104" s="56"/>
      <c r="Q104" s="56"/>
      <c r="R104" s="56"/>
      <c r="S104" s="56"/>
      <c r="T104" s="7">
        <v>133.35</v>
      </c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57"/>
      <c r="AF104" s="102"/>
      <c r="AG104" s="7"/>
      <c r="AH104" s="112">
        <f t="shared" si="93"/>
        <v>0</v>
      </c>
      <c r="AI104" s="112">
        <f t="shared" si="94"/>
        <v>0</v>
      </c>
      <c r="AJ104" s="112">
        <f t="shared" si="95"/>
        <v>0</v>
      </c>
      <c r="AK104" s="112">
        <f t="shared" si="96"/>
        <v>0</v>
      </c>
      <c r="AL104" s="112">
        <f t="shared" si="97"/>
        <v>0</v>
      </c>
      <c r="AM104" s="112">
        <f t="shared" si="98"/>
        <v>0</v>
      </c>
      <c r="AN104" s="112">
        <f t="shared" si="99"/>
        <v>0</v>
      </c>
      <c r="AO104" s="112">
        <f t="shared" si="100"/>
        <v>0</v>
      </c>
      <c r="AP104" s="112">
        <f t="shared" si="101"/>
        <v>0</v>
      </c>
      <c r="AQ104" s="112">
        <f t="shared" si="102"/>
        <v>0</v>
      </c>
      <c r="AR104" s="112">
        <f t="shared" si="103"/>
        <v>0</v>
      </c>
      <c r="AS104" s="112">
        <f t="shared" si="104"/>
        <v>0</v>
      </c>
      <c r="AT104" s="112">
        <f t="shared" si="105"/>
        <v>1.0422952224032116</v>
      </c>
      <c r="AU104" s="112">
        <f t="shared" si="106"/>
        <v>0</v>
      </c>
      <c r="AV104" s="112">
        <f t="shared" si="107"/>
        <v>0</v>
      </c>
      <c r="AW104" s="112">
        <f t="shared" si="108"/>
        <v>0</v>
      </c>
      <c r="AX104" s="112">
        <f t="shared" si="109"/>
        <v>0</v>
      </c>
      <c r="AY104" s="112">
        <f t="shared" si="110"/>
        <v>0</v>
      </c>
      <c r="AZ104" s="112">
        <f t="shared" si="111"/>
        <v>0</v>
      </c>
      <c r="BA104" s="112">
        <f t="shared" si="112"/>
        <v>0</v>
      </c>
      <c r="BB104" s="112">
        <f t="shared" si="113"/>
        <v>0</v>
      </c>
      <c r="BC104" s="112">
        <f t="shared" si="114"/>
        <v>0</v>
      </c>
      <c r="BD104" s="7">
        <v>1</v>
      </c>
      <c r="BE104" s="112">
        <f t="shared" si="115"/>
        <v>0.4797105361829771</v>
      </c>
      <c r="BF104" s="118">
        <f t="shared" si="116"/>
        <v>0</v>
      </c>
      <c r="BG104" s="118">
        <f t="shared" si="117"/>
        <v>0</v>
      </c>
      <c r="BH104" s="112">
        <f t="shared" si="118"/>
        <v>0</v>
      </c>
      <c r="BI104" s="112">
        <f t="shared" si="119"/>
        <v>0</v>
      </c>
      <c r="BJ104" s="112">
        <f t="shared" si="120"/>
        <v>0</v>
      </c>
      <c r="BK104" s="112">
        <f t="shared" si="121"/>
        <v>0</v>
      </c>
      <c r="BL104" s="112">
        <f t="shared" si="122"/>
        <v>0</v>
      </c>
      <c r="BM104" s="112">
        <f t="shared" si="123"/>
        <v>0</v>
      </c>
      <c r="BN104" s="112">
        <f t="shared" si="124"/>
        <v>0</v>
      </c>
      <c r="BO104" s="112">
        <f t="shared" si="125"/>
        <v>0</v>
      </c>
      <c r="BP104" s="112">
        <f t="shared" si="126"/>
        <v>0</v>
      </c>
      <c r="BQ104" s="112">
        <f t="shared" si="127"/>
        <v>0</v>
      </c>
      <c r="BR104" s="112">
        <f t="shared" si="128"/>
        <v>0.5</v>
      </c>
      <c r="BS104" s="112">
        <f t="shared" si="129"/>
        <v>0</v>
      </c>
      <c r="BT104" s="112">
        <f t="shared" si="130"/>
        <v>0</v>
      </c>
      <c r="BU104" s="112">
        <f t="shared" si="131"/>
        <v>0</v>
      </c>
      <c r="BV104" s="112">
        <f t="shared" si="132"/>
        <v>0</v>
      </c>
      <c r="BW104" s="112">
        <f t="shared" si="133"/>
        <v>0</v>
      </c>
      <c r="BX104" s="112">
        <f t="shared" si="134"/>
        <v>0</v>
      </c>
      <c r="BY104" s="112">
        <f t="shared" si="135"/>
        <v>0</v>
      </c>
      <c r="BZ104" s="112">
        <f t="shared" si="136"/>
        <v>0</v>
      </c>
      <c r="CA104" s="112"/>
      <c r="CB104" s="112">
        <f t="shared" si="137"/>
        <v>0.5</v>
      </c>
      <c r="CC104" s="112">
        <f t="shared" si="138"/>
        <v>0</v>
      </c>
      <c r="CD104" s="112"/>
      <c r="CE104" s="7"/>
      <c r="CG104" s="7"/>
    </row>
    <row r="105" spans="1:85" s="111" customFormat="1" x14ac:dyDescent="0.25">
      <c r="A105" s="7" t="s">
        <v>178</v>
      </c>
      <c r="B105" s="7" t="s">
        <v>161</v>
      </c>
      <c r="C105" s="7" t="s">
        <v>93</v>
      </c>
      <c r="D105" s="7">
        <v>17</v>
      </c>
      <c r="E105" s="7">
        <v>1600</v>
      </c>
      <c r="F105" s="7" t="s">
        <v>61</v>
      </c>
      <c r="G105" s="7">
        <v>11.5</v>
      </c>
      <c r="H105" s="51"/>
      <c r="I105" s="99"/>
      <c r="J105" s="7"/>
      <c r="K105" s="7"/>
      <c r="L105" s="7"/>
      <c r="M105" s="7"/>
      <c r="N105" s="7"/>
      <c r="O105" s="7"/>
      <c r="P105" s="56"/>
      <c r="Q105" s="56"/>
      <c r="R105" s="56"/>
      <c r="S105" s="56"/>
      <c r="T105" s="7">
        <v>100</v>
      </c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57"/>
      <c r="AF105" s="102"/>
      <c r="AG105" s="7"/>
      <c r="AH105" s="112">
        <f t="shared" si="93"/>
        <v>0</v>
      </c>
      <c r="AI105" s="112">
        <f t="shared" si="94"/>
        <v>0</v>
      </c>
      <c r="AJ105" s="112">
        <f t="shared" si="95"/>
        <v>0</v>
      </c>
      <c r="AK105" s="112">
        <f t="shared" si="96"/>
        <v>0</v>
      </c>
      <c r="AL105" s="112">
        <f t="shared" si="97"/>
        <v>0</v>
      </c>
      <c r="AM105" s="112">
        <f t="shared" si="98"/>
        <v>0</v>
      </c>
      <c r="AN105" s="112">
        <f t="shared" si="99"/>
        <v>0</v>
      </c>
      <c r="AO105" s="112">
        <f t="shared" si="100"/>
        <v>0</v>
      </c>
      <c r="AP105" s="112">
        <f t="shared" si="101"/>
        <v>0</v>
      </c>
      <c r="AQ105" s="112">
        <f t="shared" si="102"/>
        <v>0</v>
      </c>
      <c r="AR105" s="112">
        <f t="shared" si="103"/>
        <v>0</v>
      </c>
      <c r="AS105" s="112">
        <f t="shared" si="104"/>
        <v>0</v>
      </c>
      <c r="AT105" s="112">
        <f t="shared" si="105"/>
        <v>0.78162371383817886</v>
      </c>
      <c r="AU105" s="112">
        <f t="shared" si="106"/>
        <v>0</v>
      </c>
      <c r="AV105" s="112">
        <f t="shared" si="107"/>
        <v>0</v>
      </c>
      <c r="AW105" s="112">
        <f t="shared" si="108"/>
        <v>0</v>
      </c>
      <c r="AX105" s="112">
        <f t="shared" si="109"/>
        <v>0</v>
      </c>
      <c r="AY105" s="112">
        <f t="shared" si="110"/>
        <v>0</v>
      </c>
      <c r="AZ105" s="112">
        <f t="shared" si="111"/>
        <v>0</v>
      </c>
      <c r="BA105" s="112">
        <f t="shared" si="112"/>
        <v>0</v>
      </c>
      <c r="BB105" s="112">
        <f t="shared" si="113"/>
        <v>0</v>
      </c>
      <c r="BC105" s="112">
        <f t="shared" si="114"/>
        <v>0</v>
      </c>
      <c r="BD105" s="7">
        <v>2</v>
      </c>
      <c r="BE105" s="112">
        <f t="shared" si="115"/>
        <v>1.279388</v>
      </c>
      <c r="BF105" s="118">
        <f t="shared" si="116"/>
        <v>0</v>
      </c>
      <c r="BG105" s="118">
        <f t="shared" si="117"/>
        <v>0</v>
      </c>
      <c r="BH105" s="112">
        <f t="shared" si="118"/>
        <v>0</v>
      </c>
      <c r="BI105" s="112">
        <f t="shared" si="119"/>
        <v>0</v>
      </c>
      <c r="BJ105" s="112">
        <f t="shared" si="120"/>
        <v>0</v>
      </c>
      <c r="BK105" s="112">
        <f t="shared" si="121"/>
        <v>0</v>
      </c>
      <c r="BL105" s="112">
        <f t="shared" si="122"/>
        <v>0</v>
      </c>
      <c r="BM105" s="112">
        <f t="shared" si="123"/>
        <v>0</v>
      </c>
      <c r="BN105" s="112">
        <f t="shared" si="124"/>
        <v>0</v>
      </c>
      <c r="BO105" s="112">
        <f t="shared" si="125"/>
        <v>0</v>
      </c>
      <c r="BP105" s="112">
        <f t="shared" si="126"/>
        <v>0</v>
      </c>
      <c r="BQ105" s="112">
        <f t="shared" si="127"/>
        <v>0</v>
      </c>
      <c r="BR105" s="112">
        <f t="shared" si="128"/>
        <v>1</v>
      </c>
      <c r="BS105" s="112">
        <f t="shared" si="129"/>
        <v>0</v>
      </c>
      <c r="BT105" s="112">
        <f t="shared" si="130"/>
        <v>0</v>
      </c>
      <c r="BU105" s="112">
        <f t="shared" si="131"/>
        <v>0</v>
      </c>
      <c r="BV105" s="112">
        <f t="shared" si="132"/>
        <v>0</v>
      </c>
      <c r="BW105" s="112">
        <f t="shared" si="133"/>
        <v>0</v>
      </c>
      <c r="BX105" s="112">
        <f t="shared" si="134"/>
        <v>0</v>
      </c>
      <c r="BY105" s="112">
        <f t="shared" si="135"/>
        <v>0</v>
      </c>
      <c r="BZ105" s="112">
        <f t="shared" si="136"/>
        <v>0</v>
      </c>
      <c r="CA105" s="112"/>
      <c r="CB105" s="112">
        <f t="shared" si="137"/>
        <v>1</v>
      </c>
      <c r="CC105" s="112">
        <f t="shared" si="138"/>
        <v>0</v>
      </c>
      <c r="CD105" s="112"/>
      <c r="CE105" s="7"/>
      <c r="CG105" s="7"/>
    </row>
    <row r="106" spans="1:85" s="111" customFormat="1" x14ac:dyDescent="0.25">
      <c r="A106" s="7"/>
      <c r="B106" s="7"/>
      <c r="C106" s="7"/>
      <c r="D106" s="7"/>
      <c r="E106" s="7"/>
      <c r="F106" s="7"/>
      <c r="G106" s="7"/>
      <c r="H106" s="51"/>
      <c r="I106" s="99"/>
      <c r="J106" s="7"/>
      <c r="K106" s="7"/>
      <c r="L106" s="7"/>
      <c r="M106" s="7"/>
      <c r="N106" s="7"/>
      <c r="O106" s="7"/>
      <c r="P106" s="56"/>
      <c r="Q106" s="56"/>
      <c r="R106" s="56"/>
      <c r="S106" s="56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57"/>
      <c r="AF106" s="102"/>
      <c r="AG106" s="7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  <c r="AW106" s="112"/>
      <c r="AX106" s="112"/>
      <c r="AY106" s="112"/>
      <c r="AZ106" s="112"/>
      <c r="BA106" s="112"/>
      <c r="BB106" s="112"/>
      <c r="BC106" s="112"/>
      <c r="BD106" s="7"/>
      <c r="BE106" s="112"/>
      <c r="BF106" s="118"/>
      <c r="BG106" s="118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12"/>
      <c r="BU106" s="112"/>
      <c r="BV106" s="112"/>
      <c r="BW106" s="112"/>
      <c r="BX106" s="112"/>
      <c r="BY106" s="112"/>
      <c r="BZ106" s="112"/>
      <c r="CA106" s="112"/>
      <c r="CB106" s="112"/>
      <c r="CC106" s="112"/>
      <c r="CD106" s="112"/>
      <c r="CE106" s="7"/>
      <c r="CG106" s="7"/>
    </row>
    <row r="107" spans="1:85" s="7" customFormat="1" x14ac:dyDescent="0.25">
      <c r="A107" s="7" t="s">
        <v>181</v>
      </c>
      <c r="B107" s="7" t="s">
        <v>156</v>
      </c>
      <c r="C107" s="7" t="s">
        <v>93</v>
      </c>
      <c r="D107" s="7">
        <v>14</v>
      </c>
      <c r="E107" s="7">
        <v>1800</v>
      </c>
      <c r="F107" s="7" t="s">
        <v>61</v>
      </c>
      <c r="G107" s="7">
        <v>10</v>
      </c>
      <c r="H107" s="51">
        <v>45.5</v>
      </c>
      <c r="I107" s="99">
        <v>0.6</v>
      </c>
      <c r="L107" s="7">
        <v>16.95</v>
      </c>
      <c r="M107" s="7">
        <v>0.53</v>
      </c>
      <c r="P107" s="56">
        <f>CE107-R107</f>
        <v>8.8931743999999995</v>
      </c>
      <c r="Q107" s="56">
        <v>1.2</v>
      </c>
      <c r="R107" s="56">
        <f>CE107*CF107*1.113</f>
        <v>1.9268256000000001</v>
      </c>
      <c r="S107" s="56">
        <v>0.25</v>
      </c>
      <c r="V107" s="7">
        <v>23.8</v>
      </c>
      <c r="W107" s="7">
        <v>1</v>
      </c>
      <c r="X107" s="7">
        <v>3.2</v>
      </c>
      <c r="Y107" s="7">
        <v>0.1</v>
      </c>
      <c r="Z107" s="7">
        <v>0.15</v>
      </c>
      <c r="AA107" s="7">
        <v>0.01</v>
      </c>
      <c r="AC107" s="7">
        <f>SUM(H107:AB107)</f>
        <v>104.11000000000001</v>
      </c>
      <c r="AE107" s="57">
        <f>P107+R107</f>
        <v>10.82</v>
      </c>
      <c r="AF107" s="102"/>
      <c r="AH107" s="112">
        <f t="shared" si="93"/>
        <v>0.75726936986866789</v>
      </c>
      <c r="AI107" s="112">
        <f t="shared" si="94"/>
        <v>9.9859697125538622E-3</v>
      </c>
      <c r="AJ107" s="112">
        <f t="shared" si="95"/>
        <v>0</v>
      </c>
      <c r="AK107" s="112">
        <f t="shared" si="96"/>
        <v>0</v>
      </c>
      <c r="AL107" s="112">
        <f t="shared" si="97"/>
        <v>0.33248267461225067</v>
      </c>
      <c r="AM107" s="112">
        <f t="shared" si="98"/>
        <v>1.0396213424453855E-2</v>
      </c>
      <c r="AN107" s="112">
        <f t="shared" si="99"/>
        <v>0</v>
      </c>
      <c r="AO107" s="112">
        <f t="shared" si="100"/>
        <v>0</v>
      </c>
      <c r="AP107" s="112">
        <f t="shared" si="101"/>
        <v>0.12378347711588622</v>
      </c>
      <c r="AQ107" s="112">
        <f t="shared" si="102"/>
        <v>1.6702716696870745E-2</v>
      </c>
      <c r="AR107" s="112">
        <f t="shared" si="103"/>
        <v>2.413252926036559E-2</v>
      </c>
      <c r="AS107" s="112">
        <f t="shared" si="104"/>
        <v>3.1311252637973032E-3</v>
      </c>
      <c r="AT107" s="112">
        <f t="shared" si="105"/>
        <v>0</v>
      </c>
      <c r="AU107" s="112">
        <f t="shared" si="106"/>
        <v>0</v>
      </c>
      <c r="AV107" s="112">
        <f t="shared" si="107"/>
        <v>0.59050478234440329</v>
      </c>
      <c r="AW107" s="112">
        <f t="shared" si="108"/>
        <v>2.4811125308588373E-2</v>
      </c>
      <c r="AX107" s="112">
        <f t="shared" si="109"/>
        <v>5.7063986561431163E-2</v>
      </c>
      <c r="AY107" s="112">
        <f t="shared" si="110"/>
        <v>1.7832495800447238E-3</v>
      </c>
      <c r="AZ107" s="112">
        <f t="shared" si="111"/>
        <v>4.8404741083039942E-3</v>
      </c>
      <c r="BA107" s="112">
        <f t="shared" si="112"/>
        <v>3.22698273886933E-4</v>
      </c>
      <c r="BB107" s="112">
        <f t="shared" si="113"/>
        <v>0</v>
      </c>
      <c r="BC107" s="112">
        <f t="shared" si="114"/>
        <v>2.2104972610301927</v>
      </c>
      <c r="BD107" s="7">
        <v>12</v>
      </c>
      <c r="BE107" s="112">
        <f t="shared" si="115"/>
        <v>4.2504446596857388</v>
      </c>
      <c r="BF107" s="118">
        <f t="shared" si="116"/>
        <v>3.218731549101864</v>
      </c>
      <c r="BG107" s="118">
        <f t="shared" si="117"/>
        <v>4.2444811636508095E-2</v>
      </c>
      <c r="BH107" s="112">
        <f t="shared" si="118"/>
        <v>0</v>
      </c>
      <c r="BI107" s="112">
        <f t="shared" si="119"/>
        <v>0</v>
      </c>
      <c r="BJ107" s="112">
        <f t="shared" si="120"/>
        <v>1.413199208743672</v>
      </c>
      <c r="BK107" s="112">
        <f t="shared" si="121"/>
        <v>4.4188529830923078E-2</v>
      </c>
      <c r="BL107" s="112">
        <f t="shared" si="122"/>
        <v>0</v>
      </c>
      <c r="BM107" s="112">
        <f t="shared" si="123"/>
        <v>0</v>
      </c>
      <c r="BN107" s="112">
        <f t="shared" si="124"/>
        <v>0.52613481926455041</v>
      </c>
      <c r="BO107" s="112">
        <f t="shared" si="125"/>
        <v>7.0993972986458084E-2</v>
      </c>
      <c r="BP107" s="112">
        <f t="shared" si="126"/>
        <v>0.10257398011943075</v>
      </c>
      <c r="BQ107" s="112">
        <f t="shared" si="127"/>
        <v>1.3308674656314348E-2</v>
      </c>
      <c r="BR107" s="112">
        <f t="shared" si="128"/>
        <v>0</v>
      </c>
      <c r="BS107" s="112">
        <f t="shared" si="129"/>
        <v>0</v>
      </c>
      <c r="BT107" s="112">
        <f t="shared" si="130"/>
        <v>2.5099078986346584</v>
      </c>
      <c r="BU107" s="112">
        <f t="shared" si="131"/>
        <v>0.10545831506868313</v>
      </c>
      <c r="BV107" s="112">
        <f t="shared" si="132"/>
        <v>0.24254731694041384</v>
      </c>
      <c r="BW107" s="112">
        <f t="shared" si="133"/>
        <v>7.5796036543879326E-3</v>
      </c>
      <c r="BX107" s="112">
        <f t="shared" si="134"/>
        <v>2.0574167323987799E-2</v>
      </c>
      <c r="BY107" s="112">
        <f t="shared" si="135"/>
        <v>1.3716111549325202E-3</v>
      </c>
      <c r="BZ107" s="112">
        <f t="shared" si="136"/>
        <v>0</v>
      </c>
      <c r="CA107" s="112"/>
      <c r="CB107" s="112">
        <f t="shared" si="137"/>
        <v>8.0336689401285764</v>
      </c>
      <c r="CC107" s="112">
        <f t="shared" si="138"/>
        <v>0.2853455189882072</v>
      </c>
      <c r="CD107" s="112">
        <f>BN107+BP107</f>
        <v>0.62870879938398117</v>
      </c>
      <c r="CE107" s="7">
        <v>10.82</v>
      </c>
      <c r="CF107" s="111">
        <v>0.16</v>
      </c>
      <c r="CG107" s="7" t="s">
        <v>73</v>
      </c>
    </row>
    <row r="108" spans="1:85" x14ac:dyDescent="0.25">
      <c r="A108" s="7" t="s">
        <v>181</v>
      </c>
      <c r="B108" s="36" t="s">
        <v>162</v>
      </c>
      <c r="C108" s="7" t="s">
        <v>93</v>
      </c>
      <c r="D108" s="7">
        <v>14</v>
      </c>
      <c r="E108" s="7">
        <v>1800</v>
      </c>
      <c r="F108" s="7" t="s">
        <v>61</v>
      </c>
      <c r="G108" s="7">
        <v>10</v>
      </c>
      <c r="H108" s="36">
        <v>56.2</v>
      </c>
      <c r="I108" s="36">
        <v>0.4</v>
      </c>
      <c r="L108" s="36">
        <v>0.36</v>
      </c>
      <c r="M108" s="36">
        <v>0.02</v>
      </c>
      <c r="P108" s="36">
        <v>8.1199999999999992</v>
      </c>
      <c r="Q108" s="36">
        <v>0.59</v>
      </c>
      <c r="V108" s="36">
        <v>34.299999999999997</v>
      </c>
      <c r="W108" s="36">
        <v>0.4</v>
      </c>
      <c r="X108" s="36">
        <v>0.12</v>
      </c>
      <c r="Y108" s="36">
        <v>0.01</v>
      </c>
      <c r="AH108" s="112">
        <f t="shared" si="93"/>
        <v>0.93535249640921181</v>
      </c>
      <c r="AI108" s="112">
        <f t="shared" si="94"/>
        <v>6.6573131417025748E-3</v>
      </c>
      <c r="AJ108" s="112">
        <f t="shared" si="95"/>
        <v>0</v>
      </c>
      <c r="AK108" s="112">
        <f t="shared" si="96"/>
        <v>0</v>
      </c>
      <c r="AL108" s="112">
        <f t="shared" si="97"/>
        <v>7.0615789298177131E-3</v>
      </c>
      <c r="AM108" s="112">
        <f t="shared" si="98"/>
        <v>3.9230994054542852E-4</v>
      </c>
      <c r="AN108" s="112">
        <f t="shared" si="99"/>
        <v>0</v>
      </c>
      <c r="AO108" s="112">
        <f t="shared" si="100"/>
        <v>0</v>
      </c>
      <c r="AP108" s="112">
        <f t="shared" si="101"/>
        <v>0.11302171631549204</v>
      </c>
      <c r="AQ108" s="112">
        <f t="shared" si="102"/>
        <v>8.2121690426281164E-3</v>
      </c>
      <c r="AR108" s="112">
        <f t="shared" si="103"/>
        <v>0</v>
      </c>
      <c r="AS108" s="112">
        <f t="shared" si="104"/>
        <v>0</v>
      </c>
      <c r="AT108" s="112">
        <f t="shared" si="105"/>
        <v>0</v>
      </c>
      <c r="AU108" s="112">
        <f t="shared" si="106"/>
        <v>0</v>
      </c>
      <c r="AV108" s="112">
        <f t="shared" si="107"/>
        <v>0.85102159808458111</v>
      </c>
      <c r="AW108" s="112">
        <f t="shared" si="108"/>
        <v>9.9244501234353501E-3</v>
      </c>
      <c r="AX108" s="112">
        <f t="shared" si="109"/>
        <v>2.1398994960536684E-3</v>
      </c>
      <c r="AY108" s="112">
        <f t="shared" si="110"/>
        <v>1.7832495800447238E-4</v>
      </c>
      <c r="AZ108" s="112">
        <f t="shared" si="111"/>
        <v>0</v>
      </c>
      <c r="BA108" s="112">
        <f t="shared" si="112"/>
        <v>0</v>
      </c>
      <c r="BB108" s="112">
        <f t="shared" si="113"/>
        <v>0</v>
      </c>
      <c r="BC108" s="112">
        <f t="shared" si="114"/>
        <v>0</v>
      </c>
      <c r="BD108" s="7">
        <v>6</v>
      </c>
      <c r="BE108" s="112">
        <f t="shared" si="115"/>
        <v>2.107125875571509</v>
      </c>
      <c r="BF108" s="118">
        <f t="shared" si="116"/>
        <v>1.9709054479642572</v>
      </c>
      <c r="BG108" s="118">
        <f t="shared" si="117"/>
        <v>1.4027796782663752E-2</v>
      </c>
      <c r="BH108" s="112">
        <f t="shared" si="118"/>
        <v>0</v>
      </c>
      <c r="BI108" s="112">
        <f t="shared" si="119"/>
        <v>0</v>
      </c>
      <c r="BJ108" s="112">
        <f t="shared" si="120"/>
        <v>1.4879635685409467E-2</v>
      </c>
      <c r="BK108" s="112">
        <f t="shared" si="121"/>
        <v>8.2664642696719272E-4</v>
      </c>
      <c r="BL108" s="112">
        <f t="shared" si="122"/>
        <v>0</v>
      </c>
      <c r="BM108" s="112">
        <f t="shared" si="123"/>
        <v>0</v>
      </c>
      <c r="BN108" s="112">
        <f t="shared" si="124"/>
        <v>0.23815098294987588</v>
      </c>
      <c r="BO108" s="112">
        <f t="shared" si="125"/>
        <v>1.730407388428901E-2</v>
      </c>
      <c r="BP108" s="112">
        <f t="shared" si="126"/>
        <v>0</v>
      </c>
      <c r="BQ108" s="112">
        <f t="shared" si="127"/>
        <v>0</v>
      </c>
      <c r="BR108" s="112">
        <f t="shared" si="128"/>
        <v>0</v>
      </c>
      <c r="BS108" s="112">
        <f t="shared" si="129"/>
        <v>0</v>
      </c>
      <c r="BT108" s="112">
        <f t="shared" si="130"/>
        <v>1.7932096299942377</v>
      </c>
      <c r="BU108" s="112">
        <f t="shared" si="131"/>
        <v>2.0912065655909483E-2</v>
      </c>
      <c r="BV108" s="112">
        <f t="shared" si="132"/>
        <v>4.5090375992571166E-3</v>
      </c>
      <c r="BW108" s="112">
        <f t="shared" si="133"/>
        <v>3.7575313327142644E-4</v>
      </c>
      <c r="BX108" s="112">
        <f t="shared" si="134"/>
        <v>0</v>
      </c>
      <c r="BY108" s="112">
        <f t="shared" si="135"/>
        <v>0</v>
      </c>
      <c r="BZ108" s="112">
        <f t="shared" si="136"/>
        <v>0</v>
      </c>
      <c r="CA108" s="112"/>
      <c r="CB108" s="112">
        <f t="shared" si="137"/>
        <v>4.0216547341930369</v>
      </c>
      <c r="CC108" s="112">
        <f t="shared" si="138"/>
        <v>5.3446335883100868E-2</v>
      </c>
    </row>
    <row r="109" spans="1:85" x14ac:dyDescent="0.25">
      <c r="A109" s="7" t="s">
        <v>181</v>
      </c>
      <c r="B109" s="36" t="s">
        <v>163</v>
      </c>
      <c r="C109" s="7" t="s">
        <v>93</v>
      </c>
      <c r="D109" s="7">
        <v>14</v>
      </c>
      <c r="E109" s="7">
        <v>1800</v>
      </c>
      <c r="F109" s="7" t="s">
        <v>61</v>
      </c>
      <c r="G109" s="7">
        <v>10</v>
      </c>
      <c r="H109" s="36">
        <v>38.9</v>
      </c>
      <c r="I109" s="36">
        <v>0.7</v>
      </c>
      <c r="L109" s="36">
        <v>0.1</v>
      </c>
      <c r="M109" s="36">
        <v>0.06</v>
      </c>
      <c r="P109" s="36">
        <v>14.3</v>
      </c>
      <c r="Q109" s="36">
        <v>0.7</v>
      </c>
      <c r="V109" s="36">
        <v>46.7</v>
      </c>
      <c r="W109" s="36">
        <v>0.9</v>
      </c>
      <c r="X109" s="36">
        <v>0.12</v>
      </c>
      <c r="Y109" s="36">
        <v>0.02</v>
      </c>
      <c r="AH109" s="112">
        <f t="shared" si="93"/>
        <v>0.64742370303057539</v>
      </c>
      <c r="AI109" s="112">
        <f t="shared" si="94"/>
        <v>1.1650297997979505E-2</v>
      </c>
      <c r="AJ109" s="112">
        <f t="shared" si="95"/>
        <v>0</v>
      </c>
      <c r="AK109" s="112">
        <f t="shared" si="96"/>
        <v>0</v>
      </c>
      <c r="AL109" s="112">
        <f t="shared" si="97"/>
        <v>1.9615497027271425E-3</v>
      </c>
      <c r="AM109" s="112">
        <f t="shared" si="98"/>
        <v>1.1769298216362854E-3</v>
      </c>
      <c r="AN109" s="112">
        <f t="shared" si="99"/>
        <v>0</v>
      </c>
      <c r="AO109" s="112">
        <f t="shared" si="100"/>
        <v>0</v>
      </c>
      <c r="AP109" s="112">
        <f t="shared" si="101"/>
        <v>0.1990407073043764</v>
      </c>
      <c r="AQ109" s="112">
        <f t="shared" si="102"/>
        <v>9.7432514065079346E-3</v>
      </c>
      <c r="AR109" s="112">
        <f t="shared" si="103"/>
        <v>0</v>
      </c>
      <c r="AS109" s="112">
        <f t="shared" si="104"/>
        <v>0</v>
      </c>
      <c r="AT109" s="112">
        <f t="shared" si="105"/>
        <v>0</v>
      </c>
      <c r="AU109" s="112">
        <f t="shared" si="106"/>
        <v>0</v>
      </c>
      <c r="AV109" s="112">
        <f t="shared" si="107"/>
        <v>1.1586795519110771</v>
      </c>
      <c r="AW109" s="112">
        <f t="shared" si="108"/>
        <v>2.2330012777729537E-2</v>
      </c>
      <c r="AX109" s="112">
        <f t="shared" si="109"/>
        <v>2.1398994960536684E-3</v>
      </c>
      <c r="AY109" s="112">
        <f t="shared" si="110"/>
        <v>3.5664991600894476E-4</v>
      </c>
      <c r="AZ109" s="112">
        <f t="shared" si="111"/>
        <v>0</v>
      </c>
      <c r="BA109" s="112">
        <f t="shared" si="112"/>
        <v>0</v>
      </c>
      <c r="BB109" s="112">
        <f t="shared" si="113"/>
        <v>0</v>
      </c>
      <c r="BC109" s="112">
        <f t="shared" si="114"/>
        <v>0</v>
      </c>
      <c r="BD109" s="7">
        <v>4</v>
      </c>
      <c r="BE109" s="112">
        <f t="shared" si="115"/>
        <v>1.5050891451369099</v>
      </c>
      <c r="BF109" s="118">
        <f t="shared" si="116"/>
        <v>0.97443038773566137</v>
      </c>
      <c r="BG109" s="118">
        <f t="shared" si="117"/>
        <v>1.7534737054369226E-2</v>
      </c>
      <c r="BH109" s="112">
        <f t="shared" si="118"/>
        <v>0</v>
      </c>
      <c r="BI109" s="112">
        <f t="shared" si="119"/>
        <v>0</v>
      </c>
      <c r="BJ109" s="112">
        <f t="shared" si="120"/>
        <v>2.9523071652211548E-3</v>
      </c>
      <c r="BK109" s="112">
        <f t="shared" si="121"/>
        <v>1.7713842991326928E-3</v>
      </c>
      <c r="BL109" s="112">
        <f t="shared" si="122"/>
        <v>0</v>
      </c>
      <c r="BM109" s="112">
        <f t="shared" si="123"/>
        <v>0</v>
      </c>
      <c r="BN109" s="112">
        <f t="shared" si="124"/>
        <v>0.29957400800418976</v>
      </c>
      <c r="BO109" s="112">
        <f t="shared" si="125"/>
        <v>1.4664461930275022E-2</v>
      </c>
      <c r="BP109" s="112">
        <f t="shared" si="126"/>
        <v>0</v>
      </c>
      <c r="BQ109" s="112">
        <f t="shared" si="127"/>
        <v>0</v>
      </c>
      <c r="BR109" s="112">
        <f t="shared" si="128"/>
        <v>0</v>
      </c>
      <c r="BS109" s="112">
        <f t="shared" si="129"/>
        <v>0</v>
      </c>
      <c r="BT109" s="112">
        <f t="shared" si="130"/>
        <v>1.7439160162734608</v>
      </c>
      <c r="BU109" s="112">
        <f t="shared" si="131"/>
        <v>3.3608659842529226E-2</v>
      </c>
      <c r="BV109" s="112">
        <f t="shared" si="132"/>
        <v>3.2207395031943202E-3</v>
      </c>
      <c r="BW109" s="112">
        <f t="shared" si="133"/>
        <v>5.3678991719905344E-4</v>
      </c>
      <c r="BX109" s="112">
        <f t="shared" si="134"/>
        <v>0</v>
      </c>
      <c r="BY109" s="112">
        <f t="shared" si="135"/>
        <v>0</v>
      </c>
      <c r="BZ109" s="112">
        <f t="shared" si="136"/>
        <v>0</v>
      </c>
      <c r="CA109" s="112"/>
      <c r="CB109" s="112">
        <f t="shared" si="137"/>
        <v>3.0240934586817274</v>
      </c>
      <c r="CC109" s="112">
        <f t="shared" si="138"/>
        <v>6.811603304350522E-2</v>
      </c>
    </row>
    <row r="110" spans="1:85" x14ac:dyDescent="0.25">
      <c r="A110" s="7" t="s">
        <v>181</v>
      </c>
      <c r="B110" s="36" t="s">
        <v>164</v>
      </c>
      <c r="C110" s="7" t="s">
        <v>93</v>
      </c>
      <c r="D110" s="7">
        <v>14</v>
      </c>
      <c r="E110" s="7">
        <v>1800</v>
      </c>
      <c r="F110" s="7" t="s">
        <v>61</v>
      </c>
      <c r="G110" s="7">
        <v>10</v>
      </c>
      <c r="H110" s="36">
        <v>54.5</v>
      </c>
      <c r="I110" s="36">
        <v>0.1</v>
      </c>
      <c r="L110" s="36">
        <v>1.6</v>
      </c>
      <c r="M110" s="36">
        <v>0.2</v>
      </c>
      <c r="P110" s="36">
        <v>9.4</v>
      </c>
      <c r="Q110" s="36">
        <v>0.4</v>
      </c>
      <c r="V110" s="36">
        <v>23.9</v>
      </c>
      <c r="W110" s="36">
        <v>0.3</v>
      </c>
      <c r="X110" s="36">
        <v>9.39</v>
      </c>
      <c r="Y110" s="36">
        <v>0.01</v>
      </c>
      <c r="Z110" s="36">
        <v>1.02</v>
      </c>
      <c r="AA110" s="36">
        <v>0.01</v>
      </c>
      <c r="AH110" s="112">
        <f t="shared" si="93"/>
        <v>0.90705891555697582</v>
      </c>
      <c r="AI110" s="112">
        <f t="shared" si="94"/>
        <v>1.6643282854256437E-3</v>
      </c>
      <c r="AJ110" s="112">
        <f t="shared" si="95"/>
        <v>0</v>
      </c>
      <c r="AK110" s="112">
        <f t="shared" si="96"/>
        <v>0</v>
      </c>
      <c r="AL110" s="112">
        <f t="shared" si="97"/>
        <v>3.1384795243634279E-2</v>
      </c>
      <c r="AM110" s="112">
        <f t="shared" si="98"/>
        <v>3.9230994054542849E-3</v>
      </c>
      <c r="AN110" s="112">
        <f t="shared" si="99"/>
        <v>0</v>
      </c>
      <c r="AO110" s="112">
        <f t="shared" si="100"/>
        <v>0</v>
      </c>
      <c r="AP110" s="112">
        <f t="shared" si="101"/>
        <v>0.13083794745882085</v>
      </c>
      <c r="AQ110" s="112">
        <f t="shared" si="102"/>
        <v>5.5675722322902493E-3</v>
      </c>
      <c r="AR110" s="112">
        <f t="shared" si="103"/>
        <v>0</v>
      </c>
      <c r="AS110" s="112">
        <f t="shared" si="104"/>
        <v>0</v>
      </c>
      <c r="AT110" s="112">
        <f t="shared" si="105"/>
        <v>0</v>
      </c>
      <c r="AU110" s="112">
        <f t="shared" si="106"/>
        <v>0</v>
      </c>
      <c r="AV110" s="112">
        <f t="shared" si="107"/>
        <v>0.5929858948752621</v>
      </c>
      <c r="AW110" s="112">
        <f t="shared" si="108"/>
        <v>7.4433375925765117E-3</v>
      </c>
      <c r="AX110" s="112">
        <f t="shared" si="109"/>
        <v>0.16744713556619958</v>
      </c>
      <c r="AY110" s="112">
        <f t="shared" si="110"/>
        <v>1.7832495800447238E-4</v>
      </c>
      <c r="AZ110" s="112">
        <f t="shared" si="111"/>
        <v>3.2915223936467161E-2</v>
      </c>
      <c r="BA110" s="112">
        <f t="shared" si="112"/>
        <v>3.22698273886933E-4</v>
      </c>
      <c r="BB110" s="112">
        <f t="shared" si="113"/>
        <v>0</v>
      </c>
      <c r="BC110" s="112">
        <f t="shared" si="114"/>
        <v>0</v>
      </c>
      <c r="BD110" s="7">
        <v>6</v>
      </c>
      <c r="BE110" s="112">
        <f t="shared" si="115"/>
        <v>2.166907013972089</v>
      </c>
      <c r="BF110" s="118">
        <f t="shared" si="116"/>
        <v>1.9655123262063277</v>
      </c>
      <c r="BG110" s="118">
        <f t="shared" si="117"/>
        <v>3.6064446352409682E-3</v>
      </c>
      <c r="BH110" s="112">
        <f t="shared" si="118"/>
        <v>0</v>
      </c>
      <c r="BI110" s="112">
        <f t="shared" si="119"/>
        <v>0</v>
      </c>
      <c r="BJ110" s="112">
        <f t="shared" si="120"/>
        <v>6.800793294550897E-2</v>
      </c>
      <c r="BK110" s="112">
        <f t="shared" si="121"/>
        <v>8.5009916181886212E-3</v>
      </c>
      <c r="BL110" s="112">
        <f t="shared" si="122"/>
        <v>0</v>
      </c>
      <c r="BM110" s="112">
        <f t="shared" si="123"/>
        <v>0</v>
      </c>
      <c r="BN110" s="112">
        <f t="shared" si="124"/>
        <v>0.28351366604223055</v>
      </c>
      <c r="BO110" s="112">
        <f t="shared" si="125"/>
        <v>1.2064411320945982E-2</v>
      </c>
      <c r="BP110" s="112">
        <f t="shared" si="126"/>
        <v>0</v>
      </c>
      <c r="BQ110" s="112">
        <f t="shared" si="127"/>
        <v>0</v>
      </c>
      <c r="BR110" s="112">
        <f t="shared" si="128"/>
        <v>0</v>
      </c>
      <c r="BS110" s="112">
        <f t="shared" si="129"/>
        <v>0</v>
      </c>
      <c r="BT110" s="112">
        <f t="shared" si="130"/>
        <v>1.2849452947917213</v>
      </c>
      <c r="BU110" s="112">
        <f t="shared" si="131"/>
        <v>1.6129020436716168E-2</v>
      </c>
      <c r="BV110" s="112">
        <f t="shared" si="132"/>
        <v>0.36284237252793311</v>
      </c>
      <c r="BW110" s="112">
        <f t="shared" si="133"/>
        <v>3.8641360226616939E-4</v>
      </c>
      <c r="BX110" s="112">
        <f t="shared" si="134"/>
        <v>7.1324229614392679E-2</v>
      </c>
      <c r="BY110" s="112">
        <f t="shared" si="135"/>
        <v>6.9925715308228134E-4</v>
      </c>
      <c r="BZ110" s="112">
        <f t="shared" si="136"/>
        <v>0</v>
      </c>
      <c r="CA110" s="112"/>
      <c r="CB110" s="112">
        <f t="shared" si="137"/>
        <v>4.0361458221281143</v>
      </c>
      <c r="CC110" s="112">
        <f t="shared" si="138"/>
        <v>4.1386538766440197E-2</v>
      </c>
    </row>
    <row r="111" spans="1:85" x14ac:dyDescent="0.25">
      <c r="A111" s="7" t="s">
        <v>181</v>
      </c>
      <c r="B111" s="36" t="s">
        <v>61</v>
      </c>
      <c r="C111" s="7" t="s">
        <v>93</v>
      </c>
      <c r="D111" s="7">
        <v>14</v>
      </c>
      <c r="E111" s="7">
        <v>1800</v>
      </c>
      <c r="F111" s="7" t="s">
        <v>61</v>
      </c>
      <c r="G111" s="7">
        <v>10</v>
      </c>
      <c r="T111" s="7">
        <v>133.35</v>
      </c>
      <c r="AH111" s="112">
        <f t="shared" si="93"/>
        <v>0</v>
      </c>
      <c r="AI111" s="112">
        <f t="shared" si="94"/>
        <v>0</v>
      </c>
      <c r="AJ111" s="112">
        <f t="shared" si="95"/>
        <v>0</v>
      </c>
      <c r="AK111" s="112">
        <f t="shared" si="96"/>
        <v>0</v>
      </c>
      <c r="AL111" s="112">
        <f t="shared" si="97"/>
        <v>0</v>
      </c>
      <c r="AM111" s="112">
        <f t="shared" si="98"/>
        <v>0</v>
      </c>
      <c r="AN111" s="112">
        <f t="shared" si="99"/>
        <v>0</v>
      </c>
      <c r="AO111" s="112">
        <f t="shared" si="100"/>
        <v>0</v>
      </c>
      <c r="AP111" s="112">
        <f t="shared" si="101"/>
        <v>0</v>
      </c>
      <c r="AQ111" s="112">
        <f t="shared" si="102"/>
        <v>0</v>
      </c>
      <c r="AR111" s="112">
        <f t="shared" si="103"/>
        <v>0</v>
      </c>
      <c r="AS111" s="112">
        <f t="shared" si="104"/>
        <v>0</v>
      </c>
      <c r="AT111" s="112">
        <f t="shared" si="105"/>
        <v>1.0422952224032116</v>
      </c>
      <c r="AU111" s="112">
        <f t="shared" si="106"/>
        <v>0</v>
      </c>
      <c r="AV111" s="112">
        <f t="shared" si="107"/>
        <v>0</v>
      </c>
      <c r="AW111" s="112">
        <f t="shared" si="108"/>
        <v>0</v>
      </c>
      <c r="AX111" s="112">
        <f t="shared" si="109"/>
        <v>0</v>
      </c>
      <c r="AY111" s="112">
        <f t="shared" si="110"/>
        <v>0</v>
      </c>
      <c r="AZ111" s="112">
        <f t="shared" si="111"/>
        <v>0</v>
      </c>
      <c r="BA111" s="112">
        <f t="shared" si="112"/>
        <v>0</v>
      </c>
      <c r="BB111" s="112">
        <f t="shared" si="113"/>
        <v>0</v>
      </c>
      <c r="BC111" s="112">
        <f t="shared" si="114"/>
        <v>0</v>
      </c>
      <c r="BD111" s="7">
        <v>1</v>
      </c>
      <c r="BE111" s="112">
        <f t="shared" si="115"/>
        <v>0.4797105361829771</v>
      </c>
      <c r="BF111" s="118">
        <f t="shared" si="116"/>
        <v>0</v>
      </c>
      <c r="BG111" s="118">
        <f t="shared" si="117"/>
        <v>0</v>
      </c>
      <c r="BH111" s="112">
        <f t="shared" si="118"/>
        <v>0</v>
      </c>
      <c r="BI111" s="112">
        <f t="shared" si="119"/>
        <v>0</v>
      </c>
      <c r="BJ111" s="112">
        <f t="shared" si="120"/>
        <v>0</v>
      </c>
      <c r="BK111" s="112">
        <f t="shared" si="121"/>
        <v>0</v>
      </c>
      <c r="BL111" s="112">
        <f t="shared" si="122"/>
        <v>0</v>
      </c>
      <c r="BM111" s="112">
        <f t="shared" si="123"/>
        <v>0</v>
      </c>
      <c r="BN111" s="112">
        <f t="shared" si="124"/>
        <v>0</v>
      </c>
      <c r="BO111" s="112">
        <f t="shared" si="125"/>
        <v>0</v>
      </c>
      <c r="BP111" s="112">
        <f t="shared" si="126"/>
        <v>0</v>
      </c>
      <c r="BQ111" s="112">
        <f t="shared" si="127"/>
        <v>0</v>
      </c>
      <c r="BR111" s="112">
        <f t="shared" si="128"/>
        <v>0.5</v>
      </c>
      <c r="BS111" s="112">
        <f t="shared" si="129"/>
        <v>0</v>
      </c>
      <c r="BT111" s="112">
        <f t="shared" si="130"/>
        <v>0</v>
      </c>
      <c r="BU111" s="112">
        <f t="shared" si="131"/>
        <v>0</v>
      </c>
      <c r="BV111" s="112">
        <f t="shared" si="132"/>
        <v>0</v>
      </c>
      <c r="BW111" s="112">
        <f t="shared" si="133"/>
        <v>0</v>
      </c>
      <c r="BX111" s="112">
        <f t="shared" si="134"/>
        <v>0</v>
      </c>
      <c r="BY111" s="112">
        <f t="shared" si="135"/>
        <v>0</v>
      </c>
      <c r="BZ111" s="112">
        <f t="shared" si="136"/>
        <v>0</v>
      </c>
      <c r="CA111" s="112"/>
      <c r="CB111" s="112">
        <f t="shared" si="137"/>
        <v>0.5</v>
      </c>
      <c r="CC111" s="112">
        <f t="shared" si="138"/>
        <v>0</v>
      </c>
    </row>
    <row r="112" spans="1:85" x14ac:dyDescent="0.25">
      <c r="A112" s="7" t="s">
        <v>181</v>
      </c>
      <c r="B112" s="36" t="s">
        <v>161</v>
      </c>
      <c r="C112" s="7" t="s">
        <v>93</v>
      </c>
      <c r="D112" s="7">
        <v>14</v>
      </c>
      <c r="E112" s="7">
        <v>1800</v>
      </c>
      <c r="F112" s="7" t="s">
        <v>61</v>
      </c>
      <c r="G112" s="7">
        <v>10</v>
      </c>
      <c r="T112" s="7">
        <v>100</v>
      </c>
      <c r="AH112" s="112">
        <f t="shared" si="93"/>
        <v>0</v>
      </c>
      <c r="AI112" s="112">
        <f t="shared" si="94"/>
        <v>0</v>
      </c>
      <c r="AJ112" s="112">
        <f t="shared" si="95"/>
        <v>0</v>
      </c>
      <c r="AK112" s="112">
        <f t="shared" si="96"/>
        <v>0</v>
      </c>
      <c r="AL112" s="112">
        <f t="shared" si="97"/>
        <v>0</v>
      </c>
      <c r="AM112" s="112">
        <f t="shared" si="98"/>
        <v>0</v>
      </c>
      <c r="AN112" s="112">
        <f t="shared" si="99"/>
        <v>0</v>
      </c>
      <c r="AO112" s="112">
        <f t="shared" si="100"/>
        <v>0</v>
      </c>
      <c r="AP112" s="112">
        <f t="shared" si="101"/>
        <v>0</v>
      </c>
      <c r="AQ112" s="112">
        <f t="shared" si="102"/>
        <v>0</v>
      </c>
      <c r="AR112" s="112">
        <f t="shared" si="103"/>
        <v>0</v>
      </c>
      <c r="AS112" s="112">
        <f t="shared" si="104"/>
        <v>0</v>
      </c>
      <c r="AT112" s="112">
        <f t="shared" si="105"/>
        <v>0.78162371383817886</v>
      </c>
      <c r="AU112" s="112">
        <f t="shared" si="106"/>
        <v>0</v>
      </c>
      <c r="AV112" s="112">
        <f t="shared" si="107"/>
        <v>0</v>
      </c>
      <c r="AW112" s="112">
        <f t="shared" si="108"/>
        <v>0</v>
      </c>
      <c r="AX112" s="112">
        <f t="shared" si="109"/>
        <v>0</v>
      </c>
      <c r="AY112" s="112">
        <f t="shared" si="110"/>
        <v>0</v>
      </c>
      <c r="AZ112" s="112">
        <f t="shared" si="111"/>
        <v>0</v>
      </c>
      <c r="BA112" s="112">
        <f t="shared" si="112"/>
        <v>0</v>
      </c>
      <c r="BB112" s="112">
        <f t="shared" si="113"/>
        <v>0</v>
      </c>
      <c r="BC112" s="112">
        <f t="shared" si="114"/>
        <v>0</v>
      </c>
      <c r="BD112" s="7">
        <v>2</v>
      </c>
      <c r="BE112" s="112">
        <f t="shared" si="115"/>
        <v>1.279388</v>
      </c>
      <c r="BF112" s="118">
        <f t="shared" si="116"/>
        <v>0</v>
      </c>
      <c r="BG112" s="118">
        <f t="shared" si="117"/>
        <v>0</v>
      </c>
      <c r="BH112" s="112">
        <f t="shared" si="118"/>
        <v>0</v>
      </c>
      <c r="BI112" s="112">
        <f t="shared" si="119"/>
        <v>0</v>
      </c>
      <c r="BJ112" s="112">
        <f t="shared" si="120"/>
        <v>0</v>
      </c>
      <c r="BK112" s="112">
        <f t="shared" si="121"/>
        <v>0</v>
      </c>
      <c r="BL112" s="112">
        <f t="shared" si="122"/>
        <v>0</v>
      </c>
      <c r="BM112" s="112">
        <f t="shared" si="123"/>
        <v>0</v>
      </c>
      <c r="BN112" s="112">
        <f t="shared" si="124"/>
        <v>0</v>
      </c>
      <c r="BO112" s="112">
        <f t="shared" si="125"/>
        <v>0</v>
      </c>
      <c r="BP112" s="112">
        <f t="shared" si="126"/>
        <v>0</v>
      </c>
      <c r="BQ112" s="112">
        <f t="shared" si="127"/>
        <v>0</v>
      </c>
      <c r="BR112" s="112">
        <f t="shared" si="128"/>
        <v>1</v>
      </c>
      <c r="BS112" s="112">
        <f t="shared" si="129"/>
        <v>0</v>
      </c>
      <c r="BT112" s="112">
        <f t="shared" si="130"/>
        <v>0</v>
      </c>
      <c r="BU112" s="112">
        <f t="shared" si="131"/>
        <v>0</v>
      </c>
      <c r="BV112" s="112">
        <f t="shared" si="132"/>
        <v>0</v>
      </c>
      <c r="BW112" s="112">
        <f t="shared" si="133"/>
        <v>0</v>
      </c>
      <c r="BX112" s="112">
        <f t="shared" si="134"/>
        <v>0</v>
      </c>
      <c r="BY112" s="112">
        <f t="shared" si="135"/>
        <v>0</v>
      </c>
      <c r="BZ112" s="112">
        <f t="shared" si="136"/>
        <v>0</v>
      </c>
      <c r="CA112" s="112"/>
      <c r="CB112" s="112">
        <f t="shared" si="137"/>
        <v>1</v>
      </c>
      <c r="CC112" s="112">
        <f t="shared" si="138"/>
        <v>0</v>
      </c>
    </row>
    <row r="119" spans="1:1" x14ac:dyDescent="0.25">
      <c r="A119" s="126" t="s">
        <v>169</v>
      </c>
    </row>
    <row r="120" spans="1:1" x14ac:dyDescent="0.25">
      <c r="A120" s="126" t="s">
        <v>170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8"/>
  <sheetViews>
    <sheetView topLeftCell="AN1" zoomScale="90" zoomScaleNormal="90" workbookViewId="0">
      <pane ySplit="1" topLeftCell="A64" activePane="bottomLeft" state="frozen"/>
      <selection pane="bottomLeft" activeCell="AR2" sqref="AR2:AR110"/>
    </sheetView>
  </sheetViews>
  <sheetFormatPr baseColWidth="10" defaultColWidth="11.5703125" defaultRowHeight="15" x14ac:dyDescent="0.25"/>
  <cols>
    <col min="1" max="1" width="11.5703125" style="36"/>
    <col min="2" max="2" width="18.85546875" style="36" bestFit="1" customWidth="1"/>
    <col min="3" max="65" width="11.5703125" style="36" customWidth="1"/>
    <col min="66" max="70" width="11.5703125" style="36"/>
    <col min="71" max="71" width="11.5703125" style="36" customWidth="1"/>
    <col min="72" max="16384" width="11.5703125" style="36"/>
  </cols>
  <sheetData>
    <row r="1" spans="1:71" s="106" customFormat="1" x14ac:dyDescent="0.25">
      <c r="A1" s="2"/>
      <c r="B1" s="2" t="s">
        <v>155</v>
      </c>
      <c r="C1" s="2" t="s">
        <v>0</v>
      </c>
      <c r="D1" s="2" t="s">
        <v>2</v>
      </c>
      <c r="E1" s="2" t="s">
        <v>3</v>
      </c>
      <c r="F1" s="2" t="s">
        <v>4</v>
      </c>
      <c r="G1" s="48" t="s">
        <v>7</v>
      </c>
      <c r="H1" s="49" t="s">
        <v>154</v>
      </c>
      <c r="I1" s="49" t="s">
        <v>9</v>
      </c>
      <c r="J1" s="49" t="s">
        <v>154</v>
      </c>
      <c r="K1" s="49" t="s">
        <v>11</v>
      </c>
      <c r="L1" s="49" t="s">
        <v>154</v>
      </c>
      <c r="M1" s="49" t="s">
        <v>12</v>
      </c>
      <c r="N1" s="49" t="s">
        <v>154</v>
      </c>
      <c r="O1" s="49" t="s">
        <v>61</v>
      </c>
      <c r="P1" s="49" t="s">
        <v>154</v>
      </c>
      <c r="Q1" s="49" t="s">
        <v>14</v>
      </c>
      <c r="R1" s="49" t="s">
        <v>154</v>
      </c>
      <c r="S1" s="49" t="s">
        <v>15</v>
      </c>
      <c r="T1" s="49" t="s">
        <v>154</v>
      </c>
      <c r="U1" s="49" t="s">
        <v>16</v>
      </c>
      <c r="V1" s="49" t="s">
        <v>154</v>
      </c>
      <c r="W1" s="49" t="s">
        <v>18</v>
      </c>
      <c r="X1" s="49" t="s">
        <v>165</v>
      </c>
      <c r="Y1" s="50" t="s">
        <v>19</v>
      </c>
      <c r="Z1" s="106" t="s">
        <v>20</v>
      </c>
      <c r="AA1" s="106" t="s">
        <v>7</v>
      </c>
      <c r="AC1" s="106" t="s">
        <v>9</v>
      </c>
      <c r="AE1" s="106" t="s">
        <v>11</v>
      </c>
      <c r="AG1" s="106" t="s">
        <v>12</v>
      </c>
      <c r="AI1" s="106" t="s">
        <v>161</v>
      </c>
      <c r="AK1" s="106" t="s">
        <v>14</v>
      </c>
      <c r="AM1" s="106" t="s">
        <v>15</v>
      </c>
      <c r="AO1" s="106" t="s">
        <v>16</v>
      </c>
      <c r="AQ1" s="106" t="s">
        <v>55</v>
      </c>
      <c r="AR1" s="106" t="s">
        <v>21</v>
      </c>
      <c r="AS1" s="106" t="s">
        <v>22</v>
      </c>
      <c r="AT1" s="107" t="s">
        <v>23</v>
      </c>
      <c r="AU1" s="108" t="s">
        <v>187</v>
      </c>
      <c r="AV1" s="109" t="s">
        <v>25</v>
      </c>
      <c r="AW1" s="109" t="s">
        <v>188</v>
      </c>
      <c r="AX1" s="109" t="s">
        <v>27</v>
      </c>
      <c r="AY1" s="109" t="s">
        <v>189</v>
      </c>
      <c r="AZ1" s="109" t="s">
        <v>28</v>
      </c>
      <c r="BA1" s="109" t="s">
        <v>190</v>
      </c>
      <c r="BB1" s="109" t="s">
        <v>61</v>
      </c>
      <c r="BC1" s="109" t="s">
        <v>191</v>
      </c>
      <c r="BD1" s="109" t="s">
        <v>30</v>
      </c>
      <c r="BE1" s="109" t="s">
        <v>192</v>
      </c>
      <c r="BF1" s="109" t="s">
        <v>31</v>
      </c>
      <c r="BG1" s="109" t="s">
        <v>193</v>
      </c>
      <c r="BH1" s="109" t="s">
        <v>32</v>
      </c>
      <c r="BI1" s="109" t="s">
        <v>194</v>
      </c>
      <c r="BJ1" s="109" t="s">
        <v>55</v>
      </c>
      <c r="BK1" s="109" t="s">
        <v>34</v>
      </c>
      <c r="BL1" s="110"/>
      <c r="BM1" s="110" t="s">
        <v>35</v>
      </c>
      <c r="BN1" s="106" t="s">
        <v>42</v>
      </c>
      <c r="BO1" s="106" t="s">
        <v>154</v>
      </c>
      <c r="BP1" s="106" t="s">
        <v>48</v>
      </c>
      <c r="BR1" s="106" t="s">
        <v>185</v>
      </c>
      <c r="BS1" s="49" t="s">
        <v>186</v>
      </c>
    </row>
    <row r="2" spans="1:71" s="7" customFormat="1" x14ac:dyDescent="0.25">
      <c r="A2" s="7" t="s">
        <v>183</v>
      </c>
      <c r="B2" s="7" t="s">
        <v>156</v>
      </c>
      <c r="C2" s="7" t="s">
        <v>54</v>
      </c>
      <c r="D2" s="7">
        <v>20</v>
      </c>
      <c r="E2" s="7">
        <v>1600</v>
      </c>
      <c r="F2" s="7" t="s">
        <v>55</v>
      </c>
      <c r="G2" s="51">
        <v>52.3</v>
      </c>
      <c r="H2" s="99">
        <v>0.5</v>
      </c>
      <c r="I2" s="7">
        <v>6.9</v>
      </c>
      <c r="J2" s="7">
        <v>0.2</v>
      </c>
      <c r="K2" s="56">
        <f>BN2-M2</f>
        <v>3.06168</v>
      </c>
      <c r="L2" s="56">
        <v>0.1</v>
      </c>
      <c r="M2" s="56">
        <f>BN2*BP2*1.113</f>
        <v>2.93832</v>
      </c>
      <c r="N2" s="56">
        <v>0.370599514300815</v>
      </c>
      <c r="Q2" s="7">
        <v>31.6</v>
      </c>
      <c r="R2" s="7">
        <v>0.2</v>
      </c>
      <c r="S2" s="7">
        <v>2.9</v>
      </c>
      <c r="T2" s="7">
        <v>0.2</v>
      </c>
      <c r="U2" s="7">
        <v>0.15</v>
      </c>
      <c r="V2" s="7">
        <v>0.06</v>
      </c>
      <c r="Y2" s="57">
        <f>K2+M2</f>
        <v>6</v>
      </c>
      <c r="AA2" s="112">
        <f>G2/(2*15.9994+28.0855)</f>
        <v>0.87044369327761162</v>
      </c>
      <c r="AB2" s="112">
        <f>H2/(2*15.9994+28.0855)</f>
        <v>8.3216414271282176E-3</v>
      </c>
      <c r="AC2" s="112">
        <f>(2*I2)/(2*26.981+3*15.9994)</f>
        <v>0.13534692948817284</v>
      </c>
      <c r="AD2" s="112">
        <f>(2*J2)/(2*26.981+3*15.9994)</f>
        <v>3.9230994054542849E-3</v>
      </c>
      <c r="AE2" s="112">
        <f>K2/(55.8452+15.9994)</f>
        <v>4.2615311380396023E-2</v>
      </c>
      <c r="AF2" s="112">
        <f>L2/(55.8452+15.9994)</f>
        <v>1.3918930580725623E-3</v>
      </c>
      <c r="AG2" s="112">
        <f>2*M2/(2*55.845+3*15.999)</f>
        <v>3.6800991940483571E-2</v>
      </c>
      <c r="AH2" s="112">
        <f>2*N2/(2*55.845+3*15.999)</f>
        <v>4.6415740079131674E-3</v>
      </c>
      <c r="AI2" s="112">
        <f t="shared" ref="AI2:AJ5" si="0">O2/(95.94+2*15.9994)</f>
        <v>0</v>
      </c>
      <c r="AJ2" s="112">
        <f t="shared" si="0"/>
        <v>0</v>
      </c>
      <c r="AK2" s="112">
        <f t="shared" ref="AK2:AL5" si="1">Q2/(15.9994+24.3051)</f>
        <v>0.7840315597513926</v>
      </c>
      <c r="AL2" s="112">
        <f t="shared" si="1"/>
        <v>4.962225061717675E-3</v>
      </c>
      <c r="AM2" s="112">
        <f t="shared" ref="AM2:AN5" si="2">S2/(40.078+15.9994)</f>
        <v>5.1714237821296985E-2</v>
      </c>
      <c r="AN2" s="112">
        <f t="shared" si="2"/>
        <v>3.5664991600894477E-3</v>
      </c>
      <c r="AO2" s="112">
        <f t="shared" ref="AO2:AP5" si="3">U2/(22.989+0.5*15.9994)</f>
        <v>4.8404741083039942E-3</v>
      </c>
      <c r="AP2" s="112">
        <f t="shared" si="3"/>
        <v>1.9361896433215977E-3</v>
      </c>
      <c r="AQ2" s="112">
        <f>X2/(2*15.9994+186.207)</f>
        <v>0</v>
      </c>
      <c r="AR2" s="7">
        <v>12</v>
      </c>
      <c r="AS2" s="112">
        <f>AR2/(2*AA2+1.5*AC2+AE2+2*AI2+AK2+AM2+0.5*AO2+0.5*1.5*AG2+2*AQ2)</f>
        <v>4.2071460278489479</v>
      </c>
      <c r="AT2" s="118">
        <f t="shared" ref="AT2:BJ2" si="4">$AS2*AA2</f>
        <v>3.6620837266390716</v>
      </c>
      <c r="AU2" s="118">
        <f t="shared" si="4"/>
        <v>3.501036067532573E-2</v>
      </c>
      <c r="AV2" s="112">
        <f t="shared" si="4"/>
        <v>0.569424296777718</v>
      </c>
      <c r="AW2" s="112">
        <f t="shared" si="4"/>
        <v>1.6505052080513564E-2</v>
      </c>
      <c r="AX2" s="112">
        <f t="shared" si="4"/>
        <v>0.1792888379995792</v>
      </c>
      <c r="AY2" s="112">
        <f t="shared" si="4"/>
        <v>5.8558973504605058E-3</v>
      </c>
      <c r="AZ2" s="112">
        <f t="shared" si="4"/>
        <v>0.15482714706330661</v>
      </c>
      <c r="BA2" s="112">
        <f t="shared" si="4"/>
        <v>1.9527779650358804E-2</v>
      </c>
      <c r="BB2" s="112">
        <f t="shared" si="4"/>
        <v>0</v>
      </c>
      <c r="BC2" s="112">
        <f t="shared" si="4"/>
        <v>0</v>
      </c>
      <c r="BD2" s="112">
        <f t="shared" si="4"/>
        <v>3.2985352623162862</v>
      </c>
      <c r="BE2" s="112">
        <f t="shared" si="4"/>
        <v>2.0876805457698017E-2</v>
      </c>
      <c r="BF2" s="112">
        <f t="shared" si="4"/>
        <v>0.21756935023310545</v>
      </c>
      <c r="BG2" s="112">
        <f t="shared" si="4"/>
        <v>1.5004782774696929E-2</v>
      </c>
      <c r="BH2" s="112">
        <f t="shared" si="4"/>
        <v>2.0364581417656829E-2</v>
      </c>
      <c r="BI2" s="112">
        <f t="shared" si="4"/>
        <v>8.1458325670627305E-3</v>
      </c>
      <c r="BJ2" s="112">
        <f t="shared" si="4"/>
        <v>0</v>
      </c>
      <c r="BK2" s="112">
        <f>SUM(AT2,AV2,AX2,AZ2,BB2,BD2,BF2,BH2,BJ2)</f>
        <v>8.1020932024467225</v>
      </c>
      <c r="BL2" s="112">
        <f>SUM(AU2,AW2,AY2,BA2,BC2,BE2,BG2,BI2,BJ2)</f>
        <v>0.12092651055611628</v>
      </c>
      <c r="BM2" s="112">
        <f>AX2+AZ2</f>
        <v>0.33411598506288581</v>
      </c>
      <c r="BN2" s="7">
        <v>6</v>
      </c>
      <c r="BO2" s="56">
        <f>L2+BS2</f>
        <v>0.2</v>
      </c>
      <c r="BP2" s="7">
        <v>0.44</v>
      </c>
      <c r="BQ2" s="7">
        <v>0.06</v>
      </c>
      <c r="BR2" s="56">
        <f>SQRT((BO2/BN2)^2+(BQ2/BP2)^2)*(BN2*BP2)</f>
        <v>0.370599514300815</v>
      </c>
      <c r="BS2" s="56">
        <v>0.1</v>
      </c>
    </row>
    <row r="3" spans="1:71" s="7" customFormat="1" x14ac:dyDescent="0.25">
      <c r="A3" s="7" t="s">
        <v>183</v>
      </c>
      <c r="B3" s="7" t="s">
        <v>157</v>
      </c>
      <c r="C3" s="7" t="s">
        <v>54</v>
      </c>
      <c r="D3" s="7">
        <v>20</v>
      </c>
      <c r="E3" s="7">
        <v>1600</v>
      </c>
      <c r="F3" s="7" t="s">
        <v>55</v>
      </c>
      <c r="G3" s="51">
        <v>41.3</v>
      </c>
      <c r="H3" s="99">
        <v>0.2</v>
      </c>
      <c r="I3" s="7">
        <v>0.21</v>
      </c>
      <c r="J3" s="7">
        <v>0.01</v>
      </c>
      <c r="K3" s="56">
        <v>7.4</v>
      </c>
      <c r="L3" s="56">
        <v>0.1</v>
      </c>
      <c r="M3" s="56"/>
      <c r="N3" s="56"/>
      <c r="Q3" s="7">
        <v>51.1</v>
      </c>
      <c r="R3" s="7">
        <v>0.1</v>
      </c>
      <c r="S3" s="7">
        <v>0.03</v>
      </c>
      <c r="T3" s="7">
        <v>0.01</v>
      </c>
      <c r="Y3" s="57"/>
      <c r="AA3" s="112">
        <f>G3/(2*15.9994+28.0855)</f>
        <v>0.68736758188079083</v>
      </c>
      <c r="AB3" s="112">
        <f>H3/(2*15.9994+28.0855)</f>
        <v>3.3286565708512874E-3</v>
      </c>
      <c r="AC3" s="112">
        <f>(2*I3)/(2*26.981+3*15.9994)</f>
        <v>4.1192543757269991E-3</v>
      </c>
      <c r="AD3" s="112">
        <f>(2*J3)/(2*26.981+3*15.9994)</f>
        <v>1.9615497027271426E-4</v>
      </c>
      <c r="AE3" s="112">
        <f>K3/(55.8452+15.9994)</f>
        <v>0.10300008629736961</v>
      </c>
      <c r="AF3" s="112">
        <f>L3/(55.8452+15.9994)</f>
        <v>1.3918930580725623E-3</v>
      </c>
      <c r="AG3" s="112">
        <f>2*M3/(2*55.845+3*15.999)</f>
        <v>0</v>
      </c>
      <c r="AH3" s="112">
        <f>2*N3/(2*55.845+3*15.999)</f>
        <v>0</v>
      </c>
      <c r="AI3" s="112">
        <f t="shared" si="0"/>
        <v>0</v>
      </c>
      <c r="AJ3" s="112">
        <f t="shared" si="0"/>
        <v>0</v>
      </c>
      <c r="AK3" s="112">
        <f t="shared" si="1"/>
        <v>1.2678485032688658</v>
      </c>
      <c r="AL3" s="112">
        <f t="shared" si="1"/>
        <v>2.4811125308588375E-3</v>
      </c>
      <c r="AM3" s="112">
        <f t="shared" si="2"/>
        <v>5.3497487401341711E-4</v>
      </c>
      <c r="AN3" s="112">
        <f t="shared" si="2"/>
        <v>1.7832495800447238E-4</v>
      </c>
      <c r="AO3" s="112">
        <f t="shared" si="3"/>
        <v>0</v>
      </c>
      <c r="AP3" s="112">
        <f t="shared" si="3"/>
        <v>0</v>
      </c>
      <c r="AQ3" s="112">
        <f t="shared" ref="AQ3:AQ66" si="5">X3/(2*15.9994+186.207)</f>
        <v>0</v>
      </c>
      <c r="AR3" s="7">
        <v>4</v>
      </c>
      <c r="AS3" s="112">
        <f t="shared" ref="AS3:AS66" si="6">AR3/(2*AA3+1.5*AC3+AE3+2*AI3+AK3+AM3+0.5*AO3+0.5*1.5*AG3+2*AQ3)</f>
        <v>1.4533312043754312</v>
      </c>
      <c r="AT3" s="118">
        <f t="shared" ref="AT3:BI5" si="7">$AS3*AA3</f>
        <v>0.99897275562343757</v>
      </c>
      <c r="AU3" s="118">
        <f t="shared" si="7"/>
        <v>4.8376404630674939E-3</v>
      </c>
      <c r="AV3" s="112">
        <f t="shared" si="7"/>
        <v>5.9866409230040843E-3</v>
      </c>
      <c r="AW3" s="112">
        <f t="shared" si="7"/>
        <v>2.8507813919067073E-4</v>
      </c>
      <c r="AX3" s="112">
        <f t="shared" si="7"/>
        <v>0.14969323946932953</v>
      </c>
      <c r="AY3" s="112">
        <f t="shared" si="7"/>
        <v>2.0228816144503988E-3</v>
      </c>
      <c r="AZ3" s="112">
        <f t="shared" si="7"/>
        <v>0</v>
      </c>
      <c r="BA3" s="112">
        <f t="shared" si="7"/>
        <v>0</v>
      </c>
      <c r="BB3" s="112">
        <f t="shared" si="7"/>
        <v>0</v>
      </c>
      <c r="BC3" s="112">
        <f t="shared" si="7"/>
        <v>0</v>
      </c>
      <c r="BD3" s="112">
        <f t="shared" si="7"/>
        <v>1.8426037922213285</v>
      </c>
      <c r="BE3" s="112">
        <f t="shared" si="7"/>
        <v>3.6058782626640484E-3</v>
      </c>
      <c r="BF3" s="112">
        <f t="shared" si="7"/>
        <v>7.7749567796051402E-4</v>
      </c>
      <c r="BG3" s="112">
        <f t="shared" si="7"/>
        <v>2.5916522598683802E-4</v>
      </c>
      <c r="BH3" s="112">
        <f t="shared" si="7"/>
        <v>0</v>
      </c>
      <c r="BI3" s="112">
        <f t="shared" si="7"/>
        <v>0</v>
      </c>
      <c r="BJ3" s="112">
        <f t="shared" ref="BJ3:BJ66" si="8">$AS3*AQ3</f>
        <v>0</v>
      </c>
      <c r="BK3" s="112">
        <f t="shared" ref="BK3:BK66" si="9">SUM(AT3,AV3,AX3,AZ3,BB3,BD3,BF3,BH3,BJ3)</f>
        <v>2.9980339239150604</v>
      </c>
      <c r="BL3" s="112">
        <f t="shared" ref="BL3:BL66" si="10">SUM(AU3,AW3,AY3,BA3,BC3,BE3,BG3,BI3,BJ3)</f>
        <v>1.1010643705359448E-2</v>
      </c>
      <c r="BM3" s="112"/>
      <c r="BO3" s="56">
        <f t="shared" ref="BO3:BO66" si="11">L3+BS3</f>
        <v>0.1</v>
      </c>
      <c r="BR3" s="56"/>
      <c r="BS3" s="56"/>
    </row>
    <row r="4" spans="1:71" s="7" customFormat="1" x14ac:dyDescent="0.25">
      <c r="A4" s="7" t="s">
        <v>183</v>
      </c>
      <c r="B4" s="7" t="s">
        <v>55</v>
      </c>
      <c r="C4" s="7" t="s">
        <v>54</v>
      </c>
      <c r="D4" s="7">
        <v>20</v>
      </c>
      <c r="E4" s="7">
        <v>1600</v>
      </c>
      <c r="F4" s="7" t="s">
        <v>55</v>
      </c>
      <c r="G4" s="51"/>
      <c r="H4" s="99"/>
      <c r="K4" s="56"/>
      <c r="L4" s="56"/>
      <c r="M4" s="56"/>
      <c r="N4" s="56"/>
      <c r="X4" s="7">
        <v>117.18</v>
      </c>
      <c r="Y4" s="57"/>
      <c r="AA4" s="112">
        <f>G4/(2*15.9994+28.0855)</f>
        <v>0</v>
      </c>
      <c r="AB4" s="112">
        <f>H4/(2*15.9994+28.0855)</f>
        <v>0</v>
      </c>
      <c r="AC4" s="112">
        <f>(2*I4)/(2*26.981+3*15.9994)</f>
        <v>0</v>
      </c>
      <c r="AD4" s="112">
        <f>(2*J4)/(2*26.981+3*15.9994)</f>
        <v>0</v>
      </c>
      <c r="AE4" s="112">
        <f>K4/(55.8452+15.9994)</f>
        <v>0</v>
      </c>
      <c r="AF4" s="112">
        <f>L4/(55.8452+15.9994)</f>
        <v>0</v>
      </c>
      <c r="AG4" s="112">
        <f>2*M4/(2*55.845+3*15.999)</f>
        <v>0</v>
      </c>
      <c r="AH4" s="112">
        <f>2*N4/(2*55.845+3*15.999)</f>
        <v>0</v>
      </c>
      <c r="AI4" s="112">
        <f t="shared" si="0"/>
        <v>0</v>
      </c>
      <c r="AJ4" s="112">
        <f t="shared" si="0"/>
        <v>0</v>
      </c>
      <c r="AK4" s="112">
        <f t="shared" si="1"/>
        <v>0</v>
      </c>
      <c r="AL4" s="112">
        <f t="shared" si="1"/>
        <v>0</v>
      </c>
      <c r="AM4" s="112">
        <f t="shared" si="2"/>
        <v>0</v>
      </c>
      <c r="AN4" s="112">
        <f t="shared" si="2"/>
        <v>0</v>
      </c>
      <c r="AO4" s="112">
        <f t="shared" si="3"/>
        <v>0</v>
      </c>
      <c r="AP4" s="112">
        <f t="shared" si="3"/>
        <v>0</v>
      </c>
      <c r="AQ4" s="112">
        <f t="shared" si="5"/>
        <v>0.53701597299430182</v>
      </c>
      <c r="AR4" s="7">
        <v>2</v>
      </c>
      <c r="AS4" s="112">
        <f t="shared" si="6"/>
        <v>1.8621420037549066</v>
      </c>
      <c r="AT4" s="118">
        <f t="shared" si="7"/>
        <v>0</v>
      </c>
      <c r="AU4" s="118">
        <f t="shared" si="7"/>
        <v>0</v>
      </c>
      <c r="AV4" s="112">
        <f t="shared" si="7"/>
        <v>0</v>
      </c>
      <c r="AW4" s="112">
        <f t="shared" si="7"/>
        <v>0</v>
      </c>
      <c r="AX4" s="112">
        <f t="shared" si="7"/>
        <v>0</v>
      </c>
      <c r="AY4" s="112">
        <f t="shared" si="7"/>
        <v>0</v>
      </c>
      <c r="AZ4" s="112">
        <f t="shared" si="7"/>
        <v>0</v>
      </c>
      <c r="BA4" s="112">
        <f t="shared" si="7"/>
        <v>0</v>
      </c>
      <c r="BB4" s="112">
        <f t="shared" si="7"/>
        <v>0</v>
      </c>
      <c r="BC4" s="112">
        <f t="shared" si="7"/>
        <v>0</v>
      </c>
      <c r="BD4" s="112">
        <f t="shared" si="7"/>
        <v>0</v>
      </c>
      <c r="BE4" s="112">
        <f t="shared" si="7"/>
        <v>0</v>
      </c>
      <c r="BF4" s="112">
        <f t="shared" si="7"/>
        <v>0</v>
      </c>
      <c r="BG4" s="112">
        <f t="shared" si="7"/>
        <v>0</v>
      </c>
      <c r="BH4" s="112">
        <f t="shared" si="7"/>
        <v>0</v>
      </c>
      <c r="BI4" s="112">
        <f t="shared" si="7"/>
        <v>0</v>
      </c>
      <c r="BJ4" s="112">
        <f t="shared" si="8"/>
        <v>1</v>
      </c>
      <c r="BK4" s="112">
        <f t="shared" si="9"/>
        <v>1</v>
      </c>
      <c r="BL4" s="112">
        <f t="shared" si="10"/>
        <v>1</v>
      </c>
      <c r="BM4" s="112"/>
      <c r="BO4" s="56">
        <f t="shared" si="11"/>
        <v>0</v>
      </c>
      <c r="BR4" s="56"/>
      <c r="BS4" s="56"/>
    </row>
    <row r="5" spans="1:71" s="7" customFormat="1" x14ac:dyDescent="0.25">
      <c r="A5" s="7" t="s">
        <v>183</v>
      </c>
      <c r="B5" s="7" t="s">
        <v>165</v>
      </c>
      <c r="C5" s="7" t="s">
        <v>54</v>
      </c>
      <c r="D5" s="7">
        <v>20</v>
      </c>
      <c r="E5" s="7">
        <v>1600</v>
      </c>
      <c r="F5" s="7" t="s">
        <v>55</v>
      </c>
      <c r="G5" s="51"/>
      <c r="H5" s="99"/>
      <c r="K5" s="56"/>
      <c r="L5" s="56"/>
      <c r="M5" s="56"/>
      <c r="N5" s="56"/>
      <c r="X5" s="7">
        <v>100</v>
      </c>
      <c r="Y5" s="57"/>
      <c r="AA5" s="112">
        <f>G5/(2*15.9994+28.0855)</f>
        <v>0</v>
      </c>
      <c r="AB5" s="112">
        <f>H5/(2*15.9994+28.0855)</f>
        <v>0</v>
      </c>
      <c r="AC5" s="112">
        <f>(2*I5)/(2*26.981+3*15.9994)</f>
        <v>0</v>
      </c>
      <c r="AD5" s="112">
        <f>(2*J5)/(2*26.981+3*15.9994)</f>
        <v>0</v>
      </c>
      <c r="AE5" s="112">
        <f>K5/(55.8452+15.9994)</f>
        <v>0</v>
      </c>
      <c r="AF5" s="112">
        <f>L5/(55.8452+15.9994)</f>
        <v>0</v>
      </c>
      <c r="AG5" s="112">
        <f>2*M5/(2*55.845+3*15.999)</f>
        <v>0</v>
      </c>
      <c r="AH5" s="112">
        <f>2*N5/(2*55.845+3*15.999)</f>
        <v>0</v>
      </c>
      <c r="AI5" s="112">
        <f t="shared" si="0"/>
        <v>0</v>
      </c>
      <c r="AJ5" s="112">
        <f t="shared" si="0"/>
        <v>0</v>
      </c>
      <c r="AK5" s="112">
        <f t="shared" si="1"/>
        <v>0</v>
      </c>
      <c r="AL5" s="112">
        <f t="shared" si="1"/>
        <v>0</v>
      </c>
      <c r="AM5" s="112">
        <f t="shared" si="2"/>
        <v>0</v>
      </c>
      <c r="AN5" s="112">
        <f t="shared" si="2"/>
        <v>0</v>
      </c>
      <c r="AO5" s="112">
        <f t="shared" si="3"/>
        <v>0</v>
      </c>
      <c r="AP5" s="112">
        <f t="shared" si="3"/>
        <v>0</v>
      </c>
      <c r="AQ5" s="112">
        <f t="shared" si="5"/>
        <v>0.45828296039793631</v>
      </c>
      <c r="AR5" s="7">
        <v>2</v>
      </c>
      <c r="AS5" s="112">
        <f t="shared" si="6"/>
        <v>2.1820579999999996</v>
      </c>
      <c r="AT5" s="118">
        <f t="shared" si="7"/>
        <v>0</v>
      </c>
      <c r="AU5" s="118">
        <f t="shared" si="7"/>
        <v>0</v>
      </c>
      <c r="AV5" s="112">
        <f t="shared" si="7"/>
        <v>0</v>
      </c>
      <c r="AW5" s="112">
        <f t="shared" si="7"/>
        <v>0</v>
      </c>
      <c r="AX5" s="112">
        <f t="shared" si="7"/>
        <v>0</v>
      </c>
      <c r="AY5" s="112">
        <f t="shared" si="7"/>
        <v>0</v>
      </c>
      <c r="AZ5" s="112">
        <f t="shared" si="7"/>
        <v>0</v>
      </c>
      <c r="BA5" s="112">
        <f t="shared" si="7"/>
        <v>0</v>
      </c>
      <c r="BB5" s="112">
        <f t="shared" si="7"/>
        <v>0</v>
      </c>
      <c r="BC5" s="112">
        <f t="shared" si="7"/>
        <v>0</v>
      </c>
      <c r="BD5" s="112">
        <f t="shared" si="7"/>
        <v>0</v>
      </c>
      <c r="BE5" s="112">
        <f t="shared" si="7"/>
        <v>0</v>
      </c>
      <c r="BF5" s="112">
        <f t="shared" si="7"/>
        <v>0</v>
      </c>
      <c r="BG5" s="112">
        <f t="shared" si="7"/>
        <v>0</v>
      </c>
      <c r="BH5" s="112">
        <f t="shared" si="7"/>
        <v>0</v>
      </c>
      <c r="BI5" s="112">
        <f t="shared" si="7"/>
        <v>0</v>
      </c>
      <c r="BJ5" s="112">
        <f t="shared" si="8"/>
        <v>0.99999999999999989</v>
      </c>
      <c r="BK5" s="112">
        <f t="shared" si="9"/>
        <v>0.99999999999999989</v>
      </c>
      <c r="BL5" s="112">
        <f t="shared" si="10"/>
        <v>0.99999999999999989</v>
      </c>
      <c r="BM5" s="112"/>
      <c r="BO5" s="56">
        <f t="shared" si="11"/>
        <v>0</v>
      </c>
      <c r="BR5" s="56"/>
      <c r="BS5" s="56"/>
    </row>
    <row r="6" spans="1:71" s="7" customFormat="1" x14ac:dyDescent="0.25">
      <c r="G6" s="51"/>
      <c r="H6" s="99"/>
      <c r="K6" s="56"/>
      <c r="L6" s="56"/>
      <c r="M6" s="56"/>
      <c r="N6" s="56"/>
      <c r="Y6" s="57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>
        <f t="shared" si="5"/>
        <v>0</v>
      </c>
      <c r="AS6" s="112" t="e">
        <f t="shared" si="6"/>
        <v>#DIV/0!</v>
      </c>
      <c r="AT6" s="118"/>
      <c r="AU6" s="118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 t="e">
        <f t="shared" si="8"/>
        <v>#DIV/0!</v>
      </c>
      <c r="BK6" s="112" t="e">
        <f t="shared" si="9"/>
        <v>#DIV/0!</v>
      </c>
      <c r="BL6" s="112" t="e">
        <f t="shared" si="10"/>
        <v>#DIV/0!</v>
      </c>
      <c r="BM6" s="112"/>
      <c r="BO6" s="56">
        <f t="shared" si="11"/>
        <v>0</v>
      </c>
      <c r="BR6" s="56"/>
      <c r="BS6" s="56"/>
    </row>
    <row r="7" spans="1:71" s="7" customFormat="1" x14ac:dyDescent="0.25">
      <c r="A7" s="7" t="s">
        <v>175</v>
      </c>
      <c r="B7" s="7" t="s">
        <v>156</v>
      </c>
      <c r="C7" s="7" t="s">
        <v>54</v>
      </c>
      <c r="D7" s="7">
        <v>20</v>
      </c>
      <c r="E7" s="7">
        <v>1800</v>
      </c>
      <c r="F7" s="7" t="s">
        <v>55</v>
      </c>
      <c r="G7" s="51">
        <v>51.8</v>
      </c>
      <c r="H7" s="99">
        <v>0.2</v>
      </c>
      <c r="I7" s="7">
        <v>6.8</v>
      </c>
      <c r="J7" s="7">
        <v>0.3</v>
      </c>
      <c r="K7" s="56">
        <f>BN7-M7</f>
        <v>2.6228950000000002</v>
      </c>
      <c r="L7" s="56">
        <v>0.14000000000000001</v>
      </c>
      <c r="M7" s="56">
        <f>BN7*BP7*1.113</f>
        <v>2.8771049999999998</v>
      </c>
      <c r="N7" s="56">
        <v>0.30904045042680095</v>
      </c>
      <c r="Q7" s="7">
        <v>30.3</v>
      </c>
      <c r="R7" s="7">
        <v>0.5</v>
      </c>
      <c r="S7" s="7">
        <v>4.9000000000000004</v>
      </c>
      <c r="T7" s="7">
        <v>0.3</v>
      </c>
      <c r="U7" s="56"/>
      <c r="V7" s="56"/>
      <c r="Y7" s="58">
        <f>K7+M7</f>
        <v>5.5</v>
      </c>
      <c r="AA7" s="112">
        <f>G7/(2*15.9994+28.0855)</f>
        <v>0.86212205185048341</v>
      </c>
      <c r="AB7" s="112">
        <f>H7/(2*15.9994+28.0855)</f>
        <v>3.3286565708512874E-3</v>
      </c>
      <c r="AC7" s="112">
        <f>(2*I7)/(2*26.981+3*15.9994)</f>
        <v>0.13338537978544568</v>
      </c>
      <c r="AD7" s="112">
        <f>(2*J7)/(2*26.981+3*15.9994)</f>
        <v>5.8846491081814278E-3</v>
      </c>
      <c r="AE7" s="112">
        <f>K7/(55.8452+15.9994)</f>
        <v>3.6507893425532331E-2</v>
      </c>
      <c r="AF7" s="112">
        <f>L7/(55.8452+15.9994)</f>
        <v>1.9486502813015872E-3</v>
      </c>
      <c r="AG7" s="112">
        <f>2*M7/(2*55.845+3*15.999)</f>
        <v>3.6034304608390161E-2</v>
      </c>
      <c r="AH7" s="112">
        <f>2*N7/(2*55.845+3*15.999)</f>
        <v>3.8705774474666181E-3</v>
      </c>
      <c r="AI7" s="112">
        <f t="shared" ref="AI7:AJ10" si="12">O7/(95.94+2*15.9994)</f>
        <v>0</v>
      </c>
      <c r="AJ7" s="112">
        <f t="shared" si="12"/>
        <v>0</v>
      </c>
      <c r="AK7" s="112">
        <f t="shared" ref="AK7:AL10" si="13">Q7/(15.9994+24.3051)</f>
        <v>0.75177709685022776</v>
      </c>
      <c r="AL7" s="112">
        <f t="shared" si="13"/>
        <v>1.2405562654294187E-2</v>
      </c>
      <c r="AM7" s="112">
        <f t="shared" ref="AM7:AN10" si="14">S7/(40.078+15.9994)</f>
        <v>8.7379229422191465E-2</v>
      </c>
      <c r="AN7" s="112">
        <f t="shared" si="14"/>
        <v>5.3497487401341715E-3</v>
      </c>
      <c r="AO7" s="112">
        <f t="shared" ref="AO7:AP10" si="15">U7/(22.989+0.5*15.9994)</f>
        <v>0</v>
      </c>
      <c r="AP7" s="112">
        <f t="shared" si="15"/>
        <v>0</v>
      </c>
      <c r="AQ7" s="112">
        <f t="shared" si="5"/>
        <v>0</v>
      </c>
      <c r="AR7" s="7">
        <v>12</v>
      </c>
      <c r="AS7" s="112">
        <f t="shared" si="6"/>
        <v>4.2447642543149646</v>
      </c>
      <c r="AT7" s="118">
        <f t="shared" ref="AT7:BI10" si="16">$AS7*AA7</f>
        <v>3.6595048685516045</v>
      </c>
      <c r="AU7" s="118">
        <f t="shared" si="16"/>
        <v>1.4129362426840172E-2</v>
      </c>
      <c r="AV7" s="112">
        <f t="shared" si="16"/>
        <v>0.56618949216148573</v>
      </c>
      <c r="AW7" s="112">
        <f t="shared" si="16"/>
        <v>2.4978948183594959E-2</v>
      </c>
      <c r="AX7" s="112">
        <f t="shared" si="16"/>
        <v>0.15496740101303993</v>
      </c>
      <c r="AY7" s="112">
        <f t="shared" si="16"/>
        <v>8.2715610582297771E-3</v>
      </c>
      <c r="AZ7" s="112">
        <f t="shared" si="16"/>
        <v>0.15295712813079154</v>
      </c>
      <c r="BA7" s="112">
        <f t="shared" si="16"/>
        <v>1.6429688792563957E-2</v>
      </c>
      <c r="BB7" s="112">
        <f t="shared" si="16"/>
        <v>0</v>
      </c>
      <c r="BC7" s="112">
        <f t="shared" si="16"/>
        <v>0</v>
      </c>
      <c r="BD7" s="112">
        <f t="shared" si="16"/>
        <v>3.1911165479225261</v>
      </c>
      <c r="BE7" s="112">
        <f t="shared" si="16"/>
        <v>5.2658688909612637E-2</v>
      </c>
      <c r="BF7" s="112">
        <f t="shared" si="16"/>
        <v>0.37090422962090475</v>
      </c>
      <c r="BG7" s="112">
        <f t="shared" si="16"/>
        <v>2.2708422221688049E-2</v>
      </c>
      <c r="BH7" s="112">
        <f t="shared" si="16"/>
        <v>0</v>
      </c>
      <c r="BI7" s="112">
        <f t="shared" si="16"/>
        <v>0</v>
      </c>
      <c r="BJ7" s="112">
        <f t="shared" si="8"/>
        <v>0</v>
      </c>
      <c r="BK7" s="112">
        <f t="shared" si="9"/>
        <v>8.0956396674003521</v>
      </c>
      <c r="BL7" s="112">
        <f t="shared" si="10"/>
        <v>0.13917667159252955</v>
      </c>
      <c r="BM7" s="112">
        <f>AX7+AZ7</f>
        <v>0.3079245291438315</v>
      </c>
      <c r="BN7" s="7">
        <v>5.5</v>
      </c>
      <c r="BO7" s="56">
        <f t="shared" si="11"/>
        <v>0.30000000000000004</v>
      </c>
      <c r="BP7" s="7">
        <v>0.47</v>
      </c>
      <c r="BQ7" s="7">
        <v>0.05</v>
      </c>
      <c r="BR7" s="56">
        <f t="shared" ref="BR7:BR64" si="17">SQRT((BO7/BN7)^2+(BQ7/BP7)^2)*(BN7*BP7)</f>
        <v>0.30904045042680095</v>
      </c>
      <c r="BS7" s="56">
        <v>0.16</v>
      </c>
    </row>
    <row r="8" spans="1:71" s="7" customFormat="1" x14ac:dyDescent="0.25">
      <c r="A8" s="7" t="s">
        <v>175</v>
      </c>
      <c r="B8" s="7" t="s">
        <v>157</v>
      </c>
      <c r="C8" s="7" t="s">
        <v>54</v>
      </c>
      <c r="D8" s="7">
        <v>20</v>
      </c>
      <c r="E8" s="7">
        <v>1800</v>
      </c>
      <c r="F8" s="7" t="s">
        <v>55</v>
      </c>
      <c r="G8" s="51">
        <v>41.1</v>
      </c>
      <c r="H8" s="99">
        <v>0.2</v>
      </c>
      <c r="I8" s="7">
        <v>0.4</v>
      </c>
      <c r="J8" s="7">
        <v>0.1</v>
      </c>
      <c r="K8" s="56">
        <v>6.8</v>
      </c>
      <c r="L8" s="56">
        <v>0.2</v>
      </c>
      <c r="M8" s="56"/>
      <c r="N8" s="56"/>
      <c r="Q8" s="7">
        <v>51.8</v>
      </c>
      <c r="R8" s="7">
        <v>0.4</v>
      </c>
      <c r="S8" s="7">
        <v>0.1</v>
      </c>
      <c r="T8" s="7">
        <v>0.1</v>
      </c>
      <c r="U8" s="56"/>
      <c r="V8" s="56"/>
      <c r="Y8" s="58"/>
      <c r="AA8" s="112">
        <f>G8/(2*15.9994+28.0855)</f>
        <v>0.68403892530993959</v>
      </c>
      <c r="AB8" s="112">
        <f>H8/(2*15.9994+28.0855)</f>
        <v>3.3286565708512874E-3</v>
      </c>
      <c r="AC8" s="112">
        <f>(2*I8)/(2*26.981+3*15.9994)</f>
        <v>7.8461988109085699E-3</v>
      </c>
      <c r="AD8" s="112">
        <f>(2*J8)/(2*26.981+3*15.9994)</f>
        <v>1.9615497027271425E-3</v>
      </c>
      <c r="AE8" s="112">
        <f>K8/(55.8452+15.9994)</f>
        <v>9.4648727948934225E-2</v>
      </c>
      <c r="AF8" s="112">
        <f>L8/(55.8452+15.9994)</f>
        <v>2.7837861161451247E-3</v>
      </c>
      <c r="AG8" s="112">
        <f>2*M8/(2*55.845+3*15.999)</f>
        <v>0</v>
      </c>
      <c r="AH8" s="112">
        <f>2*N8/(2*55.845+3*15.999)</f>
        <v>0</v>
      </c>
      <c r="AI8" s="112">
        <f t="shared" si="12"/>
        <v>0</v>
      </c>
      <c r="AJ8" s="112">
        <f t="shared" si="12"/>
        <v>0</v>
      </c>
      <c r="AK8" s="112">
        <f t="shared" si="13"/>
        <v>1.2852162909848777</v>
      </c>
      <c r="AL8" s="112">
        <f t="shared" si="13"/>
        <v>9.9244501234353501E-3</v>
      </c>
      <c r="AM8" s="112">
        <f t="shared" si="14"/>
        <v>1.7832495800447238E-3</v>
      </c>
      <c r="AN8" s="112">
        <f t="shared" si="14"/>
        <v>1.7832495800447238E-3</v>
      </c>
      <c r="AO8" s="112">
        <f t="shared" si="15"/>
        <v>0</v>
      </c>
      <c r="AP8" s="112">
        <f t="shared" si="15"/>
        <v>0</v>
      </c>
      <c r="AQ8" s="112">
        <f t="shared" si="5"/>
        <v>0</v>
      </c>
      <c r="AR8" s="7">
        <v>4</v>
      </c>
      <c r="AS8" s="112">
        <f t="shared" si="6"/>
        <v>1.4484905442422775</v>
      </c>
      <c r="AT8" s="118">
        <f t="shared" si="16"/>
        <v>0.99082391520509705</v>
      </c>
      <c r="AU8" s="118">
        <f t="shared" si="16"/>
        <v>4.8215275679080148E-3</v>
      </c>
      <c r="AV8" s="112">
        <f t="shared" si="16"/>
        <v>1.1365144785846066E-2</v>
      </c>
      <c r="AW8" s="112">
        <f t="shared" si="16"/>
        <v>2.8412861964615165E-3</v>
      </c>
      <c r="AX8" s="112">
        <f t="shared" si="16"/>
        <v>0.137097787458591</v>
      </c>
      <c r="AY8" s="112">
        <f t="shared" si="16"/>
        <v>4.0322878664291479E-3</v>
      </c>
      <c r="AZ8" s="112">
        <f t="shared" si="16"/>
        <v>0</v>
      </c>
      <c r="BA8" s="112">
        <f t="shared" si="16"/>
        <v>0</v>
      </c>
      <c r="BB8" s="112">
        <f t="shared" si="16"/>
        <v>0</v>
      </c>
      <c r="BC8" s="112">
        <f t="shared" si="16"/>
        <v>0</v>
      </c>
      <c r="BD8" s="112">
        <f t="shared" si="16"/>
        <v>1.8616236447977268</v>
      </c>
      <c r="BE8" s="112">
        <f t="shared" si="16"/>
        <v>1.4375472160600209E-2</v>
      </c>
      <c r="BF8" s="112">
        <f t="shared" si="16"/>
        <v>2.5830201547187947E-3</v>
      </c>
      <c r="BG8" s="112">
        <f t="shared" si="16"/>
        <v>2.5830201547187947E-3</v>
      </c>
      <c r="BH8" s="112">
        <f t="shared" si="16"/>
        <v>0</v>
      </c>
      <c r="BI8" s="112">
        <f t="shared" si="16"/>
        <v>0</v>
      </c>
      <c r="BJ8" s="112">
        <f t="shared" si="8"/>
        <v>0</v>
      </c>
      <c r="BK8" s="112">
        <f t="shared" si="9"/>
        <v>3.0034935124019797</v>
      </c>
      <c r="BL8" s="112">
        <f t="shared" si="10"/>
        <v>2.8653593946117686E-2</v>
      </c>
      <c r="BM8" s="112"/>
      <c r="BO8" s="56">
        <f t="shared" si="11"/>
        <v>0.2</v>
      </c>
      <c r="BR8" s="56"/>
      <c r="BS8" s="56"/>
    </row>
    <row r="9" spans="1:71" s="7" customFormat="1" x14ac:dyDescent="0.25">
      <c r="A9" s="7" t="s">
        <v>175</v>
      </c>
      <c r="B9" s="7" t="s">
        <v>55</v>
      </c>
      <c r="C9" s="7" t="s">
        <v>54</v>
      </c>
      <c r="D9" s="7">
        <v>20</v>
      </c>
      <c r="E9" s="7">
        <v>1800</v>
      </c>
      <c r="F9" s="7" t="s">
        <v>55</v>
      </c>
      <c r="G9" s="51"/>
      <c r="H9" s="99"/>
      <c r="K9" s="56"/>
      <c r="L9" s="56"/>
      <c r="M9" s="56"/>
      <c r="N9" s="56"/>
      <c r="U9" s="56"/>
      <c r="V9" s="56"/>
      <c r="X9" s="7">
        <v>117.18</v>
      </c>
      <c r="Y9" s="58"/>
      <c r="AA9" s="112">
        <f>G9/(2*15.9994+28.0855)</f>
        <v>0</v>
      </c>
      <c r="AB9" s="112">
        <f>H9/(2*15.9994+28.0855)</f>
        <v>0</v>
      </c>
      <c r="AC9" s="112">
        <f>(2*I9)/(2*26.981+3*15.9994)</f>
        <v>0</v>
      </c>
      <c r="AD9" s="112">
        <f>(2*J9)/(2*26.981+3*15.9994)</f>
        <v>0</v>
      </c>
      <c r="AE9" s="112">
        <f>K9/(55.8452+15.9994)</f>
        <v>0</v>
      </c>
      <c r="AF9" s="112">
        <f>L9/(55.8452+15.9994)</f>
        <v>0</v>
      </c>
      <c r="AG9" s="112">
        <f>2*M9/(2*55.845+3*15.999)</f>
        <v>0</v>
      </c>
      <c r="AH9" s="112">
        <f>2*N9/(2*55.845+3*15.999)</f>
        <v>0</v>
      </c>
      <c r="AI9" s="112">
        <f t="shared" si="12"/>
        <v>0</v>
      </c>
      <c r="AJ9" s="112">
        <f t="shared" si="12"/>
        <v>0</v>
      </c>
      <c r="AK9" s="112">
        <f t="shared" si="13"/>
        <v>0</v>
      </c>
      <c r="AL9" s="112">
        <f t="shared" si="13"/>
        <v>0</v>
      </c>
      <c r="AM9" s="112">
        <f t="shared" si="14"/>
        <v>0</v>
      </c>
      <c r="AN9" s="112">
        <f t="shared" si="14"/>
        <v>0</v>
      </c>
      <c r="AO9" s="112">
        <f t="shared" si="15"/>
        <v>0</v>
      </c>
      <c r="AP9" s="112">
        <f t="shared" si="15"/>
        <v>0</v>
      </c>
      <c r="AQ9" s="112">
        <f t="shared" si="5"/>
        <v>0.53701597299430182</v>
      </c>
      <c r="AR9" s="7">
        <v>2</v>
      </c>
      <c r="AS9" s="112">
        <f t="shared" si="6"/>
        <v>1.8621420037549066</v>
      </c>
      <c r="AT9" s="118">
        <f t="shared" si="16"/>
        <v>0</v>
      </c>
      <c r="AU9" s="118">
        <f t="shared" si="16"/>
        <v>0</v>
      </c>
      <c r="AV9" s="112">
        <f t="shared" si="16"/>
        <v>0</v>
      </c>
      <c r="AW9" s="112">
        <f t="shared" si="16"/>
        <v>0</v>
      </c>
      <c r="AX9" s="112">
        <f t="shared" si="16"/>
        <v>0</v>
      </c>
      <c r="AY9" s="112">
        <f t="shared" si="16"/>
        <v>0</v>
      </c>
      <c r="AZ9" s="112">
        <f t="shared" si="16"/>
        <v>0</v>
      </c>
      <c r="BA9" s="112">
        <f t="shared" si="16"/>
        <v>0</v>
      </c>
      <c r="BB9" s="112">
        <f t="shared" si="16"/>
        <v>0</v>
      </c>
      <c r="BC9" s="112">
        <f t="shared" si="16"/>
        <v>0</v>
      </c>
      <c r="BD9" s="112">
        <f t="shared" si="16"/>
        <v>0</v>
      </c>
      <c r="BE9" s="112">
        <f t="shared" si="16"/>
        <v>0</v>
      </c>
      <c r="BF9" s="112">
        <f t="shared" si="16"/>
        <v>0</v>
      </c>
      <c r="BG9" s="112">
        <f t="shared" si="16"/>
        <v>0</v>
      </c>
      <c r="BH9" s="112">
        <f t="shared" si="16"/>
        <v>0</v>
      </c>
      <c r="BI9" s="112">
        <f t="shared" si="16"/>
        <v>0</v>
      </c>
      <c r="BJ9" s="112">
        <f t="shared" si="8"/>
        <v>1</v>
      </c>
      <c r="BK9" s="112">
        <f t="shared" si="9"/>
        <v>1</v>
      </c>
      <c r="BL9" s="112">
        <f t="shared" si="10"/>
        <v>1</v>
      </c>
      <c r="BM9" s="112"/>
      <c r="BO9" s="56">
        <f t="shared" si="11"/>
        <v>0</v>
      </c>
      <c r="BR9" s="56"/>
      <c r="BS9" s="56"/>
    </row>
    <row r="10" spans="1:71" s="7" customFormat="1" x14ac:dyDescent="0.25">
      <c r="A10" s="7" t="s">
        <v>175</v>
      </c>
      <c r="B10" s="7" t="s">
        <v>165</v>
      </c>
      <c r="C10" s="7" t="s">
        <v>54</v>
      </c>
      <c r="D10" s="7">
        <v>20</v>
      </c>
      <c r="E10" s="7">
        <v>1800</v>
      </c>
      <c r="F10" s="7" t="s">
        <v>55</v>
      </c>
      <c r="G10" s="51"/>
      <c r="H10" s="99"/>
      <c r="K10" s="56"/>
      <c r="L10" s="56"/>
      <c r="M10" s="56"/>
      <c r="N10" s="56"/>
      <c r="U10" s="56"/>
      <c r="V10" s="56"/>
      <c r="X10" s="7">
        <v>100</v>
      </c>
      <c r="Y10" s="58"/>
      <c r="AA10" s="112">
        <f>G10/(2*15.9994+28.0855)</f>
        <v>0</v>
      </c>
      <c r="AB10" s="112">
        <f>H10/(2*15.9994+28.0855)</f>
        <v>0</v>
      </c>
      <c r="AC10" s="112">
        <f>(2*I10)/(2*26.981+3*15.9994)</f>
        <v>0</v>
      </c>
      <c r="AD10" s="112">
        <f>(2*J10)/(2*26.981+3*15.9994)</f>
        <v>0</v>
      </c>
      <c r="AE10" s="112">
        <f>K10/(55.8452+15.9994)</f>
        <v>0</v>
      </c>
      <c r="AF10" s="112">
        <f>L10/(55.8452+15.9994)</f>
        <v>0</v>
      </c>
      <c r="AG10" s="112">
        <f>2*M10/(2*55.845+3*15.999)</f>
        <v>0</v>
      </c>
      <c r="AH10" s="112">
        <f>2*N10/(2*55.845+3*15.999)</f>
        <v>0</v>
      </c>
      <c r="AI10" s="112">
        <f t="shared" si="12"/>
        <v>0</v>
      </c>
      <c r="AJ10" s="112">
        <f t="shared" si="12"/>
        <v>0</v>
      </c>
      <c r="AK10" s="112">
        <f t="shared" si="13"/>
        <v>0</v>
      </c>
      <c r="AL10" s="112">
        <f t="shared" si="13"/>
        <v>0</v>
      </c>
      <c r="AM10" s="112">
        <f t="shared" si="14"/>
        <v>0</v>
      </c>
      <c r="AN10" s="112">
        <f t="shared" si="14"/>
        <v>0</v>
      </c>
      <c r="AO10" s="112">
        <f t="shared" si="15"/>
        <v>0</v>
      </c>
      <c r="AP10" s="112">
        <f t="shared" si="15"/>
        <v>0</v>
      </c>
      <c r="AQ10" s="112">
        <f t="shared" si="5"/>
        <v>0.45828296039793631</v>
      </c>
      <c r="AR10" s="7">
        <v>2</v>
      </c>
      <c r="AS10" s="112">
        <f t="shared" si="6"/>
        <v>2.1820579999999996</v>
      </c>
      <c r="AT10" s="118">
        <f t="shared" si="16"/>
        <v>0</v>
      </c>
      <c r="AU10" s="118">
        <f t="shared" si="16"/>
        <v>0</v>
      </c>
      <c r="AV10" s="112">
        <f t="shared" si="16"/>
        <v>0</v>
      </c>
      <c r="AW10" s="112">
        <f t="shared" si="16"/>
        <v>0</v>
      </c>
      <c r="AX10" s="112">
        <f t="shared" si="16"/>
        <v>0</v>
      </c>
      <c r="AY10" s="112">
        <f t="shared" si="16"/>
        <v>0</v>
      </c>
      <c r="AZ10" s="112">
        <f t="shared" si="16"/>
        <v>0</v>
      </c>
      <c r="BA10" s="112">
        <f t="shared" si="16"/>
        <v>0</v>
      </c>
      <c r="BB10" s="112">
        <f t="shared" si="16"/>
        <v>0</v>
      </c>
      <c r="BC10" s="112">
        <f t="shared" si="16"/>
        <v>0</v>
      </c>
      <c r="BD10" s="112">
        <f t="shared" si="16"/>
        <v>0</v>
      </c>
      <c r="BE10" s="112">
        <f t="shared" si="16"/>
        <v>0</v>
      </c>
      <c r="BF10" s="112">
        <f t="shared" si="16"/>
        <v>0</v>
      </c>
      <c r="BG10" s="112">
        <f t="shared" si="16"/>
        <v>0</v>
      </c>
      <c r="BH10" s="112">
        <f t="shared" si="16"/>
        <v>0</v>
      </c>
      <c r="BI10" s="112">
        <f t="shared" si="16"/>
        <v>0</v>
      </c>
      <c r="BJ10" s="112">
        <f t="shared" si="8"/>
        <v>0.99999999999999989</v>
      </c>
      <c r="BK10" s="112">
        <f t="shared" si="9"/>
        <v>0.99999999999999989</v>
      </c>
      <c r="BL10" s="112">
        <f t="shared" si="10"/>
        <v>0.99999999999999989</v>
      </c>
      <c r="BM10" s="112"/>
      <c r="BO10" s="56">
        <f t="shared" si="11"/>
        <v>0</v>
      </c>
      <c r="BR10" s="56"/>
      <c r="BS10" s="56"/>
    </row>
    <row r="11" spans="1:71" s="7" customFormat="1" x14ac:dyDescent="0.25">
      <c r="G11" s="51"/>
      <c r="H11" s="99"/>
      <c r="K11" s="56"/>
      <c r="L11" s="56"/>
      <c r="M11" s="56"/>
      <c r="N11" s="56"/>
      <c r="U11" s="56"/>
      <c r="V11" s="56"/>
      <c r="Y11" s="58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>
        <f t="shared" si="5"/>
        <v>0</v>
      </c>
      <c r="AS11" s="112" t="e">
        <f t="shared" si="6"/>
        <v>#DIV/0!</v>
      </c>
      <c r="AT11" s="118"/>
      <c r="AU11" s="118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 t="e">
        <f t="shared" si="8"/>
        <v>#DIV/0!</v>
      </c>
      <c r="BK11" s="112" t="e">
        <f t="shared" si="9"/>
        <v>#DIV/0!</v>
      </c>
      <c r="BL11" s="112" t="e">
        <f t="shared" si="10"/>
        <v>#DIV/0!</v>
      </c>
      <c r="BM11" s="112"/>
      <c r="BO11" s="56">
        <f t="shared" si="11"/>
        <v>0</v>
      </c>
      <c r="BR11" s="56"/>
      <c r="BS11" s="56"/>
    </row>
    <row r="12" spans="1:71" s="7" customFormat="1" x14ac:dyDescent="0.25">
      <c r="A12" s="7" t="s">
        <v>176</v>
      </c>
      <c r="B12" s="7" t="s">
        <v>156</v>
      </c>
      <c r="C12" s="7" t="s">
        <v>54</v>
      </c>
      <c r="D12" s="7">
        <v>20</v>
      </c>
      <c r="E12" s="7">
        <v>1800</v>
      </c>
      <c r="F12" s="7" t="s">
        <v>61</v>
      </c>
      <c r="G12" s="51">
        <v>52.1</v>
      </c>
      <c r="H12" s="99">
        <v>0.5</v>
      </c>
      <c r="I12" s="56">
        <v>6.5</v>
      </c>
      <c r="J12" s="17">
        <v>1</v>
      </c>
      <c r="K12" s="56">
        <f>BN12-M12</f>
        <v>4.4260320000000002</v>
      </c>
      <c r="L12" s="56">
        <v>0.09</v>
      </c>
      <c r="M12" s="56">
        <f>BN12*BP12*1.113</f>
        <v>0.37396800000000002</v>
      </c>
      <c r="N12" s="56">
        <v>0.14417003849621457</v>
      </c>
      <c r="Q12" s="7">
        <v>29</v>
      </c>
      <c r="R12" s="7">
        <v>0.4</v>
      </c>
      <c r="S12" s="7">
        <v>6.9</v>
      </c>
      <c r="T12" s="7">
        <v>0.1</v>
      </c>
      <c r="U12" s="56">
        <v>0.04</v>
      </c>
      <c r="V12" s="56">
        <v>0.1</v>
      </c>
      <c r="Y12" s="57">
        <v>5.6</v>
      </c>
      <c r="AA12" s="112">
        <f>G12/(2*15.9994+28.0855)</f>
        <v>0.86711503670676038</v>
      </c>
      <c r="AB12" s="112">
        <f>H12/(2*15.9994+28.0855)</f>
        <v>8.3216414271282176E-3</v>
      </c>
      <c r="AC12" s="112">
        <f>(2*I12)/(2*26.981+3*15.9994)</f>
        <v>0.12750073067726428</v>
      </c>
      <c r="AD12" s="112">
        <f>(2*J12)/(2*26.981+3*15.9994)</f>
        <v>1.9615497027271424E-2</v>
      </c>
      <c r="AE12" s="112">
        <f>K12/(55.8452+15.9994)</f>
        <v>6.1605632156070185E-2</v>
      </c>
      <c r="AF12" s="112">
        <f>L12/(55.8452+15.9994)</f>
        <v>1.252703752265306E-3</v>
      </c>
      <c r="AG12" s="112">
        <f>2*M12/(2*55.845+3*15.999)</f>
        <v>4.683762610607E-3</v>
      </c>
      <c r="AH12" s="112">
        <f>2*N12/(2*55.845+3*15.999)</f>
        <v>1.8056577992725089E-3</v>
      </c>
      <c r="AI12" s="112">
        <f t="shared" ref="AI12:AJ15" si="18">O12/(95.94+2*15.9994)</f>
        <v>0</v>
      </c>
      <c r="AJ12" s="112">
        <f t="shared" si="18"/>
        <v>0</v>
      </c>
      <c r="AK12" s="112">
        <f t="shared" ref="AK12:AL15" si="19">Q12/(15.9994+24.3051)</f>
        <v>0.7195226339490628</v>
      </c>
      <c r="AL12" s="112">
        <f t="shared" si="19"/>
        <v>9.9244501234353501E-3</v>
      </c>
      <c r="AM12" s="112">
        <f t="shared" ref="AM12:AN15" si="20">S12/(40.078+15.9994)</f>
        <v>0.12304422102308595</v>
      </c>
      <c r="AN12" s="112">
        <f t="shared" si="20"/>
        <v>1.7832495800447238E-3</v>
      </c>
      <c r="AO12" s="112">
        <f t="shared" ref="AO12:AP15" si="21">U12/(22.989+0.5*15.9994)</f>
        <v>1.290793095547732E-3</v>
      </c>
      <c r="AP12" s="112">
        <f t="shared" si="21"/>
        <v>3.2269827388693296E-3</v>
      </c>
      <c r="AQ12" s="112">
        <f t="shared" si="5"/>
        <v>0</v>
      </c>
      <c r="AR12" s="7">
        <v>12</v>
      </c>
      <c r="AS12" s="112">
        <f t="shared" si="6"/>
        <v>4.2345789096291639</v>
      </c>
      <c r="AT12" s="118">
        <f t="shared" ref="AT12:BI15" si="22">$AS12*AA12</f>
        <v>3.6718670466607657</v>
      </c>
      <c r="AU12" s="118">
        <f t="shared" si="22"/>
        <v>3.5238647280813488E-2</v>
      </c>
      <c r="AV12" s="112">
        <f t="shared" si="22"/>
        <v>0.53991190508825149</v>
      </c>
      <c r="AW12" s="112">
        <f t="shared" si="22"/>
        <v>8.3063370013577137E-2</v>
      </c>
      <c r="AX12" s="112">
        <f t="shared" si="22"/>
        <v>0.26087391064246707</v>
      </c>
      <c r="AY12" s="112">
        <f t="shared" si="22"/>
        <v>5.3046728893559819E-3</v>
      </c>
      <c r="AZ12" s="112">
        <f t="shared" si="22"/>
        <v>1.9833762368586038E-2</v>
      </c>
      <c r="BA12" s="112">
        <f t="shared" si="22"/>
        <v>7.6462004348067762E-3</v>
      </c>
      <c r="BB12" s="112">
        <f t="shared" si="22"/>
        <v>0</v>
      </c>
      <c r="BC12" s="112">
        <f t="shared" si="22"/>
        <v>0</v>
      </c>
      <c r="BD12" s="112">
        <f t="shared" si="22"/>
        <v>3.0468753707215264</v>
      </c>
      <c r="BE12" s="112">
        <f t="shared" si="22"/>
        <v>4.2025867182365888E-2</v>
      </c>
      <c r="BF12" s="112">
        <f t="shared" si="22"/>
        <v>0.52104046329610909</v>
      </c>
      <c r="BG12" s="112">
        <f t="shared" si="22"/>
        <v>7.5513110622624511E-3</v>
      </c>
      <c r="BH12" s="112">
        <f t="shared" si="22"/>
        <v>5.4659652191013678E-3</v>
      </c>
      <c r="BI12" s="112">
        <f t="shared" si="22"/>
        <v>1.3664913047753418E-2</v>
      </c>
      <c r="BJ12" s="112">
        <f t="shared" si="8"/>
        <v>0</v>
      </c>
      <c r="BK12" s="112">
        <f t="shared" si="9"/>
        <v>8.0658684239968075</v>
      </c>
      <c r="BL12" s="112">
        <f t="shared" si="10"/>
        <v>0.19449498191093514</v>
      </c>
      <c r="BM12" s="112">
        <f>AX12+AZ12</f>
        <v>0.28070767301105309</v>
      </c>
      <c r="BN12" s="7">
        <v>4.8</v>
      </c>
      <c r="BO12" s="56">
        <f t="shared" si="11"/>
        <v>9.9999999999999992E-2</v>
      </c>
      <c r="BP12" s="111">
        <v>7.0000000000000007E-2</v>
      </c>
      <c r="BQ12" s="7">
        <v>0.03</v>
      </c>
      <c r="BR12" s="56">
        <f t="shared" si="17"/>
        <v>0.14417003849621457</v>
      </c>
      <c r="BS12" s="56">
        <v>0.01</v>
      </c>
    </row>
    <row r="13" spans="1:71" s="7" customFormat="1" x14ac:dyDescent="0.25">
      <c r="A13" s="7" t="s">
        <v>176</v>
      </c>
      <c r="B13" s="7" t="s">
        <v>157</v>
      </c>
      <c r="C13" s="7" t="s">
        <v>54</v>
      </c>
      <c r="D13" s="7">
        <v>20</v>
      </c>
      <c r="E13" s="7">
        <v>1800</v>
      </c>
      <c r="F13" s="7" t="s">
        <v>61</v>
      </c>
      <c r="G13" s="51">
        <v>40.270000000000003</v>
      </c>
      <c r="H13" s="99">
        <v>0.33</v>
      </c>
      <c r="I13" s="56">
        <v>0.15</v>
      </c>
      <c r="J13" s="56">
        <v>0.01</v>
      </c>
      <c r="K13" s="56">
        <v>9.57</v>
      </c>
      <c r="L13" s="56">
        <v>7.0000000000000007E-2</v>
      </c>
      <c r="M13" s="56"/>
      <c r="N13" s="56"/>
      <c r="Q13" s="7">
        <v>50.42</v>
      </c>
      <c r="R13" s="7">
        <v>0.37</v>
      </c>
      <c r="S13" s="7">
        <v>0.08</v>
      </c>
      <c r="T13" s="7">
        <v>0.01</v>
      </c>
      <c r="U13" s="56"/>
      <c r="V13" s="56"/>
      <c r="Y13" s="57"/>
      <c r="AA13" s="112">
        <f>G13/(2*15.9994+28.0855)</f>
        <v>0.67022500054090672</v>
      </c>
      <c r="AB13" s="112">
        <f>H13/(2*15.9994+28.0855)</f>
        <v>5.4922833419046241E-3</v>
      </c>
      <c r="AC13" s="112">
        <f>(2*I13)/(2*26.981+3*15.9994)</f>
        <v>2.9423245540907139E-3</v>
      </c>
      <c r="AD13" s="112">
        <f>(2*J13)/(2*26.981+3*15.9994)</f>
        <v>1.9615497027271426E-4</v>
      </c>
      <c r="AE13" s="112">
        <f>K13/(55.8452+15.9994)</f>
        <v>0.1332041656575442</v>
      </c>
      <c r="AF13" s="112">
        <f>L13/(55.8452+15.9994)</f>
        <v>9.7432514065079359E-4</v>
      </c>
      <c r="AG13" s="112">
        <f>2*M13/(2*55.845+3*15.999)</f>
        <v>0</v>
      </c>
      <c r="AH13" s="112">
        <f>2*N13/(2*55.845+3*15.999)</f>
        <v>0</v>
      </c>
      <c r="AI13" s="112">
        <f t="shared" si="18"/>
        <v>0</v>
      </c>
      <c r="AJ13" s="112">
        <f t="shared" si="18"/>
        <v>0</v>
      </c>
      <c r="AK13" s="112">
        <f t="shared" si="19"/>
        <v>1.2509769380590259</v>
      </c>
      <c r="AL13" s="112">
        <f t="shared" si="19"/>
        <v>9.180116364177697E-3</v>
      </c>
      <c r="AM13" s="112">
        <f t="shared" si="20"/>
        <v>1.426599664035779E-3</v>
      </c>
      <c r="AN13" s="112">
        <f t="shared" si="20"/>
        <v>1.7832495800447238E-4</v>
      </c>
      <c r="AO13" s="112">
        <f t="shared" si="21"/>
        <v>0</v>
      </c>
      <c r="AP13" s="112">
        <f t="shared" si="21"/>
        <v>0</v>
      </c>
      <c r="AQ13" s="112">
        <f t="shared" si="5"/>
        <v>0</v>
      </c>
      <c r="AR13" s="7">
        <v>4</v>
      </c>
      <c r="AS13" s="112">
        <f t="shared" si="6"/>
        <v>1.4649486186686365</v>
      </c>
      <c r="AT13" s="118">
        <f t="shared" si="22"/>
        <v>0.98184518873958748</v>
      </c>
      <c r="AU13" s="118">
        <f t="shared" si="22"/>
        <v>8.0459128950599416E-3</v>
      </c>
      <c r="AV13" s="112">
        <f t="shared" si="22"/>
        <v>4.3103542911900033E-3</v>
      </c>
      <c r="AW13" s="112">
        <f t="shared" si="22"/>
        <v>2.8735695274600021E-4</v>
      </c>
      <c r="AX13" s="112">
        <f t="shared" si="22"/>
        <v>0.19513725848092761</v>
      </c>
      <c r="AY13" s="112">
        <f t="shared" si="22"/>
        <v>1.427336268930505E-3</v>
      </c>
      <c r="AZ13" s="112">
        <f t="shared" si="22"/>
        <v>0</v>
      </c>
      <c r="BA13" s="112">
        <f t="shared" si="22"/>
        <v>0</v>
      </c>
      <c r="BB13" s="112">
        <f t="shared" si="22"/>
        <v>0</v>
      </c>
      <c r="BC13" s="112">
        <f t="shared" si="22"/>
        <v>0</v>
      </c>
      <c r="BD13" s="112">
        <f t="shared" si="22"/>
        <v>1.8326169373958903</v>
      </c>
      <c r="BE13" s="112">
        <f t="shared" si="22"/>
        <v>1.3448398786919462E-2</v>
      </c>
      <c r="BF13" s="112">
        <f t="shared" si="22"/>
        <v>2.0898952072223552E-3</v>
      </c>
      <c r="BG13" s="112">
        <f t="shared" si="22"/>
        <v>2.612369009027944E-4</v>
      </c>
      <c r="BH13" s="112">
        <f t="shared" si="22"/>
        <v>0</v>
      </c>
      <c r="BI13" s="112">
        <f t="shared" si="22"/>
        <v>0</v>
      </c>
      <c r="BJ13" s="112">
        <f t="shared" si="8"/>
        <v>0</v>
      </c>
      <c r="BK13" s="112">
        <f t="shared" si="9"/>
        <v>3.0159996341148179</v>
      </c>
      <c r="BL13" s="112">
        <f t="shared" si="10"/>
        <v>2.3470241804558707E-2</v>
      </c>
      <c r="BM13" s="112"/>
      <c r="BO13" s="56">
        <f t="shared" si="11"/>
        <v>7.0000000000000007E-2</v>
      </c>
      <c r="BP13" s="111"/>
      <c r="BR13" s="56"/>
      <c r="BS13" s="56"/>
    </row>
    <row r="14" spans="1:71" s="7" customFormat="1" x14ac:dyDescent="0.25">
      <c r="A14" s="7" t="s">
        <v>176</v>
      </c>
      <c r="B14" s="7" t="s">
        <v>61</v>
      </c>
      <c r="C14" s="7" t="s">
        <v>54</v>
      </c>
      <c r="D14" s="7">
        <v>20</v>
      </c>
      <c r="E14" s="7">
        <v>1800</v>
      </c>
      <c r="F14" s="7" t="s">
        <v>61</v>
      </c>
      <c r="G14" s="51"/>
      <c r="H14" s="99"/>
      <c r="I14" s="17"/>
      <c r="J14" s="17"/>
      <c r="K14" s="56"/>
      <c r="L14" s="56"/>
      <c r="M14" s="56"/>
      <c r="N14" s="56"/>
      <c r="O14" s="7">
        <v>133.35</v>
      </c>
      <c r="U14" s="56"/>
      <c r="V14" s="56"/>
      <c r="Y14" s="57"/>
      <c r="AA14" s="112">
        <f>G14/(2*15.9994+28.0855)</f>
        <v>0</v>
      </c>
      <c r="AB14" s="112">
        <f>H14/(2*15.9994+28.0855)</f>
        <v>0</v>
      </c>
      <c r="AC14" s="112">
        <f>(2*I14)/(2*26.981+3*15.9994)</f>
        <v>0</v>
      </c>
      <c r="AD14" s="112">
        <f>(2*J14)/(2*26.981+3*15.9994)</f>
        <v>0</v>
      </c>
      <c r="AE14" s="112">
        <f>K14/(55.8452+15.9994)</f>
        <v>0</v>
      </c>
      <c r="AF14" s="112">
        <f>L14/(55.8452+15.9994)</f>
        <v>0</v>
      </c>
      <c r="AG14" s="112">
        <f>2*M14/(2*55.845+3*15.999)</f>
        <v>0</v>
      </c>
      <c r="AH14" s="112">
        <f>2*N14/(2*55.845+3*15.999)</f>
        <v>0</v>
      </c>
      <c r="AI14" s="112">
        <f t="shared" si="18"/>
        <v>1.0422952224032116</v>
      </c>
      <c r="AJ14" s="112">
        <f t="shared" si="18"/>
        <v>0</v>
      </c>
      <c r="AK14" s="112">
        <f t="shared" si="19"/>
        <v>0</v>
      </c>
      <c r="AL14" s="112">
        <f t="shared" si="19"/>
        <v>0</v>
      </c>
      <c r="AM14" s="112">
        <f t="shared" si="20"/>
        <v>0</v>
      </c>
      <c r="AN14" s="112">
        <f t="shared" si="20"/>
        <v>0</v>
      </c>
      <c r="AO14" s="112">
        <f t="shared" si="21"/>
        <v>0</v>
      </c>
      <c r="AP14" s="112">
        <f t="shared" si="21"/>
        <v>0</v>
      </c>
      <c r="AQ14" s="112">
        <f t="shared" si="5"/>
        <v>0</v>
      </c>
      <c r="AR14" s="7">
        <v>2</v>
      </c>
      <c r="AS14" s="112">
        <f t="shared" si="6"/>
        <v>0.9594210723659542</v>
      </c>
      <c r="AT14" s="118">
        <f t="shared" si="22"/>
        <v>0</v>
      </c>
      <c r="AU14" s="118">
        <f t="shared" si="22"/>
        <v>0</v>
      </c>
      <c r="AV14" s="112">
        <f t="shared" si="22"/>
        <v>0</v>
      </c>
      <c r="AW14" s="112">
        <f t="shared" si="22"/>
        <v>0</v>
      </c>
      <c r="AX14" s="112">
        <f t="shared" si="22"/>
        <v>0</v>
      </c>
      <c r="AY14" s="112">
        <f t="shared" si="22"/>
        <v>0</v>
      </c>
      <c r="AZ14" s="112">
        <f t="shared" si="22"/>
        <v>0</v>
      </c>
      <c r="BA14" s="112">
        <f t="shared" si="22"/>
        <v>0</v>
      </c>
      <c r="BB14" s="112">
        <f t="shared" si="22"/>
        <v>1</v>
      </c>
      <c r="BC14" s="112">
        <f t="shared" si="22"/>
        <v>0</v>
      </c>
      <c r="BD14" s="112">
        <f t="shared" si="22"/>
        <v>0</v>
      </c>
      <c r="BE14" s="112">
        <f t="shared" si="22"/>
        <v>0</v>
      </c>
      <c r="BF14" s="112">
        <f t="shared" si="22"/>
        <v>0</v>
      </c>
      <c r="BG14" s="112">
        <f t="shared" si="22"/>
        <v>0</v>
      </c>
      <c r="BH14" s="112">
        <f t="shared" si="22"/>
        <v>0</v>
      </c>
      <c r="BI14" s="112">
        <f t="shared" si="22"/>
        <v>0</v>
      </c>
      <c r="BJ14" s="112">
        <f t="shared" si="8"/>
        <v>0</v>
      </c>
      <c r="BK14" s="112">
        <f t="shared" si="9"/>
        <v>1</v>
      </c>
      <c r="BL14" s="112">
        <f t="shared" si="10"/>
        <v>0</v>
      </c>
      <c r="BM14" s="112"/>
      <c r="BO14" s="56">
        <f t="shared" si="11"/>
        <v>0</v>
      </c>
      <c r="BP14" s="111"/>
      <c r="BR14" s="56"/>
      <c r="BS14" s="56"/>
    </row>
    <row r="15" spans="1:71" s="7" customFormat="1" x14ac:dyDescent="0.25">
      <c r="A15" s="7" t="s">
        <v>176</v>
      </c>
      <c r="B15" s="7" t="s">
        <v>161</v>
      </c>
      <c r="C15" s="7" t="s">
        <v>54</v>
      </c>
      <c r="D15" s="7">
        <v>20</v>
      </c>
      <c r="E15" s="7">
        <v>1800</v>
      </c>
      <c r="F15" s="7" t="s">
        <v>61</v>
      </c>
      <c r="G15" s="51"/>
      <c r="H15" s="99"/>
      <c r="I15" s="17"/>
      <c r="J15" s="17"/>
      <c r="K15" s="56"/>
      <c r="L15" s="56"/>
      <c r="M15" s="56"/>
      <c r="N15" s="56"/>
      <c r="O15" s="7">
        <v>100</v>
      </c>
      <c r="U15" s="56"/>
      <c r="V15" s="56"/>
      <c r="Y15" s="57"/>
      <c r="AA15" s="112">
        <f>G15/(2*15.9994+28.0855)</f>
        <v>0</v>
      </c>
      <c r="AB15" s="112">
        <f>H15/(2*15.9994+28.0855)</f>
        <v>0</v>
      </c>
      <c r="AC15" s="112">
        <f>(2*I15)/(2*26.981+3*15.9994)</f>
        <v>0</v>
      </c>
      <c r="AD15" s="112">
        <f>(2*J15)/(2*26.981+3*15.9994)</f>
        <v>0</v>
      </c>
      <c r="AE15" s="112">
        <f>K15/(55.8452+15.9994)</f>
        <v>0</v>
      </c>
      <c r="AF15" s="112">
        <f>L15/(55.8452+15.9994)</f>
        <v>0</v>
      </c>
      <c r="AG15" s="112">
        <f>2*M15/(2*55.845+3*15.999)</f>
        <v>0</v>
      </c>
      <c r="AH15" s="112">
        <f>2*N15/(2*55.845+3*15.999)</f>
        <v>0</v>
      </c>
      <c r="AI15" s="112">
        <f t="shared" si="18"/>
        <v>0.78162371383817886</v>
      </c>
      <c r="AJ15" s="112">
        <f t="shared" si="18"/>
        <v>0</v>
      </c>
      <c r="AK15" s="112">
        <f t="shared" si="19"/>
        <v>0</v>
      </c>
      <c r="AL15" s="112">
        <f t="shared" si="19"/>
        <v>0</v>
      </c>
      <c r="AM15" s="112">
        <f t="shared" si="20"/>
        <v>0</v>
      </c>
      <c r="AN15" s="112">
        <f t="shared" si="20"/>
        <v>0</v>
      </c>
      <c r="AO15" s="112">
        <f t="shared" si="21"/>
        <v>0</v>
      </c>
      <c r="AP15" s="112">
        <f t="shared" si="21"/>
        <v>0</v>
      </c>
      <c r="AQ15" s="112">
        <f t="shared" si="5"/>
        <v>0</v>
      </c>
      <c r="AR15" s="7">
        <v>2</v>
      </c>
      <c r="AS15" s="112">
        <f t="shared" si="6"/>
        <v>1.279388</v>
      </c>
      <c r="AT15" s="118">
        <f t="shared" si="22"/>
        <v>0</v>
      </c>
      <c r="AU15" s="118">
        <f t="shared" si="22"/>
        <v>0</v>
      </c>
      <c r="AV15" s="112">
        <f t="shared" si="22"/>
        <v>0</v>
      </c>
      <c r="AW15" s="112">
        <f t="shared" si="22"/>
        <v>0</v>
      </c>
      <c r="AX15" s="112">
        <f t="shared" si="22"/>
        <v>0</v>
      </c>
      <c r="AY15" s="112">
        <f t="shared" si="22"/>
        <v>0</v>
      </c>
      <c r="AZ15" s="112">
        <f t="shared" si="22"/>
        <v>0</v>
      </c>
      <c r="BA15" s="112">
        <f t="shared" si="22"/>
        <v>0</v>
      </c>
      <c r="BB15" s="112">
        <f t="shared" si="22"/>
        <v>1</v>
      </c>
      <c r="BC15" s="112">
        <f t="shared" si="22"/>
        <v>0</v>
      </c>
      <c r="BD15" s="112">
        <f t="shared" si="22"/>
        <v>0</v>
      </c>
      <c r="BE15" s="112">
        <f t="shared" si="22"/>
        <v>0</v>
      </c>
      <c r="BF15" s="112">
        <f t="shared" si="22"/>
        <v>0</v>
      </c>
      <c r="BG15" s="112">
        <f t="shared" si="22"/>
        <v>0</v>
      </c>
      <c r="BH15" s="112">
        <f t="shared" si="22"/>
        <v>0</v>
      </c>
      <c r="BI15" s="112">
        <f t="shared" si="22"/>
        <v>0</v>
      </c>
      <c r="BJ15" s="112">
        <f t="shared" si="8"/>
        <v>0</v>
      </c>
      <c r="BK15" s="112">
        <f t="shared" si="9"/>
        <v>1</v>
      </c>
      <c r="BL15" s="112">
        <f t="shared" si="10"/>
        <v>0</v>
      </c>
      <c r="BM15" s="112"/>
      <c r="BO15" s="56">
        <f t="shared" si="11"/>
        <v>0</v>
      </c>
      <c r="BP15" s="111"/>
      <c r="BR15" s="56"/>
      <c r="BS15" s="56"/>
    </row>
    <row r="16" spans="1:71" s="7" customFormat="1" x14ac:dyDescent="0.25">
      <c r="G16" s="51"/>
      <c r="H16" s="99"/>
      <c r="I16" s="17"/>
      <c r="J16" s="17"/>
      <c r="K16" s="56"/>
      <c r="L16" s="56"/>
      <c r="M16" s="56"/>
      <c r="N16" s="56"/>
      <c r="U16" s="56"/>
      <c r="V16" s="56"/>
      <c r="Y16" s="57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>
        <f t="shared" si="5"/>
        <v>0</v>
      </c>
      <c r="AS16" s="112" t="e">
        <f t="shared" si="6"/>
        <v>#DIV/0!</v>
      </c>
      <c r="AT16" s="118"/>
      <c r="AU16" s="118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 t="e">
        <f t="shared" si="8"/>
        <v>#DIV/0!</v>
      </c>
      <c r="BK16" s="112" t="e">
        <f t="shared" si="9"/>
        <v>#DIV/0!</v>
      </c>
      <c r="BL16" s="112" t="e">
        <f t="shared" si="10"/>
        <v>#DIV/0!</v>
      </c>
      <c r="BM16" s="112"/>
      <c r="BO16" s="56">
        <f t="shared" si="11"/>
        <v>0</v>
      </c>
      <c r="BP16" s="111"/>
      <c r="BR16" s="56"/>
      <c r="BS16" s="56"/>
    </row>
    <row r="17" spans="1:71" s="111" customFormat="1" x14ac:dyDescent="0.25">
      <c r="A17" s="7" t="s">
        <v>177</v>
      </c>
      <c r="B17" s="7" t="s">
        <v>156</v>
      </c>
      <c r="C17" s="7" t="s">
        <v>54</v>
      </c>
      <c r="D17" s="7">
        <v>20</v>
      </c>
      <c r="E17" s="7">
        <v>1800</v>
      </c>
      <c r="F17" s="7" t="s">
        <v>64</v>
      </c>
      <c r="G17" s="51">
        <v>54.4</v>
      </c>
      <c r="H17" s="99">
        <v>1</v>
      </c>
      <c r="I17" s="56">
        <v>2.93</v>
      </c>
      <c r="J17" s="17">
        <v>1.73</v>
      </c>
      <c r="K17" s="56">
        <f>BN17-M17</f>
        <v>5.0390479999999993</v>
      </c>
      <c r="L17" s="56">
        <v>0.25</v>
      </c>
      <c r="M17" s="56">
        <f>BN17*BP17*1.113</f>
        <v>0.56095200000000001</v>
      </c>
      <c r="N17" s="56">
        <v>0.22620400084879139</v>
      </c>
      <c r="O17" s="7"/>
      <c r="P17" s="7"/>
      <c r="Q17" s="7">
        <v>30.4</v>
      </c>
      <c r="R17" s="7">
        <v>0.8</v>
      </c>
      <c r="S17" s="7">
        <v>6.7</v>
      </c>
      <c r="T17" s="7">
        <v>0.4</v>
      </c>
      <c r="U17" s="56">
        <v>0.05</v>
      </c>
      <c r="V17" s="56">
        <v>0.01</v>
      </c>
      <c r="W17" s="7"/>
      <c r="X17" s="7"/>
      <c r="Y17" s="57">
        <f>K17+M17</f>
        <v>5.6</v>
      </c>
      <c r="Z17" s="7"/>
      <c r="AA17" s="112">
        <f>G17/(2*15.9994+28.0855)</f>
        <v>0.90539458727155009</v>
      </c>
      <c r="AB17" s="112">
        <f>H17/(2*15.9994+28.0855)</f>
        <v>1.6643282854256435E-2</v>
      </c>
      <c r="AC17" s="112">
        <f>(2*I17)/(2*26.981+3*15.9994)</f>
        <v>5.7473406289905278E-2</v>
      </c>
      <c r="AD17" s="112">
        <f>(2*J17)/(2*26.981+3*15.9994)</f>
        <v>3.3934809857179567E-2</v>
      </c>
      <c r="AE17" s="112">
        <f>K17/(55.8452+15.9994)</f>
        <v>7.013815930494427E-2</v>
      </c>
      <c r="AF17" s="112">
        <f>L17/(55.8452+15.9994)</f>
        <v>3.4797326451814054E-3</v>
      </c>
      <c r="AG17" s="112">
        <f>2*M17/(2*55.845+3*15.999)</f>
        <v>7.0256439159104992E-3</v>
      </c>
      <c r="AH17" s="112">
        <f>2*N17/(2*55.845+3*15.999)</f>
        <v>2.8330922473187095E-3</v>
      </c>
      <c r="AI17" s="112">
        <f t="shared" ref="AI17:AJ21" si="23">O17/(95.94+2*15.9994)</f>
        <v>0</v>
      </c>
      <c r="AJ17" s="112">
        <f t="shared" si="23"/>
        <v>0</v>
      </c>
      <c r="AK17" s="112">
        <f t="shared" ref="AK17:AL21" si="24">Q17/(15.9994+24.3051)</f>
        <v>0.75425820938108645</v>
      </c>
      <c r="AL17" s="112">
        <f t="shared" si="24"/>
        <v>1.98489002468707E-2</v>
      </c>
      <c r="AM17" s="112">
        <f t="shared" ref="AM17:AN21" si="25">S17/(40.078+15.9994)</f>
        <v>0.11947772186299649</v>
      </c>
      <c r="AN17" s="112">
        <f t="shared" si="25"/>
        <v>7.1329983201788953E-3</v>
      </c>
      <c r="AO17" s="112">
        <f t="shared" ref="AO17:AP21" si="26">U17/(22.989+0.5*15.9994)</f>
        <v>1.6134913694346648E-3</v>
      </c>
      <c r="AP17" s="112">
        <f t="shared" si="26"/>
        <v>3.22698273886933E-4</v>
      </c>
      <c r="AQ17" s="112">
        <f t="shared" si="5"/>
        <v>0</v>
      </c>
      <c r="AR17" s="7">
        <v>12</v>
      </c>
      <c r="AS17" s="112">
        <f t="shared" si="6"/>
        <v>4.2150381027075108</v>
      </c>
      <c r="AT17" s="118">
        <f t="shared" ref="AT17:BI21" si="27">$AS17*AA17</f>
        <v>3.8162726833347245</v>
      </c>
      <c r="AU17" s="118">
        <f t="shared" si="27"/>
        <v>7.0152071384829484E-2</v>
      </c>
      <c r="AV17" s="112">
        <f t="shared" si="27"/>
        <v>0.24225259740434027</v>
      </c>
      <c r="AW17" s="112">
        <f t="shared" si="27"/>
        <v>0.1430365165561463</v>
      </c>
      <c r="AX17" s="112">
        <f t="shared" si="27"/>
        <v>0.29563501392410946</v>
      </c>
      <c r="AY17" s="112">
        <f t="shared" si="27"/>
        <v>1.4667205686674819E-2</v>
      </c>
      <c r="AZ17" s="112">
        <f t="shared" si="27"/>
        <v>2.9613356801617956E-2</v>
      </c>
      <c r="BA17" s="112">
        <f t="shared" si="27"/>
        <v>1.1941591770933612E-2</v>
      </c>
      <c r="BB17" s="112">
        <f t="shared" si="27"/>
        <v>0</v>
      </c>
      <c r="BC17" s="112">
        <f t="shared" si="27"/>
        <v>0</v>
      </c>
      <c r="BD17" s="112">
        <f t="shared" si="27"/>
        <v>3.1792270918212191</v>
      </c>
      <c r="BE17" s="112">
        <f t="shared" si="27"/>
        <v>8.3663870837400525E-2</v>
      </c>
      <c r="BF17" s="112">
        <f t="shared" si="27"/>
        <v>0.50360315007722045</v>
      </c>
      <c r="BG17" s="112">
        <f t="shared" si="27"/>
        <v>3.0065859706102711E-2</v>
      </c>
      <c r="BH17" s="112">
        <f t="shared" si="27"/>
        <v>6.8009276005568326E-3</v>
      </c>
      <c r="BI17" s="112">
        <f t="shared" si="27"/>
        <v>1.3601855201113668E-3</v>
      </c>
      <c r="BJ17" s="112">
        <f t="shared" si="8"/>
        <v>0</v>
      </c>
      <c r="BK17" s="112">
        <f t="shared" si="9"/>
        <v>8.0734048209637876</v>
      </c>
      <c r="BL17" s="112">
        <f t="shared" si="10"/>
        <v>0.35488730146219882</v>
      </c>
      <c r="BM17" s="112">
        <f>AX17+AZ17</f>
        <v>0.32524837072572743</v>
      </c>
      <c r="BN17" s="7">
        <v>5.6</v>
      </c>
      <c r="BO17" s="56">
        <f t="shared" si="11"/>
        <v>0.35</v>
      </c>
      <c r="BP17" s="111">
        <v>0.09</v>
      </c>
      <c r="BQ17" s="7">
        <v>0.04</v>
      </c>
      <c r="BR17" s="56">
        <f t="shared" si="17"/>
        <v>0.22620400084879139</v>
      </c>
      <c r="BS17" s="56">
        <v>0.1</v>
      </c>
    </row>
    <row r="18" spans="1:71" s="111" customFormat="1" x14ac:dyDescent="0.25">
      <c r="A18" s="7" t="s">
        <v>177</v>
      </c>
      <c r="B18" s="7" t="s">
        <v>158</v>
      </c>
      <c r="C18" s="7" t="s">
        <v>54</v>
      </c>
      <c r="D18" s="7">
        <v>20</v>
      </c>
      <c r="E18" s="7">
        <v>1800</v>
      </c>
      <c r="F18" s="7" t="s">
        <v>64</v>
      </c>
      <c r="G18" s="51">
        <v>7.0000000000000007E-2</v>
      </c>
      <c r="H18" s="99">
        <v>0.04</v>
      </c>
      <c r="I18" s="56">
        <v>0.19</v>
      </c>
      <c r="J18" s="7">
        <v>0.02</v>
      </c>
      <c r="K18" s="56">
        <v>24.25</v>
      </c>
      <c r="L18" s="56">
        <v>1.21</v>
      </c>
      <c r="M18" s="56"/>
      <c r="N18" s="56"/>
      <c r="O18" s="7"/>
      <c r="P18" s="7"/>
      <c r="Q18" s="7">
        <v>74.91</v>
      </c>
      <c r="R18" s="7">
        <v>1.08</v>
      </c>
      <c r="S18" s="7">
        <v>7.0000000000000007E-2</v>
      </c>
      <c r="T18" s="7">
        <v>0.01</v>
      </c>
      <c r="U18" s="56">
        <v>0.04</v>
      </c>
      <c r="V18" s="56">
        <v>0.01</v>
      </c>
      <c r="W18" s="7"/>
      <c r="X18" s="7"/>
      <c r="Y18" s="57"/>
      <c r="Z18" s="7"/>
      <c r="AA18" s="112">
        <f>G18/(2*15.9994+28.0855)</f>
        <v>1.1650297997979507E-3</v>
      </c>
      <c r="AB18" s="112">
        <f>H18/(2*15.9994+28.0855)</f>
        <v>6.6573131417025744E-4</v>
      </c>
      <c r="AC18" s="112">
        <f>(2*I18)/(2*26.981+3*15.9994)</f>
        <v>3.7269444351815707E-3</v>
      </c>
      <c r="AD18" s="112">
        <f>(2*J18)/(2*26.981+3*15.9994)</f>
        <v>3.9230994054542852E-4</v>
      </c>
      <c r="AE18" s="112">
        <f>K18/(55.8452+15.9994)</f>
        <v>0.33753406658259633</v>
      </c>
      <c r="AF18" s="112">
        <f>L18/(55.8452+15.9994)</f>
        <v>1.6841906002678E-2</v>
      </c>
      <c r="AG18" s="112">
        <f>2*M18/(2*55.845+3*15.999)</f>
        <v>0</v>
      </c>
      <c r="AH18" s="112">
        <f>2*N18/(2*55.845+3*15.999)</f>
        <v>0</v>
      </c>
      <c r="AI18" s="112">
        <f t="shared" si="23"/>
        <v>0</v>
      </c>
      <c r="AJ18" s="112">
        <f t="shared" si="23"/>
        <v>0</v>
      </c>
      <c r="AK18" s="112">
        <f t="shared" si="24"/>
        <v>1.8586013968663548</v>
      </c>
      <c r="AL18" s="112">
        <f t="shared" si="24"/>
        <v>2.6796015333275445E-2</v>
      </c>
      <c r="AM18" s="112">
        <f t="shared" si="25"/>
        <v>1.2482747060313067E-3</v>
      </c>
      <c r="AN18" s="112">
        <f t="shared" si="25"/>
        <v>1.7832495800447238E-4</v>
      </c>
      <c r="AO18" s="112">
        <f t="shared" si="26"/>
        <v>1.290793095547732E-3</v>
      </c>
      <c r="AP18" s="112">
        <f t="shared" si="26"/>
        <v>3.22698273886933E-4</v>
      </c>
      <c r="AQ18" s="112">
        <f t="shared" si="5"/>
        <v>0</v>
      </c>
      <c r="AR18" s="7">
        <v>2</v>
      </c>
      <c r="AS18" s="112">
        <f t="shared" si="6"/>
        <v>0.90663902297117616</v>
      </c>
      <c r="AT18" s="118">
        <f t="shared" si="27"/>
        <v>1.0562614794211189E-3</v>
      </c>
      <c r="AU18" s="118">
        <f t="shared" si="27"/>
        <v>6.0357798824063928E-4</v>
      </c>
      <c r="AV18" s="112">
        <f t="shared" si="27"/>
        <v>3.3789932613808812E-3</v>
      </c>
      <c r="AW18" s="112">
        <f t="shared" si="27"/>
        <v>3.5568350119798749E-4</v>
      </c>
      <c r="AX18" s="112">
        <f t="shared" si="27"/>
        <v>0.30602155634593303</v>
      </c>
      <c r="AY18" s="112">
        <f t="shared" si="27"/>
        <v>1.5269529203240369E-2</v>
      </c>
      <c r="AZ18" s="112">
        <f t="shared" si="27"/>
        <v>0</v>
      </c>
      <c r="BA18" s="112">
        <f t="shared" si="27"/>
        <v>0</v>
      </c>
      <c r="BB18" s="112">
        <f t="shared" si="27"/>
        <v>0</v>
      </c>
      <c r="BC18" s="112">
        <f t="shared" si="27"/>
        <v>0</v>
      </c>
      <c r="BD18" s="112">
        <f t="shared" si="27"/>
        <v>1.6850805545477752</v>
      </c>
      <c r="BE18" s="112">
        <f t="shared" si="27"/>
        <v>2.4294313161281503E-2</v>
      </c>
      <c r="BF18" s="112">
        <f t="shared" si="27"/>
        <v>1.1317345598758561E-3</v>
      </c>
      <c r="BG18" s="112">
        <f t="shared" si="27"/>
        <v>1.6167636569655084E-4</v>
      </c>
      <c r="BH18" s="112">
        <f t="shared" si="27"/>
        <v>1.1702833910053358E-3</v>
      </c>
      <c r="BI18" s="112">
        <f t="shared" si="27"/>
        <v>2.9257084775133395E-4</v>
      </c>
      <c r="BJ18" s="112">
        <f t="shared" si="8"/>
        <v>0</v>
      </c>
      <c r="BK18" s="112">
        <f t="shared" si="9"/>
        <v>1.9978393835853914</v>
      </c>
      <c r="BL18" s="112">
        <f t="shared" si="10"/>
        <v>4.0977351067408387E-2</v>
      </c>
      <c r="BM18" s="112"/>
      <c r="BN18" s="7"/>
      <c r="BO18" s="56">
        <f t="shared" si="11"/>
        <v>1.21</v>
      </c>
      <c r="BQ18" s="7"/>
      <c r="BR18" s="56"/>
      <c r="BS18" s="56"/>
    </row>
    <row r="19" spans="1:71" s="111" customFormat="1" x14ac:dyDescent="0.25">
      <c r="A19" s="7" t="s">
        <v>177</v>
      </c>
      <c r="B19" s="7" t="s">
        <v>157</v>
      </c>
      <c r="C19" s="7" t="s">
        <v>54</v>
      </c>
      <c r="D19" s="7">
        <v>20</v>
      </c>
      <c r="E19" s="7">
        <v>1800</v>
      </c>
      <c r="F19" s="7" t="s">
        <v>64</v>
      </c>
      <c r="G19" s="51">
        <v>40.549999999999997</v>
      </c>
      <c r="H19" s="99">
        <v>0.14000000000000001</v>
      </c>
      <c r="I19" s="56">
        <v>0.2</v>
      </c>
      <c r="J19" s="7">
        <v>0.16</v>
      </c>
      <c r="K19" s="56">
        <v>9</v>
      </c>
      <c r="L19" s="56">
        <v>0.31</v>
      </c>
      <c r="M19" s="56"/>
      <c r="N19" s="56"/>
      <c r="O19" s="7"/>
      <c r="P19" s="7"/>
      <c r="Q19" s="7">
        <v>49.55</v>
      </c>
      <c r="R19" s="7">
        <v>0.26</v>
      </c>
      <c r="S19" s="7">
        <v>0.16</v>
      </c>
      <c r="T19" s="7">
        <v>0.06</v>
      </c>
      <c r="U19" s="56"/>
      <c r="V19" s="56"/>
      <c r="W19" s="7"/>
      <c r="X19" s="7"/>
      <c r="Y19" s="57"/>
      <c r="Z19" s="7"/>
      <c r="AA19" s="112">
        <f>G19/(2*15.9994+28.0855)</f>
        <v>0.67488511974009846</v>
      </c>
      <c r="AB19" s="112">
        <f>H19/(2*15.9994+28.0855)</f>
        <v>2.3300595995959014E-3</v>
      </c>
      <c r="AC19" s="112">
        <f>(2*I19)/(2*26.981+3*15.9994)</f>
        <v>3.9230994054542849E-3</v>
      </c>
      <c r="AD19" s="112">
        <f>(2*J19)/(2*26.981+3*15.9994)</f>
        <v>3.1384795243634281E-3</v>
      </c>
      <c r="AE19" s="112">
        <f>K19/(55.8452+15.9994)</f>
        <v>0.12527037522653059</v>
      </c>
      <c r="AF19" s="112">
        <f>L19/(55.8452+15.9994)</f>
        <v>4.3148684800249429E-3</v>
      </c>
      <c r="AG19" s="112">
        <f>2*M19/(2*55.845+3*15.999)</f>
        <v>0</v>
      </c>
      <c r="AH19" s="112">
        <f>2*N19/(2*55.845+3*15.999)</f>
        <v>0</v>
      </c>
      <c r="AI19" s="112">
        <f t="shared" si="23"/>
        <v>0</v>
      </c>
      <c r="AJ19" s="112">
        <f t="shared" si="23"/>
        <v>0</v>
      </c>
      <c r="AK19" s="112">
        <f t="shared" si="24"/>
        <v>1.2293912590405538</v>
      </c>
      <c r="AL19" s="112">
        <f t="shared" si="24"/>
        <v>6.4508925802329769E-3</v>
      </c>
      <c r="AM19" s="112">
        <f t="shared" si="25"/>
        <v>2.853199328071558E-3</v>
      </c>
      <c r="AN19" s="112">
        <f t="shared" si="25"/>
        <v>1.0699497480268342E-3</v>
      </c>
      <c r="AO19" s="112">
        <f t="shared" si="26"/>
        <v>0</v>
      </c>
      <c r="AP19" s="112">
        <f t="shared" si="26"/>
        <v>0</v>
      </c>
      <c r="AQ19" s="112">
        <f t="shared" si="5"/>
        <v>0</v>
      </c>
      <c r="AR19" s="7">
        <v>4</v>
      </c>
      <c r="AS19" s="112">
        <f t="shared" si="6"/>
        <v>1.4742903723622705</v>
      </c>
      <c r="AT19" s="118">
        <f t="shared" si="27"/>
        <v>0.99497663448338525</v>
      </c>
      <c r="AU19" s="118">
        <f t="shared" si="27"/>
        <v>3.4351844347145243E-3</v>
      </c>
      <c r="AV19" s="112">
        <f t="shared" si="27"/>
        <v>5.7837876832813996E-3</v>
      </c>
      <c r="AW19" s="112">
        <f t="shared" si="27"/>
        <v>4.6270301466251199E-3</v>
      </c>
      <c r="AX19" s="112">
        <f t="shared" si="27"/>
        <v>0.18468490813868313</v>
      </c>
      <c r="AY19" s="112">
        <f t="shared" si="27"/>
        <v>6.3613690581101967E-3</v>
      </c>
      <c r="AZ19" s="112">
        <f t="shared" si="27"/>
        <v>0</v>
      </c>
      <c r="BA19" s="112">
        <f t="shared" si="27"/>
        <v>0</v>
      </c>
      <c r="BB19" s="112">
        <f t="shared" si="27"/>
        <v>0</v>
      </c>
      <c r="BC19" s="112">
        <f t="shared" si="27"/>
        <v>0</v>
      </c>
      <c r="BD19" s="112">
        <f t="shared" si="27"/>
        <v>1.8124796970698185</v>
      </c>
      <c r="BE19" s="112">
        <f t="shared" si="27"/>
        <v>9.510488824180683E-3</v>
      </c>
      <c r="BF19" s="112">
        <f t="shared" si="27"/>
        <v>4.2064442998063969E-3</v>
      </c>
      <c r="BG19" s="112">
        <f t="shared" si="27"/>
        <v>1.5774166124273988E-3</v>
      </c>
      <c r="BH19" s="112">
        <f t="shared" si="27"/>
        <v>0</v>
      </c>
      <c r="BI19" s="112">
        <f t="shared" si="27"/>
        <v>0</v>
      </c>
      <c r="BJ19" s="112">
        <f t="shared" si="8"/>
        <v>0</v>
      </c>
      <c r="BK19" s="112">
        <f t="shared" si="9"/>
        <v>3.0021314716749745</v>
      </c>
      <c r="BL19" s="112">
        <f t="shared" si="10"/>
        <v>2.5511489076057922E-2</v>
      </c>
      <c r="BM19" s="112"/>
      <c r="BN19" s="7"/>
      <c r="BO19" s="56">
        <f t="shared" si="11"/>
        <v>0.31</v>
      </c>
      <c r="BQ19" s="7"/>
      <c r="BR19" s="56"/>
      <c r="BS19" s="56"/>
    </row>
    <row r="20" spans="1:71" s="111" customFormat="1" x14ac:dyDescent="0.25">
      <c r="A20" s="7" t="s">
        <v>177</v>
      </c>
      <c r="B20" s="7" t="s">
        <v>159</v>
      </c>
      <c r="C20" s="7" t="s">
        <v>54</v>
      </c>
      <c r="D20" s="7">
        <v>20</v>
      </c>
      <c r="E20" s="7">
        <v>1800</v>
      </c>
      <c r="F20" s="7" t="s">
        <v>64</v>
      </c>
      <c r="G20" s="51">
        <v>53.93</v>
      </c>
      <c r="H20" s="99">
        <v>0.22</v>
      </c>
      <c r="I20" s="56">
        <v>0.52</v>
      </c>
      <c r="J20" s="7">
        <v>0.13</v>
      </c>
      <c r="K20" s="56">
        <v>2.21</v>
      </c>
      <c r="L20" s="56">
        <v>0.25</v>
      </c>
      <c r="M20" s="56"/>
      <c r="N20" s="56"/>
      <c r="O20" s="7"/>
      <c r="P20" s="7"/>
      <c r="Q20" s="7">
        <v>19.73</v>
      </c>
      <c r="R20" s="7">
        <v>0.49</v>
      </c>
      <c r="S20" s="7">
        <v>21.46</v>
      </c>
      <c r="T20" s="7">
        <v>0.38</v>
      </c>
      <c r="U20" s="56">
        <v>0.06</v>
      </c>
      <c r="V20" s="56">
        <v>0.01</v>
      </c>
      <c r="W20" s="7"/>
      <c r="X20" s="7"/>
      <c r="Y20" s="57"/>
      <c r="Z20" s="7"/>
      <c r="AA20" s="112">
        <f>G20/(2*15.9994+28.0855)</f>
        <v>0.89757224433004967</v>
      </c>
      <c r="AB20" s="112">
        <f>H20/(2*15.9994+28.0855)</f>
        <v>3.6615222279364162E-3</v>
      </c>
      <c r="AC20" s="112">
        <f>(2*I20)/(2*26.981+3*15.9994)</f>
        <v>1.0200058454181142E-2</v>
      </c>
      <c r="AD20" s="112">
        <f>(2*J20)/(2*26.981+3*15.9994)</f>
        <v>2.5500146135452855E-3</v>
      </c>
      <c r="AE20" s="112">
        <f>K20/(55.8452+15.9994)</f>
        <v>3.0760836583403624E-2</v>
      </c>
      <c r="AF20" s="112">
        <f>L20/(55.8452+15.9994)</f>
        <v>3.4797326451814054E-3</v>
      </c>
      <c r="AG20" s="112">
        <f>2*M20/(2*55.845+3*15.999)</f>
        <v>0</v>
      </c>
      <c r="AH20" s="112">
        <f>2*N20/(2*55.845+3*15.999)</f>
        <v>0</v>
      </c>
      <c r="AI20" s="112">
        <f t="shared" si="23"/>
        <v>0</v>
      </c>
      <c r="AJ20" s="112">
        <f t="shared" si="23"/>
        <v>0</v>
      </c>
      <c r="AK20" s="112">
        <f t="shared" si="24"/>
        <v>0.4895235023384486</v>
      </c>
      <c r="AL20" s="112">
        <f t="shared" si="24"/>
        <v>1.2157451401208302E-2</v>
      </c>
      <c r="AM20" s="112">
        <f t="shared" si="25"/>
        <v>0.38268535987759772</v>
      </c>
      <c r="AN20" s="112">
        <f t="shared" si="25"/>
        <v>6.7763484041699507E-3</v>
      </c>
      <c r="AO20" s="112">
        <f t="shared" si="26"/>
        <v>1.9361896433215977E-3</v>
      </c>
      <c r="AP20" s="112">
        <f t="shared" si="26"/>
        <v>3.22698273886933E-4</v>
      </c>
      <c r="AQ20" s="112">
        <f t="shared" si="5"/>
        <v>0</v>
      </c>
      <c r="AR20" s="7">
        <v>6</v>
      </c>
      <c r="AS20" s="112">
        <f t="shared" si="6"/>
        <v>2.2104476017809285</v>
      </c>
      <c r="AT20" s="118">
        <f t="shared" si="27"/>
        <v>1.9840364149044838</v>
      </c>
      <c r="AU20" s="118">
        <f t="shared" si="27"/>
        <v>8.0936030276096138E-3</v>
      </c>
      <c r="AV20" s="112">
        <f t="shared" si="27"/>
        <v>2.254669474806999E-2</v>
      </c>
      <c r="AW20" s="112">
        <f t="shared" si="27"/>
        <v>5.6366736870174976E-3</v>
      </c>
      <c r="AX20" s="112">
        <f t="shared" si="27"/>
        <v>6.7995217454559595E-2</v>
      </c>
      <c r="AY20" s="112">
        <f t="shared" si="27"/>
        <v>7.691766680380044E-3</v>
      </c>
      <c r="AZ20" s="112">
        <f t="shared" si="27"/>
        <v>0</v>
      </c>
      <c r="BA20" s="112">
        <f t="shared" si="27"/>
        <v>0</v>
      </c>
      <c r="BB20" s="112">
        <f t="shared" si="27"/>
        <v>0</v>
      </c>
      <c r="BC20" s="112">
        <f t="shared" si="27"/>
        <v>0</v>
      </c>
      <c r="BD20" s="112">
        <f t="shared" si="27"/>
        <v>1.0820660517594245</v>
      </c>
      <c r="BE20" s="112">
        <f t="shared" si="27"/>
        <v>2.687340929356908E-2</v>
      </c>
      <c r="BF20" s="112">
        <f t="shared" si="27"/>
        <v>0.84590593597810748</v>
      </c>
      <c r="BG20" s="112">
        <f t="shared" si="27"/>
        <v>1.4978763078829489E-2</v>
      </c>
      <c r="BH20" s="112">
        <f t="shared" si="27"/>
        <v>4.2798457536732965E-3</v>
      </c>
      <c r="BI20" s="112">
        <f t="shared" si="27"/>
        <v>7.1330762561221627E-4</v>
      </c>
      <c r="BJ20" s="112">
        <f t="shared" si="8"/>
        <v>0</v>
      </c>
      <c r="BK20" s="112">
        <f t="shared" si="9"/>
        <v>4.0068301605983185</v>
      </c>
      <c r="BL20" s="112">
        <f t="shared" si="10"/>
        <v>6.3987523393017928E-2</v>
      </c>
      <c r="BM20" s="112"/>
      <c r="BN20" s="7"/>
      <c r="BO20" s="56">
        <f t="shared" si="11"/>
        <v>0.25</v>
      </c>
      <c r="BQ20" s="7"/>
      <c r="BR20" s="56"/>
      <c r="BS20" s="56"/>
    </row>
    <row r="21" spans="1:71" s="111" customFormat="1" x14ac:dyDescent="0.25">
      <c r="A21" s="7" t="s">
        <v>177</v>
      </c>
      <c r="B21" s="7" t="s">
        <v>160</v>
      </c>
      <c r="C21" s="7" t="s">
        <v>54</v>
      </c>
      <c r="D21" s="7">
        <v>20</v>
      </c>
      <c r="E21" s="7">
        <v>1800</v>
      </c>
      <c r="F21" s="7" t="s">
        <v>64</v>
      </c>
      <c r="G21" s="51">
        <v>0</v>
      </c>
      <c r="H21" s="99"/>
      <c r="I21" s="56">
        <v>0</v>
      </c>
      <c r="J21" s="7"/>
      <c r="K21" s="56">
        <v>128.65</v>
      </c>
      <c r="L21" s="56"/>
      <c r="M21" s="56"/>
      <c r="N21" s="56"/>
      <c r="O21" s="7"/>
      <c r="P21" s="7"/>
      <c r="Q21" s="7">
        <v>0</v>
      </c>
      <c r="R21" s="7"/>
      <c r="S21" s="7">
        <v>0</v>
      </c>
      <c r="T21" s="7"/>
      <c r="U21" s="56">
        <v>0</v>
      </c>
      <c r="V21" s="56"/>
      <c r="W21" s="7"/>
      <c r="X21" s="7"/>
      <c r="Y21" s="57"/>
      <c r="Z21" s="7"/>
      <c r="AA21" s="112">
        <f>G21/(2*15.9994+28.0855)</f>
        <v>0</v>
      </c>
      <c r="AB21" s="112">
        <f>H21/(2*15.9994+28.0855)</f>
        <v>0</v>
      </c>
      <c r="AC21" s="112">
        <f>(2*I21)/(2*26.981+3*15.9994)</f>
        <v>0</v>
      </c>
      <c r="AD21" s="112">
        <f>(2*J21)/(2*26.981+3*15.9994)</f>
        <v>0</v>
      </c>
      <c r="AE21" s="112">
        <f>K21/(55.8452+15.9994)</f>
        <v>1.7906704192103513</v>
      </c>
      <c r="AF21" s="112">
        <f>L21/(55.8452+15.9994)</f>
        <v>0</v>
      </c>
      <c r="AG21" s="112">
        <f>2*M21/(2*55.845+3*15.999)</f>
        <v>0</v>
      </c>
      <c r="AH21" s="112">
        <f>2*N21/(2*55.845+3*15.999)</f>
        <v>0</v>
      </c>
      <c r="AI21" s="112">
        <f t="shared" si="23"/>
        <v>0</v>
      </c>
      <c r="AJ21" s="112">
        <f t="shared" si="23"/>
        <v>0</v>
      </c>
      <c r="AK21" s="112">
        <f t="shared" si="24"/>
        <v>0</v>
      </c>
      <c r="AL21" s="112">
        <f t="shared" si="24"/>
        <v>0</v>
      </c>
      <c r="AM21" s="112">
        <f t="shared" si="25"/>
        <v>0</v>
      </c>
      <c r="AN21" s="112">
        <f t="shared" si="25"/>
        <v>0</v>
      </c>
      <c r="AO21" s="112">
        <f t="shared" si="26"/>
        <v>0</v>
      </c>
      <c r="AP21" s="112">
        <f t="shared" si="26"/>
        <v>0</v>
      </c>
      <c r="AQ21" s="112">
        <f t="shared" si="5"/>
        <v>0</v>
      </c>
      <c r="AR21" s="7">
        <v>1</v>
      </c>
      <c r="AS21" s="112">
        <f t="shared" si="6"/>
        <v>0.55845005829770689</v>
      </c>
      <c r="AT21" s="118">
        <f t="shared" si="27"/>
        <v>0</v>
      </c>
      <c r="AU21" s="118">
        <f t="shared" si="27"/>
        <v>0</v>
      </c>
      <c r="AV21" s="112">
        <f t="shared" si="27"/>
        <v>0</v>
      </c>
      <c r="AW21" s="112">
        <f t="shared" si="27"/>
        <v>0</v>
      </c>
      <c r="AX21" s="112">
        <f t="shared" si="27"/>
        <v>0.99999999999999989</v>
      </c>
      <c r="AY21" s="112">
        <f t="shared" si="27"/>
        <v>0</v>
      </c>
      <c r="AZ21" s="112">
        <f t="shared" si="27"/>
        <v>0</v>
      </c>
      <c r="BA21" s="112">
        <f t="shared" si="27"/>
        <v>0</v>
      </c>
      <c r="BB21" s="112">
        <f t="shared" si="27"/>
        <v>0</v>
      </c>
      <c r="BC21" s="112">
        <f t="shared" si="27"/>
        <v>0</v>
      </c>
      <c r="BD21" s="112">
        <f t="shared" si="27"/>
        <v>0</v>
      </c>
      <c r="BE21" s="112">
        <f t="shared" si="27"/>
        <v>0</v>
      </c>
      <c r="BF21" s="112">
        <f t="shared" si="27"/>
        <v>0</v>
      </c>
      <c r="BG21" s="112">
        <f t="shared" si="27"/>
        <v>0</v>
      </c>
      <c r="BH21" s="112">
        <f t="shared" si="27"/>
        <v>0</v>
      </c>
      <c r="BI21" s="112">
        <f t="shared" si="27"/>
        <v>0</v>
      </c>
      <c r="BJ21" s="112">
        <f t="shared" si="8"/>
        <v>0</v>
      </c>
      <c r="BK21" s="112">
        <f t="shared" si="9"/>
        <v>0.99999999999999989</v>
      </c>
      <c r="BL21" s="112">
        <f t="shared" si="10"/>
        <v>0</v>
      </c>
      <c r="BM21" s="112"/>
      <c r="BN21" s="7"/>
      <c r="BO21" s="56">
        <f t="shared" si="11"/>
        <v>0</v>
      </c>
      <c r="BQ21" s="7"/>
      <c r="BR21" s="56"/>
      <c r="BS21" s="56"/>
    </row>
    <row r="22" spans="1:71" s="111" customFormat="1" x14ac:dyDescent="0.25">
      <c r="A22" s="7"/>
      <c r="B22" s="7"/>
      <c r="C22" s="7"/>
      <c r="D22" s="7"/>
      <c r="E22" s="7"/>
      <c r="F22" s="7"/>
      <c r="G22" s="51"/>
      <c r="H22" s="99"/>
      <c r="I22" s="17"/>
      <c r="J22" s="17"/>
      <c r="K22" s="56"/>
      <c r="L22" s="56"/>
      <c r="M22" s="56"/>
      <c r="N22" s="56"/>
      <c r="O22" s="7"/>
      <c r="P22" s="7"/>
      <c r="Q22" s="7"/>
      <c r="R22" s="7"/>
      <c r="S22" s="7"/>
      <c r="T22" s="7"/>
      <c r="U22" s="56"/>
      <c r="V22" s="56"/>
      <c r="W22" s="7"/>
      <c r="X22" s="7"/>
      <c r="Y22" s="57"/>
      <c r="Z22" s="7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>
        <f t="shared" si="5"/>
        <v>0</v>
      </c>
      <c r="AR22" s="7"/>
      <c r="AS22" s="112" t="e">
        <f t="shared" si="6"/>
        <v>#DIV/0!</v>
      </c>
      <c r="AT22" s="118"/>
      <c r="AU22" s="118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 t="e">
        <f t="shared" si="8"/>
        <v>#DIV/0!</v>
      </c>
      <c r="BK22" s="112" t="e">
        <f t="shared" si="9"/>
        <v>#DIV/0!</v>
      </c>
      <c r="BL22" s="112" t="e">
        <f t="shared" si="10"/>
        <v>#DIV/0!</v>
      </c>
      <c r="BM22" s="112"/>
      <c r="BN22" s="7"/>
      <c r="BO22" s="56">
        <f t="shared" si="11"/>
        <v>0</v>
      </c>
      <c r="BQ22" s="7"/>
      <c r="BR22" s="56"/>
      <c r="BS22" s="56"/>
    </row>
    <row r="23" spans="1:71" s="111" customFormat="1" x14ac:dyDescent="0.25">
      <c r="A23" s="7" t="s">
        <v>178</v>
      </c>
      <c r="B23" s="7" t="s">
        <v>156</v>
      </c>
      <c r="C23" s="7" t="s">
        <v>54</v>
      </c>
      <c r="D23" s="7">
        <v>17</v>
      </c>
      <c r="E23" s="7">
        <v>1600</v>
      </c>
      <c r="F23" s="7" t="s">
        <v>61</v>
      </c>
      <c r="G23" s="51">
        <v>48.8</v>
      </c>
      <c r="H23" s="99">
        <v>0.8</v>
      </c>
      <c r="I23" s="17">
        <v>13</v>
      </c>
      <c r="J23" s="17">
        <v>1.6</v>
      </c>
      <c r="K23" s="56">
        <f>BN23-M23</f>
        <v>6.1034319999999997</v>
      </c>
      <c r="L23" s="56">
        <v>0.25</v>
      </c>
      <c r="M23" s="56">
        <f>BN23*BP23*1.113</f>
        <v>0.59656799999999999</v>
      </c>
      <c r="N23" s="56">
        <v>0.20242776489404807</v>
      </c>
      <c r="O23" s="7"/>
      <c r="P23" s="7"/>
      <c r="Q23" s="7">
        <v>25.4</v>
      </c>
      <c r="R23" s="7">
        <v>1</v>
      </c>
      <c r="S23" s="7">
        <v>5.8</v>
      </c>
      <c r="T23" s="7">
        <v>0.3</v>
      </c>
      <c r="U23" s="56"/>
      <c r="V23" s="56"/>
      <c r="W23" s="7"/>
      <c r="X23" s="7"/>
      <c r="Y23" s="57">
        <f>K23+M23</f>
        <v>6.6999999999999993</v>
      </c>
      <c r="Z23" s="7"/>
      <c r="AA23" s="112">
        <f>G23/(2*15.9994+28.0855)</f>
        <v>0.81219220328771402</v>
      </c>
      <c r="AB23" s="112">
        <f>H23/(2*15.9994+28.0855)</f>
        <v>1.331462628340515E-2</v>
      </c>
      <c r="AC23" s="112">
        <f>(2*I23)/(2*26.981+3*15.9994)</f>
        <v>0.25500146135452856</v>
      </c>
      <c r="AD23" s="112">
        <f>(2*J23)/(2*26.981+3*15.9994)</f>
        <v>3.1384795243634279E-2</v>
      </c>
      <c r="AE23" s="112">
        <f>K23/(55.8452+15.9994)</f>
        <v>8.4953246312179334E-2</v>
      </c>
      <c r="AF23" s="112">
        <f>L23/(55.8452+15.9994)</f>
        <v>3.4797326451814054E-3</v>
      </c>
      <c r="AG23" s="112">
        <f>2*M23/(2*55.845+3*15.999)</f>
        <v>7.4717165454921183E-3</v>
      </c>
      <c r="AH23" s="112">
        <f>2*N23/(2*55.845+3*15.999)</f>
        <v>2.5353067550150988E-3</v>
      </c>
      <c r="AI23" s="112">
        <f t="shared" ref="AI23:AJ27" si="28">O23/(95.94+2*15.9994)</f>
        <v>0</v>
      </c>
      <c r="AJ23" s="112">
        <f t="shared" si="28"/>
        <v>0</v>
      </c>
      <c r="AK23" s="112">
        <f t="shared" ref="AK23:AL27" si="29">Q23/(15.9994+24.3051)</f>
        <v>0.63020258283814468</v>
      </c>
      <c r="AL23" s="112">
        <f t="shared" si="29"/>
        <v>2.4811125308588373E-2</v>
      </c>
      <c r="AM23" s="112">
        <f t="shared" ref="AM23:AN27" si="30">S23/(40.078+15.9994)</f>
        <v>0.10342847564259397</v>
      </c>
      <c r="AN23" s="112">
        <f t="shared" si="30"/>
        <v>5.3497487401341715E-3</v>
      </c>
      <c r="AO23" s="112">
        <f t="shared" ref="AO23:AP27" si="31">U23/(22.989+0.5*15.9994)</f>
        <v>0</v>
      </c>
      <c r="AP23" s="112">
        <f t="shared" si="31"/>
        <v>0</v>
      </c>
      <c r="AQ23" s="112">
        <f t="shared" si="5"/>
        <v>0</v>
      </c>
      <c r="AR23" s="7">
        <v>12</v>
      </c>
      <c r="AS23" s="112">
        <f t="shared" si="6"/>
        <v>4.2386730519532225</v>
      </c>
      <c r="AT23" s="118">
        <f t="shared" ref="AT23:BI27" si="32">$AS23*AA23</f>
        <v>3.4426172050821471</v>
      </c>
      <c r="AU23" s="118">
        <f t="shared" si="32"/>
        <v>5.64363476242975E-2</v>
      </c>
      <c r="AV23" s="112">
        <f t="shared" si="32"/>
        <v>1.0808678224521313</v>
      </c>
      <c r="AW23" s="112">
        <f t="shared" si="32"/>
        <v>0.13302988584026229</v>
      </c>
      <c r="AX23" s="112">
        <f t="shared" si="32"/>
        <v>0.36008903581937901</v>
      </c>
      <c r="AY23" s="112">
        <f t="shared" si="32"/>
        <v>1.4749448991132327E-2</v>
      </c>
      <c r="AZ23" s="112">
        <f t="shared" si="32"/>
        <v>3.1670163573210466E-2</v>
      </c>
      <c r="BA23" s="112">
        <f t="shared" si="32"/>
        <v>1.074633642091747E-2</v>
      </c>
      <c r="BB23" s="112">
        <f t="shared" si="32"/>
        <v>0</v>
      </c>
      <c r="BC23" s="112">
        <f t="shared" si="32"/>
        <v>0</v>
      </c>
      <c r="BD23" s="112">
        <f t="shared" si="32"/>
        <v>2.671222705147362</v>
      </c>
      <c r="BE23" s="112">
        <f t="shared" si="32"/>
        <v>0.10516624823414812</v>
      </c>
      <c r="BF23" s="112">
        <f t="shared" si="32"/>
        <v>0.4383994925108633</v>
      </c>
      <c r="BG23" s="112">
        <f t="shared" si="32"/>
        <v>2.2675835819527417E-2</v>
      </c>
      <c r="BH23" s="112">
        <f t="shared" si="32"/>
        <v>0</v>
      </c>
      <c r="BI23" s="112">
        <f t="shared" si="32"/>
        <v>0</v>
      </c>
      <c r="BJ23" s="112">
        <f t="shared" si="8"/>
        <v>0</v>
      </c>
      <c r="BK23" s="112">
        <f t="shared" si="9"/>
        <v>8.0248664245850918</v>
      </c>
      <c r="BL23" s="112">
        <f t="shared" si="10"/>
        <v>0.34280410293028513</v>
      </c>
      <c r="BM23" s="112">
        <f>AX23+AZ23</f>
        <v>0.39175919939258946</v>
      </c>
      <c r="BN23" s="7">
        <v>6.7</v>
      </c>
      <c r="BO23" s="56">
        <f t="shared" si="11"/>
        <v>0.3</v>
      </c>
      <c r="BP23" s="119">
        <v>0.08</v>
      </c>
      <c r="BQ23" s="7">
        <v>0.03</v>
      </c>
      <c r="BR23" s="56">
        <f t="shared" si="17"/>
        <v>0.20242776489404807</v>
      </c>
      <c r="BS23" s="56">
        <v>0.05</v>
      </c>
    </row>
    <row r="24" spans="1:71" s="111" customFormat="1" x14ac:dyDescent="0.25">
      <c r="A24" s="7" t="s">
        <v>178</v>
      </c>
      <c r="B24" s="7" t="s">
        <v>167</v>
      </c>
      <c r="C24" s="7" t="s">
        <v>54</v>
      </c>
      <c r="D24" s="7">
        <v>17</v>
      </c>
      <c r="E24" s="7">
        <v>1600</v>
      </c>
      <c r="F24" s="7" t="s">
        <v>61</v>
      </c>
      <c r="G24" s="51">
        <v>40.4</v>
      </c>
      <c r="H24" s="99">
        <v>0.1</v>
      </c>
      <c r="I24" s="17">
        <v>0.2</v>
      </c>
      <c r="J24" s="17">
        <v>0.1</v>
      </c>
      <c r="K24" s="56">
        <v>12.1</v>
      </c>
      <c r="L24" s="56">
        <v>0.2</v>
      </c>
      <c r="M24" s="56"/>
      <c r="N24" s="56"/>
      <c r="O24" s="7"/>
      <c r="P24" s="7"/>
      <c r="Q24" s="7">
        <v>46.4</v>
      </c>
      <c r="R24" s="7">
        <v>0.3</v>
      </c>
      <c r="S24" s="7">
        <v>0.09</v>
      </c>
      <c r="T24" s="7">
        <v>0.05</v>
      </c>
      <c r="U24" s="56"/>
      <c r="V24" s="56"/>
      <c r="W24" s="7"/>
      <c r="X24" s="7"/>
      <c r="Y24" s="57"/>
      <c r="Z24" s="7"/>
      <c r="AA24" s="112">
        <f>G24/(2*15.9994+28.0855)</f>
        <v>0.67238862731196003</v>
      </c>
      <c r="AB24" s="112">
        <f>H24/(2*15.9994+28.0855)</f>
        <v>1.6643282854256437E-3</v>
      </c>
      <c r="AC24" s="112">
        <f>(2*I24)/(2*26.981+3*15.9994)</f>
        <v>3.9230994054542849E-3</v>
      </c>
      <c r="AD24" s="112">
        <f>(2*J24)/(2*26.981+3*15.9994)</f>
        <v>1.9615497027271425E-3</v>
      </c>
      <c r="AE24" s="112">
        <f>K24/(55.8452+15.9994)</f>
        <v>0.16841906002678</v>
      </c>
      <c r="AF24" s="112">
        <f>L24/(55.8452+15.9994)</f>
        <v>2.7837861161451247E-3</v>
      </c>
      <c r="AG24" s="112">
        <f>2*M24/(2*55.845+3*15.999)</f>
        <v>0</v>
      </c>
      <c r="AH24" s="112">
        <f>2*N24/(2*55.845+3*15.999)</f>
        <v>0</v>
      </c>
      <c r="AI24" s="112">
        <f t="shared" si="28"/>
        <v>0</v>
      </c>
      <c r="AJ24" s="112">
        <f t="shared" si="28"/>
        <v>0</v>
      </c>
      <c r="AK24" s="112">
        <f t="shared" si="29"/>
        <v>1.1512362143185004</v>
      </c>
      <c r="AL24" s="112">
        <f t="shared" si="29"/>
        <v>7.4433375925765117E-3</v>
      </c>
      <c r="AM24" s="112">
        <f t="shared" si="30"/>
        <v>1.6049246220402513E-3</v>
      </c>
      <c r="AN24" s="112">
        <f t="shared" si="30"/>
        <v>8.9162479002236191E-4</v>
      </c>
      <c r="AO24" s="112">
        <f t="shared" si="31"/>
        <v>0</v>
      </c>
      <c r="AP24" s="112">
        <f t="shared" si="31"/>
        <v>0</v>
      </c>
      <c r="AQ24" s="112">
        <f t="shared" si="5"/>
        <v>0</v>
      </c>
      <c r="AR24" s="7">
        <v>4</v>
      </c>
      <c r="AS24" s="112">
        <f t="shared" si="6"/>
        <v>1.4970496317833633</v>
      </c>
      <c r="AT24" s="118">
        <f t="shared" si="32"/>
        <v>1.0065991469326909</v>
      </c>
      <c r="AU24" s="118">
        <f t="shared" si="32"/>
        <v>2.4915820468630963E-3</v>
      </c>
      <c r="AV24" s="112">
        <f t="shared" si="32"/>
        <v>5.8730745203848687E-3</v>
      </c>
      <c r="AW24" s="112">
        <f t="shared" si="32"/>
        <v>2.9365372601924344E-3</v>
      </c>
      <c r="AX24" s="112">
        <f t="shared" si="32"/>
        <v>0.25213169179839118</v>
      </c>
      <c r="AY24" s="112">
        <f t="shared" si="32"/>
        <v>4.167465980138698E-3</v>
      </c>
      <c r="AZ24" s="112">
        <f t="shared" si="32"/>
        <v>0</v>
      </c>
      <c r="BA24" s="112">
        <f t="shared" si="32"/>
        <v>0</v>
      </c>
      <c r="BB24" s="112">
        <f t="shared" si="32"/>
        <v>0</v>
      </c>
      <c r="BC24" s="112">
        <f t="shared" si="32"/>
        <v>0</v>
      </c>
      <c r="BD24" s="112">
        <f t="shared" si="32"/>
        <v>1.7234577507411841</v>
      </c>
      <c r="BE24" s="112">
        <f t="shared" si="32"/>
        <v>1.1143045802205933E-2</v>
      </c>
      <c r="BF24" s="112">
        <f t="shared" si="32"/>
        <v>2.4026518144654118E-3</v>
      </c>
      <c r="BG24" s="112">
        <f t="shared" si="32"/>
        <v>1.3348065635918954E-3</v>
      </c>
      <c r="BH24" s="112">
        <f t="shared" si="32"/>
        <v>0</v>
      </c>
      <c r="BI24" s="112">
        <f t="shared" si="32"/>
        <v>0</v>
      </c>
      <c r="BJ24" s="112">
        <f t="shared" si="8"/>
        <v>0</v>
      </c>
      <c r="BK24" s="112">
        <f t="shared" si="9"/>
        <v>2.9904643158071167</v>
      </c>
      <c r="BL24" s="112">
        <f t="shared" si="10"/>
        <v>2.2073437652992058E-2</v>
      </c>
      <c r="BM24" s="112"/>
      <c r="BN24" s="7"/>
      <c r="BO24" s="56">
        <f t="shared" si="11"/>
        <v>0.2</v>
      </c>
      <c r="BP24" s="119"/>
      <c r="BQ24" s="7"/>
      <c r="BR24" s="56"/>
      <c r="BS24" s="56"/>
    </row>
    <row r="25" spans="1:71" s="98" customFormat="1" x14ac:dyDescent="0.25">
      <c r="A25" s="7" t="s">
        <v>178</v>
      </c>
      <c r="B25" s="16" t="s">
        <v>168</v>
      </c>
      <c r="C25" s="7" t="s">
        <v>54</v>
      </c>
      <c r="D25" s="7">
        <v>17</v>
      </c>
      <c r="E25" s="7">
        <v>1600</v>
      </c>
      <c r="F25" s="7" t="s">
        <v>61</v>
      </c>
      <c r="G25" s="104">
        <v>55.3</v>
      </c>
      <c r="H25" s="102">
        <v>0.4</v>
      </c>
      <c r="I25" s="105">
        <v>0.23</v>
      </c>
      <c r="J25" s="105">
        <v>0.03</v>
      </c>
      <c r="K25" s="105">
        <v>2.98</v>
      </c>
      <c r="L25" s="105">
        <v>0.27</v>
      </c>
      <c r="M25" s="105"/>
      <c r="N25" s="105"/>
      <c r="O25" s="16"/>
      <c r="P25" s="16"/>
      <c r="Q25" s="16">
        <v>20.5</v>
      </c>
      <c r="R25" s="16">
        <v>0.6</v>
      </c>
      <c r="S25" s="16">
        <v>20.100000000000001</v>
      </c>
      <c r="T25" s="16">
        <v>0.9</v>
      </c>
      <c r="U25" s="105"/>
      <c r="V25" s="105"/>
      <c r="W25" s="16"/>
      <c r="X25" s="16"/>
      <c r="Y25" s="57"/>
      <c r="Z25" s="16"/>
      <c r="AA25" s="112">
        <f>G25/(2*15.9994+28.0855)</f>
        <v>0.92037354184038089</v>
      </c>
      <c r="AB25" s="112">
        <f>H25/(2*15.9994+28.0855)</f>
        <v>6.6573131417025748E-3</v>
      </c>
      <c r="AC25" s="112">
        <f>(2*I25)/(2*26.981+3*15.9994)</f>
        <v>4.5115643162724284E-3</v>
      </c>
      <c r="AD25" s="112">
        <f>(2*J25)/(2*26.981+3*15.9994)</f>
        <v>5.8846491081814272E-4</v>
      </c>
      <c r="AE25" s="112">
        <f>K25/(55.8452+15.9994)</f>
        <v>4.1478413130562351E-2</v>
      </c>
      <c r="AF25" s="112">
        <f>L25/(55.8452+15.9994)</f>
        <v>3.758111256795918E-3</v>
      </c>
      <c r="AG25" s="112">
        <f>2*M25/(2*55.845+3*15.999)</f>
        <v>0</v>
      </c>
      <c r="AH25" s="112">
        <f>2*N25/(2*55.845+3*15.999)</f>
        <v>0</v>
      </c>
      <c r="AI25" s="112">
        <f t="shared" si="28"/>
        <v>0</v>
      </c>
      <c r="AJ25" s="112">
        <f t="shared" si="28"/>
        <v>0</v>
      </c>
      <c r="AK25" s="112">
        <f t="shared" si="29"/>
        <v>0.5086280688260616</v>
      </c>
      <c r="AL25" s="112">
        <f t="shared" si="29"/>
        <v>1.4886675185153023E-2</v>
      </c>
      <c r="AM25" s="112">
        <f t="shared" si="30"/>
        <v>0.35843316558898952</v>
      </c>
      <c r="AN25" s="112">
        <f t="shared" si="30"/>
        <v>1.6049246220402515E-2</v>
      </c>
      <c r="AO25" s="112">
        <f t="shared" si="31"/>
        <v>0</v>
      </c>
      <c r="AP25" s="112">
        <f t="shared" si="31"/>
        <v>0</v>
      </c>
      <c r="AQ25" s="112">
        <f t="shared" si="5"/>
        <v>0</v>
      </c>
      <c r="AR25" s="7">
        <v>6</v>
      </c>
      <c r="AS25" s="112">
        <f t="shared" si="6"/>
        <v>2.1770254976293688</v>
      </c>
      <c r="AT25" s="118">
        <f t="shared" si="32"/>
        <v>2.0036766679299598</v>
      </c>
      <c r="AU25" s="118">
        <f t="shared" si="32"/>
        <v>1.4493140455189584E-2</v>
      </c>
      <c r="AV25" s="112">
        <f t="shared" si="32"/>
        <v>9.8217905507198867E-3</v>
      </c>
      <c r="AW25" s="112">
        <f t="shared" si="32"/>
        <v>1.2811031153112894E-3</v>
      </c>
      <c r="AX25" s="112">
        <f t="shared" si="32"/>
        <v>9.0299562986439041E-2</v>
      </c>
      <c r="AY25" s="112">
        <f t="shared" si="32"/>
        <v>8.1815040289726654E-3</v>
      </c>
      <c r="AZ25" s="112">
        <f t="shared" si="32"/>
        <v>0</v>
      </c>
      <c r="BA25" s="112">
        <f t="shared" si="32"/>
        <v>0</v>
      </c>
      <c r="BB25" s="112">
        <f t="shared" si="32"/>
        <v>0</v>
      </c>
      <c r="BC25" s="112">
        <f t="shared" si="32"/>
        <v>0</v>
      </c>
      <c r="BD25" s="112">
        <f t="shared" si="32"/>
        <v>1.1072962746443216</v>
      </c>
      <c r="BE25" s="112">
        <f t="shared" si="32"/>
        <v>3.2408671453004537E-2</v>
      </c>
      <c r="BF25" s="112">
        <f t="shared" si="32"/>
        <v>0.7803181406832399</v>
      </c>
      <c r="BG25" s="112">
        <f t="shared" si="32"/>
        <v>3.4939618239548054E-2</v>
      </c>
      <c r="BH25" s="112">
        <f t="shared" si="32"/>
        <v>0</v>
      </c>
      <c r="BI25" s="112">
        <f t="shared" si="32"/>
        <v>0</v>
      </c>
      <c r="BJ25" s="112">
        <f t="shared" si="8"/>
        <v>0</v>
      </c>
      <c r="BK25" s="112">
        <f t="shared" si="9"/>
        <v>3.9914124367946804</v>
      </c>
      <c r="BL25" s="112">
        <f t="shared" si="10"/>
        <v>9.130403729202613E-2</v>
      </c>
      <c r="BM25" s="122"/>
      <c r="BN25" s="16"/>
      <c r="BO25" s="56">
        <f t="shared" si="11"/>
        <v>0.27</v>
      </c>
      <c r="BP25" s="124"/>
      <c r="BQ25" s="16"/>
      <c r="BR25" s="56"/>
      <c r="BS25" s="105"/>
    </row>
    <row r="26" spans="1:71" s="111" customFormat="1" x14ac:dyDescent="0.25">
      <c r="A26" s="7" t="s">
        <v>178</v>
      </c>
      <c r="B26" s="7" t="s">
        <v>61</v>
      </c>
      <c r="C26" s="7" t="s">
        <v>54</v>
      </c>
      <c r="D26" s="7">
        <v>17</v>
      </c>
      <c r="E26" s="7">
        <v>1600</v>
      </c>
      <c r="F26" s="7" t="s">
        <v>61</v>
      </c>
      <c r="G26" s="51"/>
      <c r="H26" s="99"/>
      <c r="I26" s="17"/>
      <c r="J26" s="17"/>
      <c r="K26" s="56"/>
      <c r="L26" s="56"/>
      <c r="M26" s="56"/>
      <c r="N26" s="56"/>
      <c r="O26" s="7">
        <v>133.35</v>
      </c>
      <c r="P26" s="7"/>
      <c r="Q26" s="7"/>
      <c r="R26" s="7"/>
      <c r="S26" s="7"/>
      <c r="T26" s="7"/>
      <c r="U26" s="56"/>
      <c r="V26" s="56"/>
      <c r="W26" s="7"/>
      <c r="X26" s="7"/>
      <c r="Y26" s="57"/>
      <c r="Z26" s="7"/>
      <c r="AA26" s="112">
        <f>G26/(2*15.9994+28.0855)</f>
        <v>0</v>
      </c>
      <c r="AB26" s="112">
        <f>H26/(2*15.9994+28.0855)</f>
        <v>0</v>
      </c>
      <c r="AC26" s="112">
        <f>(2*I26)/(2*26.981+3*15.9994)</f>
        <v>0</v>
      </c>
      <c r="AD26" s="112">
        <f>(2*J26)/(2*26.981+3*15.9994)</f>
        <v>0</v>
      </c>
      <c r="AE26" s="112">
        <f>K26/(55.8452+15.9994)</f>
        <v>0</v>
      </c>
      <c r="AF26" s="112">
        <f>L26/(55.8452+15.9994)</f>
        <v>0</v>
      </c>
      <c r="AG26" s="112">
        <f>2*M26/(2*55.845+3*15.999)</f>
        <v>0</v>
      </c>
      <c r="AH26" s="112">
        <f>2*N26/(2*55.845+3*15.999)</f>
        <v>0</v>
      </c>
      <c r="AI26" s="112">
        <f t="shared" si="28"/>
        <v>1.0422952224032116</v>
      </c>
      <c r="AJ26" s="112">
        <f t="shared" si="28"/>
        <v>0</v>
      </c>
      <c r="AK26" s="112">
        <f t="shared" si="29"/>
        <v>0</v>
      </c>
      <c r="AL26" s="112">
        <f t="shared" si="29"/>
        <v>0</v>
      </c>
      <c r="AM26" s="112">
        <f t="shared" si="30"/>
        <v>0</v>
      </c>
      <c r="AN26" s="112">
        <f t="shared" si="30"/>
        <v>0</v>
      </c>
      <c r="AO26" s="112">
        <f t="shared" si="31"/>
        <v>0</v>
      </c>
      <c r="AP26" s="112">
        <f t="shared" si="31"/>
        <v>0</v>
      </c>
      <c r="AQ26" s="112">
        <f t="shared" si="5"/>
        <v>0</v>
      </c>
      <c r="AR26" s="7">
        <v>2</v>
      </c>
      <c r="AS26" s="112">
        <f t="shared" si="6"/>
        <v>0.9594210723659542</v>
      </c>
      <c r="AT26" s="118">
        <f t="shared" si="32"/>
        <v>0</v>
      </c>
      <c r="AU26" s="118">
        <f t="shared" si="32"/>
        <v>0</v>
      </c>
      <c r="AV26" s="112">
        <f t="shared" si="32"/>
        <v>0</v>
      </c>
      <c r="AW26" s="112">
        <f t="shared" si="32"/>
        <v>0</v>
      </c>
      <c r="AX26" s="112">
        <f t="shared" si="32"/>
        <v>0</v>
      </c>
      <c r="AY26" s="112">
        <f t="shared" si="32"/>
        <v>0</v>
      </c>
      <c r="AZ26" s="112">
        <f t="shared" si="32"/>
        <v>0</v>
      </c>
      <c r="BA26" s="112">
        <f t="shared" si="32"/>
        <v>0</v>
      </c>
      <c r="BB26" s="112">
        <f t="shared" si="32"/>
        <v>1</v>
      </c>
      <c r="BC26" s="112">
        <f t="shared" si="32"/>
        <v>0</v>
      </c>
      <c r="BD26" s="112">
        <f t="shared" si="32"/>
        <v>0</v>
      </c>
      <c r="BE26" s="112">
        <f t="shared" si="32"/>
        <v>0</v>
      </c>
      <c r="BF26" s="112">
        <f t="shared" si="32"/>
        <v>0</v>
      </c>
      <c r="BG26" s="112">
        <f t="shared" si="32"/>
        <v>0</v>
      </c>
      <c r="BH26" s="112">
        <f t="shared" si="32"/>
        <v>0</v>
      </c>
      <c r="BI26" s="112">
        <f t="shared" si="32"/>
        <v>0</v>
      </c>
      <c r="BJ26" s="112">
        <f t="shared" si="8"/>
        <v>0</v>
      </c>
      <c r="BK26" s="112">
        <f t="shared" si="9"/>
        <v>1</v>
      </c>
      <c r="BL26" s="112">
        <f t="shared" si="10"/>
        <v>0</v>
      </c>
      <c r="BM26" s="112"/>
      <c r="BN26" s="7"/>
      <c r="BO26" s="56">
        <f t="shared" si="11"/>
        <v>0</v>
      </c>
      <c r="BP26" s="119"/>
      <c r="BQ26" s="7"/>
      <c r="BR26" s="56"/>
      <c r="BS26" s="56"/>
    </row>
    <row r="27" spans="1:71" s="111" customFormat="1" x14ac:dyDescent="0.25">
      <c r="A27" s="7" t="s">
        <v>178</v>
      </c>
      <c r="B27" s="7" t="s">
        <v>161</v>
      </c>
      <c r="C27" s="7" t="s">
        <v>54</v>
      </c>
      <c r="D27" s="7">
        <v>17</v>
      </c>
      <c r="E27" s="7">
        <v>1600</v>
      </c>
      <c r="F27" s="7" t="s">
        <v>61</v>
      </c>
      <c r="G27" s="51"/>
      <c r="H27" s="99"/>
      <c r="I27" s="17"/>
      <c r="J27" s="17"/>
      <c r="K27" s="56"/>
      <c r="L27" s="56"/>
      <c r="M27" s="56"/>
      <c r="N27" s="56"/>
      <c r="O27" s="7">
        <v>100</v>
      </c>
      <c r="P27" s="7"/>
      <c r="Q27" s="7"/>
      <c r="R27" s="7"/>
      <c r="S27" s="7"/>
      <c r="T27" s="7"/>
      <c r="U27" s="56"/>
      <c r="V27" s="56"/>
      <c r="W27" s="7"/>
      <c r="X27" s="7"/>
      <c r="Y27" s="57"/>
      <c r="Z27" s="7"/>
      <c r="AA27" s="112">
        <f>G27/(2*15.9994+28.0855)</f>
        <v>0</v>
      </c>
      <c r="AB27" s="112">
        <f>H27/(2*15.9994+28.0855)</f>
        <v>0</v>
      </c>
      <c r="AC27" s="112">
        <f>(2*I27)/(2*26.981+3*15.9994)</f>
        <v>0</v>
      </c>
      <c r="AD27" s="112">
        <f>(2*J27)/(2*26.981+3*15.9994)</f>
        <v>0</v>
      </c>
      <c r="AE27" s="112">
        <f>K27/(55.8452+15.9994)</f>
        <v>0</v>
      </c>
      <c r="AF27" s="112">
        <f>L27/(55.8452+15.9994)</f>
        <v>0</v>
      </c>
      <c r="AG27" s="112">
        <f>2*M27/(2*55.845+3*15.999)</f>
        <v>0</v>
      </c>
      <c r="AH27" s="112">
        <f>2*N27/(2*55.845+3*15.999)</f>
        <v>0</v>
      </c>
      <c r="AI27" s="112">
        <f t="shared" si="28"/>
        <v>0.78162371383817886</v>
      </c>
      <c r="AJ27" s="112">
        <f t="shared" si="28"/>
        <v>0</v>
      </c>
      <c r="AK27" s="112">
        <f t="shared" si="29"/>
        <v>0</v>
      </c>
      <c r="AL27" s="112">
        <f t="shared" si="29"/>
        <v>0</v>
      </c>
      <c r="AM27" s="112">
        <f t="shared" si="30"/>
        <v>0</v>
      </c>
      <c r="AN27" s="112">
        <f t="shared" si="30"/>
        <v>0</v>
      </c>
      <c r="AO27" s="112">
        <f t="shared" si="31"/>
        <v>0</v>
      </c>
      <c r="AP27" s="112">
        <f t="shared" si="31"/>
        <v>0</v>
      </c>
      <c r="AQ27" s="112">
        <f t="shared" si="5"/>
        <v>0</v>
      </c>
      <c r="AR27" s="7">
        <v>2</v>
      </c>
      <c r="AS27" s="112">
        <f t="shared" si="6"/>
        <v>1.279388</v>
      </c>
      <c r="AT27" s="118">
        <f t="shared" si="32"/>
        <v>0</v>
      </c>
      <c r="AU27" s="118">
        <f t="shared" si="32"/>
        <v>0</v>
      </c>
      <c r="AV27" s="112">
        <f t="shared" si="32"/>
        <v>0</v>
      </c>
      <c r="AW27" s="112">
        <f t="shared" si="32"/>
        <v>0</v>
      </c>
      <c r="AX27" s="112">
        <f t="shared" si="32"/>
        <v>0</v>
      </c>
      <c r="AY27" s="112">
        <f t="shared" si="32"/>
        <v>0</v>
      </c>
      <c r="AZ27" s="112">
        <f t="shared" si="32"/>
        <v>0</v>
      </c>
      <c r="BA27" s="112">
        <f t="shared" si="32"/>
        <v>0</v>
      </c>
      <c r="BB27" s="112">
        <f t="shared" si="32"/>
        <v>1</v>
      </c>
      <c r="BC27" s="112">
        <f t="shared" si="32"/>
        <v>0</v>
      </c>
      <c r="BD27" s="112">
        <f t="shared" si="32"/>
        <v>0</v>
      </c>
      <c r="BE27" s="112">
        <f t="shared" si="32"/>
        <v>0</v>
      </c>
      <c r="BF27" s="112">
        <f t="shared" si="32"/>
        <v>0</v>
      </c>
      <c r="BG27" s="112">
        <f t="shared" si="32"/>
        <v>0</v>
      </c>
      <c r="BH27" s="112">
        <f t="shared" si="32"/>
        <v>0</v>
      </c>
      <c r="BI27" s="112">
        <f t="shared" si="32"/>
        <v>0</v>
      </c>
      <c r="BJ27" s="112">
        <f t="shared" si="8"/>
        <v>0</v>
      </c>
      <c r="BK27" s="112">
        <f t="shared" si="9"/>
        <v>1</v>
      </c>
      <c r="BL27" s="112">
        <f t="shared" si="10"/>
        <v>0</v>
      </c>
      <c r="BM27" s="112"/>
      <c r="BN27" s="7"/>
      <c r="BO27" s="56">
        <f t="shared" si="11"/>
        <v>0</v>
      </c>
      <c r="BP27" s="119"/>
      <c r="BQ27" s="7"/>
      <c r="BR27" s="56"/>
      <c r="BS27" s="56"/>
    </row>
    <row r="28" spans="1:71" s="111" customFormat="1" x14ac:dyDescent="0.25">
      <c r="A28" s="7"/>
      <c r="B28" s="7"/>
      <c r="C28" s="7"/>
      <c r="D28" s="7"/>
      <c r="E28" s="7"/>
      <c r="F28" s="7"/>
      <c r="G28" s="51"/>
      <c r="H28" s="99"/>
      <c r="I28" s="17"/>
      <c r="J28" s="17"/>
      <c r="K28" s="56"/>
      <c r="L28" s="56"/>
      <c r="M28" s="56"/>
      <c r="N28" s="56"/>
      <c r="O28" s="7"/>
      <c r="P28" s="7"/>
      <c r="Q28" s="7"/>
      <c r="R28" s="7"/>
      <c r="S28" s="7"/>
      <c r="T28" s="7"/>
      <c r="U28" s="56"/>
      <c r="V28" s="56"/>
      <c r="W28" s="7"/>
      <c r="X28" s="7"/>
      <c r="Y28" s="57"/>
      <c r="Z28" s="7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>
        <f t="shared" si="5"/>
        <v>0</v>
      </c>
      <c r="AR28" s="7"/>
      <c r="AS28" s="112" t="e">
        <f t="shared" si="6"/>
        <v>#DIV/0!</v>
      </c>
      <c r="AT28" s="118"/>
      <c r="AU28" s="118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 t="e">
        <f t="shared" si="8"/>
        <v>#DIV/0!</v>
      </c>
      <c r="BK28" s="112" t="e">
        <f t="shared" si="9"/>
        <v>#DIV/0!</v>
      </c>
      <c r="BL28" s="112" t="e">
        <f t="shared" si="10"/>
        <v>#DIV/0!</v>
      </c>
      <c r="BM28" s="112"/>
      <c r="BN28" s="7"/>
      <c r="BO28" s="56">
        <f t="shared" si="11"/>
        <v>0</v>
      </c>
      <c r="BP28" s="119"/>
      <c r="BQ28" s="7"/>
      <c r="BR28" s="56"/>
      <c r="BS28" s="56"/>
    </row>
    <row r="29" spans="1:71" s="7" customFormat="1" x14ac:dyDescent="0.25">
      <c r="A29" s="7" t="s">
        <v>179</v>
      </c>
      <c r="B29" s="7" t="s">
        <v>156</v>
      </c>
      <c r="C29" s="7" t="s">
        <v>54</v>
      </c>
      <c r="D29" s="7">
        <v>17</v>
      </c>
      <c r="E29" s="7">
        <v>1800</v>
      </c>
      <c r="F29" s="7" t="s">
        <v>64</v>
      </c>
      <c r="G29" s="51">
        <v>51.6</v>
      </c>
      <c r="H29" s="99">
        <v>0.5</v>
      </c>
      <c r="I29" s="7">
        <v>8.9</v>
      </c>
      <c r="J29" s="7">
        <v>0.4</v>
      </c>
      <c r="K29" s="56">
        <f>BN29-M29</f>
        <v>5.4871699999999999</v>
      </c>
      <c r="L29" s="56">
        <v>0.4</v>
      </c>
      <c r="M29" s="56">
        <f>BN29*BP29*1.113</f>
        <v>1.0128300000000001</v>
      </c>
      <c r="N29" s="56">
        <v>0.26925824035672524</v>
      </c>
      <c r="Q29" s="7">
        <v>27.7</v>
      </c>
      <c r="R29" s="7">
        <v>0.4</v>
      </c>
      <c r="S29" s="7">
        <v>5.8</v>
      </c>
      <c r="T29" s="7">
        <v>0.3</v>
      </c>
      <c r="Y29" s="57">
        <f>K29+M29</f>
        <v>6.5</v>
      </c>
      <c r="AA29" s="112">
        <f>G29/(2*15.9994+28.0855)</f>
        <v>0.85879339527963217</v>
      </c>
      <c r="AB29" s="112">
        <f>H29/(2*15.9994+28.0855)</f>
        <v>8.3216414271282176E-3</v>
      </c>
      <c r="AC29" s="112">
        <f>(2*I29)/(2*26.981+3*15.9994)</f>
        <v>0.1745779235427157</v>
      </c>
      <c r="AD29" s="112">
        <f>(2*J29)/(2*26.981+3*15.9994)</f>
        <v>7.8461988109085699E-3</v>
      </c>
      <c r="AE29" s="112">
        <f>K29/(55.8452+15.9994)</f>
        <v>7.6375538314640209E-2</v>
      </c>
      <c r="AF29" s="112">
        <f>L29/(55.8452+15.9994)</f>
        <v>5.5675722322902493E-3</v>
      </c>
      <c r="AG29" s="112">
        <f>2*M29/(2*55.845+3*15.999)</f>
        <v>1.2685190403727292E-2</v>
      </c>
      <c r="AH29" s="112">
        <f>2*N29/(2*55.845+3*15.999)</f>
        <v>3.3723251154661959E-3</v>
      </c>
      <c r="AI29" s="112">
        <f t="shared" ref="AI29:AJ31" si="33">O29/(95.94+2*15.9994)</f>
        <v>0</v>
      </c>
      <c r="AJ29" s="112">
        <f t="shared" si="33"/>
        <v>0</v>
      </c>
      <c r="AK29" s="112">
        <f t="shared" ref="AK29:AL31" si="34">Q29/(15.9994+24.3051)</f>
        <v>0.68726817104789795</v>
      </c>
      <c r="AL29" s="112">
        <f t="shared" si="34"/>
        <v>9.9244501234353501E-3</v>
      </c>
      <c r="AM29" s="112">
        <f t="shared" ref="AM29:AN31" si="35">S29/(40.078+15.9994)</f>
        <v>0.10342847564259397</v>
      </c>
      <c r="AN29" s="112">
        <f t="shared" si="35"/>
        <v>5.3497487401341715E-3</v>
      </c>
      <c r="AO29" s="112">
        <f t="shared" ref="AO29:AP31" si="36">U29/(22.989+0.5*15.9994)</f>
        <v>0</v>
      </c>
      <c r="AP29" s="112">
        <f t="shared" si="36"/>
        <v>0</v>
      </c>
      <c r="AQ29" s="112">
        <f t="shared" si="5"/>
        <v>0</v>
      </c>
      <c r="AR29" s="7">
        <v>12</v>
      </c>
      <c r="AS29" s="112">
        <f t="shared" si="6"/>
        <v>4.2016221883931113</v>
      </c>
      <c r="AT29" s="118">
        <f t="shared" ref="AT29:BI31" si="37">$AS29*AA29</f>
        <v>3.6083253848523582</v>
      </c>
      <c r="AU29" s="118">
        <f t="shared" si="37"/>
        <v>3.4964393264073239E-2</v>
      </c>
      <c r="AV29" s="112">
        <f t="shared" si="37"/>
        <v>0.73351047716067042</v>
      </c>
      <c r="AW29" s="112">
        <f t="shared" si="37"/>
        <v>3.2966763018457093E-2</v>
      </c>
      <c r="AX29" s="112">
        <f t="shared" si="37"/>
        <v>0.3209011564332605</v>
      </c>
      <c r="AY29" s="112">
        <f t="shared" si="37"/>
        <v>2.3392835026672078E-2</v>
      </c>
      <c r="AZ29" s="112">
        <f t="shared" si="37"/>
        <v>5.329837746429196E-2</v>
      </c>
      <c r="BA29" s="112">
        <f t="shared" si="37"/>
        <v>1.416923603161813E-2</v>
      </c>
      <c r="BB29" s="112">
        <f t="shared" si="37"/>
        <v>0</v>
      </c>
      <c r="BC29" s="112">
        <f t="shared" si="37"/>
        <v>0</v>
      </c>
      <c r="BD29" s="112">
        <f t="shared" si="37"/>
        <v>2.8876411968512001</v>
      </c>
      <c r="BE29" s="112">
        <f t="shared" si="37"/>
        <v>4.1698789846226721E-2</v>
      </c>
      <c r="BF29" s="112">
        <f t="shared" si="37"/>
        <v>0.43456737817159929</v>
      </c>
      <c r="BG29" s="112">
        <f t="shared" si="37"/>
        <v>2.2477623008875829E-2</v>
      </c>
      <c r="BH29" s="112">
        <f t="shared" si="37"/>
        <v>0</v>
      </c>
      <c r="BI29" s="112">
        <f t="shared" si="37"/>
        <v>0</v>
      </c>
      <c r="BJ29" s="112">
        <f t="shared" si="8"/>
        <v>0</v>
      </c>
      <c r="BK29" s="112">
        <f t="shared" si="9"/>
        <v>8.0382439709333795</v>
      </c>
      <c r="BL29" s="112">
        <f t="shared" si="10"/>
        <v>0.16966964019592307</v>
      </c>
      <c r="BM29" s="112">
        <f>AX29+AZ29</f>
        <v>0.37419953389755245</v>
      </c>
      <c r="BN29" s="7">
        <v>6.5</v>
      </c>
      <c r="BO29" s="56">
        <f t="shared" si="11"/>
        <v>0.5</v>
      </c>
      <c r="BP29" s="111">
        <v>0.14000000000000001</v>
      </c>
      <c r="BQ29" s="7">
        <v>0.04</v>
      </c>
      <c r="BR29" s="56">
        <f t="shared" si="17"/>
        <v>0.26925824035672524</v>
      </c>
      <c r="BS29" s="56">
        <v>0.1</v>
      </c>
    </row>
    <row r="30" spans="1:71" s="7" customFormat="1" x14ac:dyDescent="0.25">
      <c r="A30" s="7" t="s">
        <v>179</v>
      </c>
      <c r="B30" s="7" t="s">
        <v>166</v>
      </c>
      <c r="C30" s="7" t="s">
        <v>54</v>
      </c>
      <c r="D30" s="7">
        <v>17</v>
      </c>
      <c r="E30" s="7">
        <v>1800</v>
      </c>
      <c r="F30" s="7" t="s">
        <v>64</v>
      </c>
      <c r="G30" s="51">
        <v>40.9</v>
      </c>
      <c r="H30" s="99">
        <v>0.3</v>
      </c>
      <c r="I30" s="7">
        <v>0.08</v>
      </c>
      <c r="J30" s="7">
        <v>7.0000000000000007E-2</v>
      </c>
      <c r="K30" s="56">
        <v>8.5</v>
      </c>
      <c r="L30" s="56">
        <v>0.5</v>
      </c>
      <c r="M30" s="56"/>
      <c r="N30" s="56"/>
      <c r="Q30" s="7">
        <v>51</v>
      </c>
      <c r="R30" s="7">
        <v>0.5</v>
      </c>
      <c r="S30" s="7">
        <v>0.24</v>
      </c>
      <c r="T30" s="7">
        <v>7.0000000000000007E-2</v>
      </c>
      <c r="Y30" s="57"/>
      <c r="AA30" s="112">
        <f>G30/(2*15.9994+28.0855)</f>
        <v>0.68071026873908824</v>
      </c>
      <c r="AB30" s="112">
        <f>H30/(2*15.9994+28.0855)</f>
        <v>4.9929848562769311E-3</v>
      </c>
      <c r="AC30" s="112">
        <f>(2*I30)/(2*26.981+3*15.9994)</f>
        <v>1.5692397621817141E-3</v>
      </c>
      <c r="AD30" s="112">
        <f>(2*J30)/(2*26.981+3*15.9994)</f>
        <v>1.3730847919089999E-3</v>
      </c>
      <c r="AE30" s="112">
        <f>K30/(55.8452+15.9994)</f>
        <v>0.11831090993616779</v>
      </c>
      <c r="AF30" s="112">
        <f>L30/(55.8452+15.9994)</f>
        <v>6.9594652903628108E-3</v>
      </c>
      <c r="AG30" s="112">
        <f>2*M30/(2*55.845+3*15.999)</f>
        <v>0</v>
      </c>
      <c r="AH30" s="112">
        <f>2*N30/(2*55.845+3*15.999)</f>
        <v>0</v>
      </c>
      <c r="AI30" s="112">
        <f t="shared" si="33"/>
        <v>0</v>
      </c>
      <c r="AJ30" s="112">
        <f t="shared" si="33"/>
        <v>0</v>
      </c>
      <c r="AK30" s="112">
        <f t="shared" si="34"/>
        <v>1.265367390738007</v>
      </c>
      <c r="AL30" s="112">
        <f t="shared" si="34"/>
        <v>1.2405562654294187E-2</v>
      </c>
      <c r="AM30" s="112">
        <f t="shared" si="35"/>
        <v>4.2797989921073368E-3</v>
      </c>
      <c r="AN30" s="112">
        <f t="shared" si="35"/>
        <v>1.2482747060313067E-3</v>
      </c>
      <c r="AO30" s="112">
        <f t="shared" si="36"/>
        <v>0</v>
      </c>
      <c r="AP30" s="112">
        <f t="shared" si="36"/>
        <v>0</v>
      </c>
      <c r="AQ30" s="112">
        <f t="shared" si="5"/>
        <v>0</v>
      </c>
      <c r="AR30" s="7">
        <v>4</v>
      </c>
      <c r="AS30" s="112">
        <f t="shared" si="6"/>
        <v>1.4536296695516184</v>
      </c>
      <c r="AT30" s="118">
        <f t="shared" si="37"/>
        <v>0.98950064300759422</v>
      </c>
      <c r="AU30" s="118">
        <f t="shared" si="37"/>
        <v>7.2579509267060704E-3</v>
      </c>
      <c r="AV30" s="112">
        <f t="shared" si="37"/>
        <v>2.2810934769474651E-3</v>
      </c>
      <c r="AW30" s="112">
        <f t="shared" si="37"/>
        <v>1.9959567923290324E-3</v>
      </c>
      <c r="AX30" s="112">
        <f t="shared" si="37"/>
        <v>0.17198024891486288</v>
      </c>
      <c r="AY30" s="112">
        <f t="shared" si="37"/>
        <v>1.011648523028605E-2</v>
      </c>
      <c r="AZ30" s="112">
        <f t="shared" si="37"/>
        <v>0</v>
      </c>
      <c r="BA30" s="112">
        <f t="shared" si="37"/>
        <v>0</v>
      </c>
      <c r="BB30" s="112">
        <f t="shared" si="37"/>
        <v>0</v>
      </c>
      <c r="BC30" s="112">
        <f t="shared" si="37"/>
        <v>0</v>
      </c>
      <c r="BD30" s="112">
        <f t="shared" si="37"/>
        <v>1.8393755820598827</v>
      </c>
      <c r="BE30" s="112">
        <f t="shared" si="37"/>
        <v>1.8033093941763556E-2</v>
      </c>
      <c r="BF30" s="112">
        <f t="shared" si="37"/>
        <v>6.2212427946443374E-3</v>
      </c>
      <c r="BG30" s="112">
        <f t="shared" si="37"/>
        <v>1.8145291484379321E-3</v>
      </c>
      <c r="BH30" s="112">
        <f t="shared" si="37"/>
        <v>0</v>
      </c>
      <c r="BI30" s="112">
        <f t="shared" si="37"/>
        <v>0</v>
      </c>
      <c r="BJ30" s="112">
        <f t="shared" si="8"/>
        <v>0</v>
      </c>
      <c r="BK30" s="112">
        <f t="shared" si="9"/>
        <v>3.0093588102539317</v>
      </c>
      <c r="BL30" s="112">
        <f t="shared" si="10"/>
        <v>3.9218016039522637E-2</v>
      </c>
      <c r="BM30" s="112"/>
      <c r="BO30" s="56">
        <f t="shared" si="11"/>
        <v>0.5</v>
      </c>
      <c r="BP30" s="111"/>
      <c r="BR30" s="56"/>
      <c r="BS30" s="56"/>
    </row>
    <row r="31" spans="1:71" s="7" customFormat="1" x14ac:dyDescent="0.25">
      <c r="A31" s="7" t="s">
        <v>179</v>
      </c>
      <c r="B31" s="7" t="s">
        <v>160</v>
      </c>
      <c r="C31" s="7" t="s">
        <v>54</v>
      </c>
      <c r="D31" s="7">
        <v>17</v>
      </c>
      <c r="E31" s="7">
        <v>1800</v>
      </c>
      <c r="F31" s="7" t="s">
        <v>64</v>
      </c>
      <c r="G31" s="51"/>
      <c r="H31" s="99"/>
      <c r="K31" s="56">
        <v>128.65</v>
      </c>
      <c r="L31" s="56"/>
      <c r="M31" s="56"/>
      <c r="N31" s="56"/>
      <c r="Y31" s="57"/>
      <c r="AA31" s="112">
        <f>G31/(2*15.9994+28.0855)</f>
        <v>0</v>
      </c>
      <c r="AB31" s="112">
        <f>H31/(2*15.9994+28.0855)</f>
        <v>0</v>
      </c>
      <c r="AC31" s="112">
        <f>(2*I31)/(2*26.981+3*15.9994)</f>
        <v>0</v>
      </c>
      <c r="AD31" s="112">
        <f>(2*J31)/(2*26.981+3*15.9994)</f>
        <v>0</v>
      </c>
      <c r="AE31" s="112">
        <f>K31/(55.8452+15.9994)</f>
        <v>1.7906704192103513</v>
      </c>
      <c r="AF31" s="112">
        <f>L31/(55.8452+15.9994)</f>
        <v>0</v>
      </c>
      <c r="AG31" s="112">
        <f>2*M31/(2*55.845+3*15.999)</f>
        <v>0</v>
      </c>
      <c r="AH31" s="112">
        <f>2*N31/(2*55.845+3*15.999)</f>
        <v>0</v>
      </c>
      <c r="AI31" s="112">
        <f t="shared" si="33"/>
        <v>0</v>
      </c>
      <c r="AJ31" s="112">
        <f t="shared" si="33"/>
        <v>0</v>
      </c>
      <c r="AK31" s="112">
        <f t="shared" si="34"/>
        <v>0</v>
      </c>
      <c r="AL31" s="112">
        <f t="shared" si="34"/>
        <v>0</v>
      </c>
      <c r="AM31" s="112">
        <f t="shared" si="35"/>
        <v>0</v>
      </c>
      <c r="AN31" s="112">
        <f t="shared" si="35"/>
        <v>0</v>
      </c>
      <c r="AO31" s="112">
        <f t="shared" si="36"/>
        <v>0</v>
      </c>
      <c r="AP31" s="112">
        <f t="shared" si="36"/>
        <v>0</v>
      </c>
      <c r="AQ31" s="112">
        <f t="shared" si="5"/>
        <v>0</v>
      </c>
      <c r="AR31" s="7">
        <v>1</v>
      </c>
      <c r="AS31" s="112">
        <f t="shared" si="6"/>
        <v>0.55845005829770689</v>
      </c>
      <c r="AT31" s="118">
        <f t="shared" si="37"/>
        <v>0</v>
      </c>
      <c r="AU31" s="118">
        <f t="shared" si="37"/>
        <v>0</v>
      </c>
      <c r="AV31" s="112">
        <f t="shared" si="37"/>
        <v>0</v>
      </c>
      <c r="AW31" s="112">
        <f t="shared" si="37"/>
        <v>0</v>
      </c>
      <c r="AX31" s="112">
        <f t="shared" si="37"/>
        <v>0.99999999999999989</v>
      </c>
      <c r="AY31" s="112">
        <f t="shared" si="37"/>
        <v>0</v>
      </c>
      <c r="AZ31" s="112">
        <f t="shared" si="37"/>
        <v>0</v>
      </c>
      <c r="BA31" s="112">
        <f t="shared" si="37"/>
        <v>0</v>
      </c>
      <c r="BB31" s="112">
        <f t="shared" si="37"/>
        <v>0</v>
      </c>
      <c r="BC31" s="112">
        <f t="shared" si="37"/>
        <v>0</v>
      </c>
      <c r="BD31" s="112">
        <f t="shared" si="37"/>
        <v>0</v>
      </c>
      <c r="BE31" s="112">
        <f t="shared" si="37"/>
        <v>0</v>
      </c>
      <c r="BF31" s="112">
        <f t="shared" si="37"/>
        <v>0</v>
      </c>
      <c r="BG31" s="112">
        <f t="shared" si="37"/>
        <v>0</v>
      </c>
      <c r="BH31" s="112">
        <f t="shared" si="37"/>
        <v>0</v>
      </c>
      <c r="BI31" s="112">
        <f t="shared" si="37"/>
        <v>0</v>
      </c>
      <c r="BJ31" s="112">
        <f t="shared" si="8"/>
        <v>0</v>
      </c>
      <c r="BK31" s="112">
        <f t="shared" si="9"/>
        <v>0.99999999999999989</v>
      </c>
      <c r="BL31" s="112">
        <f t="shared" si="10"/>
        <v>0</v>
      </c>
      <c r="BM31" s="112"/>
      <c r="BO31" s="56">
        <f t="shared" si="11"/>
        <v>0</v>
      </c>
      <c r="BP31" s="111"/>
      <c r="BR31" s="56"/>
      <c r="BS31" s="56"/>
    </row>
    <row r="32" spans="1:71" s="7" customFormat="1" x14ac:dyDescent="0.25">
      <c r="G32" s="51"/>
      <c r="H32" s="99"/>
      <c r="K32" s="56"/>
      <c r="L32" s="56"/>
      <c r="M32" s="56"/>
      <c r="N32" s="56"/>
      <c r="Y32" s="57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>
        <f t="shared" si="5"/>
        <v>0</v>
      </c>
      <c r="AS32" s="112" t="e">
        <f t="shared" si="6"/>
        <v>#DIV/0!</v>
      </c>
      <c r="AT32" s="118"/>
      <c r="AU32" s="118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 t="e">
        <f t="shared" si="8"/>
        <v>#DIV/0!</v>
      </c>
      <c r="BK32" s="112" t="e">
        <f t="shared" si="9"/>
        <v>#DIV/0!</v>
      </c>
      <c r="BL32" s="112" t="e">
        <f t="shared" si="10"/>
        <v>#DIV/0!</v>
      </c>
      <c r="BM32" s="112"/>
      <c r="BO32" s="56">
        <f t="shared" si="11"/>
        <v>0</v>
      </c>
      <c r="BP32" s="111"/>
      <c r="BR32" s="56"/>
      <c r="BS32" s="56"/>
    </row>
    <row r="33" spans="1:71" s="7" customFormat="1" x14ac:dyDescent="0.25">
      <c r="A33" s="7" t="s">
        <v>180</v>
      </c>
      <c r="B33" s="7" t="s">
        <v>156</v>
      </c>
      <c r="C33" s="7" t="s">
        <v>54</v>
      </c>
      <c r="D33" s="7">
        <v>14</v>
      </c>
      <c r="E33" s="7">
        <v>1800</v>
      </c>
      <c r="F33" s="7" t="s">
        <v>55</v>
      </c>
      <c r="G33" s="51">
        <v>47.5</v>
      </c>
      <c r="H33" s="99">
        <v>0.5</v>
      </c>
      <c r="I33" s="17">
        <v>15</v>
      </c>
      <c r="J33" s="17">
        <v>0.6</v>
      </c>
      <c r="K33" s="56">
        <f>BN33-M33</f>
        <v>3.7247650000000001</v>
      </c>
      <c r="L33" s="56">
        <v>0.2</v>
      </c>
      <c r="M33" s="56">
        <f>BN33*BP33*1.113</f>
        <v>1.7752349999999999</v>
      </c>
      <c r="N33" s="56">
        <v>0.23657768280207672</v>
      </c>
      <c r="Q33" s="7">
        <v>28.6</v>
      </c>
      <c r="R33" s="7">
        <v>0.3</v>
      </c>
      <c r="S33" s="7">
        <v>3.2</v>
      </c>
      <c r="T33" s="7">
        <v>0.1</v>
      </c>
      <c r="U33" s="56">
        <v>0.02</v>
      </c>
      <c r="V33" s="56">
        <v>0.02</v>
      </c>
      <c r="Y33" s="57">
        <f>K33+M33</f>
        <v>5.5</v>
      </c>
      <c r="AA33" s="112">
        <f>G33/(2*15.9994+28.0855)</f>
        <v>0.79055593557718074</v>
      </c>
      <c r="AB33" s="112">
        <f>H33/(2*15.9994+28.0855)</f>
        <v>8.3216414271282176E-3</v>
      </c>
      <c r="AC33" s="112">
        <f>(2*I33)/(2*26.981+3*15.9994)</f>
        <v>0.29423245540907139</v>
      </c>
      <c r="AD33" s="112">
        <f>(2*J33)/(2*26.981+3*15.9994)</f>
        <v>1.1769298216362856E-2</v>
      </c>
      <c r="AE33" s="112">
        <f>K33/(55.8452+15.9994)</f>
        <v>5.1844745464516472E-2</v>
      </c>
      <c r="AF33" s="112">
        <f>L33/(55.8452+15.9994)</f>
        <v>2.7837861161451247E-3</v>
      </c>
      <c r="AG33" s="112">
        <f>2*M33/(2*55.845+3*15.999)</f>
        <v>2.223393263070882E-2</v>
      </c>
      <c r="AH33" s="112">
        <f>2*N33/(2*55.845+3*15.999)</f>
        <v>2.963017437888829E-3</v>
      </c>
      <c r="AI33" s="112">
        <f t="shared" ref="AI33:AJ36" si="38">O33/(95.94+2*15.9994)</f>
        <v>0</v>
      </c>
      <c r="AJ33" s="112">
        <f t="shared" si="38"/>
        <v>0</v>
      </c>
      <c r="AK33" s="112">
        <f t="shared" ref="AK33:AL36" si="39">Q33/(15.9994+24.3051)</f>
        <v>0.70959818382562745</v>
      </c>
      <c r="AL33" s="112">
        <f t="shared" si="39"/>
        <v>7.4433375925765117E-3</v>
      </c>
      <c r="AM33" s="112">
        <f t="shared" ref="AM33:AN36" si="40">S33/(40.078+15.9994)</f>
        <v>5.7063986561431163E-2</v>
      </c>
      <c r="AN33" s="112">
        <f t="shared" si="40"/>
        <v>1.7832495800447238E-3</v>
      </c>
      <c r="AO33" s="112">
        <f t="shared" ref="AO33:AP36" si="41">U33/(22.989+0.5*15.9994)</f>
        <v>6.4539654777386599E-4</v>
      </c>
      <c r="AP33" s="112">
        <f t="shared" si="41"/>
        <v>6.4539654777386599E-4</v>
      </c>
      <c r="AQ33" s="112">
        <f t="shared" si="5"/>
        <v>0</v>
      </c>
      <c r="AR33" s="7">
        <v>12</v>
      </c>
      <c r="AS33" s="112">
        <f t="shared" si="6"/>
        <v>4.1987908899192012</v>
      </c>
      <c r="AT33" s="118">
        <f t="shared" ref="AT33:BI36" si="42">$AS33*AA33</f>
        <v>3.3193790602730173</v>
      </c>
      <c r="AU33" s="118">
        <f t="shared" si="42"/>
        <v>3.4940832213400178E-2</v>
      </c>
      <c r="AV33" s="112">
        <f t="shared" si="42"/>
        <v>1.2354205532901665</v>
      </c>
      <c r="AW33" s="112">
        <f t="shared" si="42"/>
        <v>4.9416822131606662E-2</v>
      </c>
      <c r="AX33" s="112">
        <f t="shared" si="42"/>
        <v>0.21768524494659158</v>
      </c>
      <c r="AY33" s="112">
        <f t="shared" si="42"/>
        <v>1.1688535783953706E-2</v>
      </c>
      <c r="AZ33" s="112">
        <f t="shared" si="42"/>
        <v>9.3355633776897456E-2</v>
      </c>
      <c r="BA33" s="112">
        <f t="shared" si="42"/>
        <v>1.2441090624879348E-2</v>
      </c>
      <c r="BB33" s="112">
        <f t="shared" si="42"/>
        <v>0</v>
      </c>
      <c r="BC33" s="112">
        <f t="shared" si="42"/>
        <v>0</v>
      </c>
      <c r="BD33" s="112">
        <f t="shared" si="42"/>
        <v>2.9794543897502552</v>
      </c>
      <c r="BE33" s="112">
        <f t="shared" si="42"/>
        <v>3.1253018074303376E-2</v>
      </c>
      <c r="BF33" s="112">
        <f t="shared" si="42"/>
        <v>0.2395997469166089</v>
      </c>
      <c r="BG33" s="112">
        <f t="shared" si="42"/>
        <v>7.4874920911440282E-3</v>
      </c>
      <c r="BH33" s="112">
        <f t="shared" si="42"/>
        <v>2.709885145178211E-3</v>
      </c>
      <c r="BI33" s="112">
        <f t="shared" si="42"/>
        <v>2.709885145178211E-3</v>
      </c>
      <c r="BJ33" s="112">
        <f t="shared" si="8"/>
        <v>0</v>
      </c>
      <c r="BK33" s="112">
        <f t="shared" si="9"/>
        <v>8.0876045140987145</v>
      </c>
      <c r="BL33" s="112">
        <f t="shared" si="10"/>
        <v>0.14993767606446548</v>
      </c>
      <c r="BM33" s="112">
        <f>AX33+AZ33</f>
        <v>0.31104087872348907</v>
      </c>
      <c r="BN33" s="7">
        <v>5.5</v>
      </c>
      <c r="BO33" s="56">
        <f t="shared" si="11"/>
        <v>0.30000000000000004</v>
      </c>
      <c r="BP33" s="111">
        <v>0.28999999999999998</v>
      </c>
      <c r="BQ33" s="7">
        <v>0.04</v>
      </c>
      <c r="BR33" s="56">
        <f t="shared" si="17"/>
        <v>0.23657768280207672</v>
      </c>
      <c r="BS33" s="56">
        <v>0.1</v>
      </c>
    </row>
    <row r="34" spans="1:71" s="7" customFormat="1" x14ac:dyDescent="0.25">
      <c r="A34" s="7" t="s">
        <v>180</v>
      </c>
      <c r="B34" s="7" t="s">
        <v>163</v>
      </c>
      <c r="C34" s="7" t="s">
        <v>54</v>
      </c>
      <c r="D34" s="7">
        <v>14</v>
      </c>
      <c r="E34" s="7">
        <v>1800</v>
      </c>
      <c r="F34" s="7" t="s">
        <v>55</v>
      </c>
      <c r="G34" s="51">
        <v>41.4</v>
      </c>
      <c r="H34" s="99">
        <v>0.2</v>
      </c>
      <c r="I34" s="56">
        <v>0.08</v>
      </c>
      <c r="J34" s="56">
        <v>0.04</v>
      </c>
      <c r="K34" s="56">
        <v>5.6</v>
      </c>
      <c r="L34" s="56">
        <v>0.2</v>
      </c>
      <c r="M34" s="56"/>
      <c r="N34" s="56"/>
      <c r="Q34" s="7">
        <v>53.2</v>
      </c>
      <c r="R34" s="7">
        <v>0.3</v>
      </c>
      <c r="S34" s="7">
        <v>0.15</v>
      </c>
      <c r="T34" s="7">
        <v>0.01</v>
      </c>
      <c r="U34" s="56">
        <v>0.02</v>
      </c>
      <c r="V34" s="56">
        <v>0.01</v>
      </c>
      <c r="Y34" s="57"/>
      <c r="AA34" s="112">
        <f>G34/(2*15.9994+28.0855)</f>
        <v>0.68903191016621645</v>
      </c>
      <c r="AB34" s="112">
        <f>H34/(2*15.9994+28.0855)</f>
        <v>3.3286565708512874E-3</v>
      </c>
      <c r="AC34" s="112">
        <f>(2*I34)/(2*26.981+3*15.9994)</f>
        <v>1.5692397621817141E-3</v>
      </c>
      <c r="AD34" s="112">
        <f>(2*J34)/(2*26.981+3*15.9994)</f>
        <v>7.8461988109085703E-4</v>
      </c>
      <c r="AE34" s="112">
        <f>K34/(55.8452+15.9994)</f>
        <v>7.7946011252063477E-2</v>
      </c>
      <c r="AF34" s="112">
        <f>L34/(55.8452+15.9994)</f>
        <v>2.7837861161451247E-3</v>
      </c>
      <c r="AG34" s="112">
        <f>2*M34/(2*55.845+3*15.999)</f>
        <v>0</v>
      </c>
      <c r="AH34" s="112">
        <f>2*N34/(2*55.845+3*15.999)</f>
        <v>0</v>
      </c>
      <c r="AI34" s="112">
        <f t="shared" si="38"/>
        <v>0</v>
      </c>
      <c r="AJ34" s="112">
        <f t="shared" si="38"/>
        <v>0</v>
      </c>
      <c r="AK34" s="112">
        <f t="shared" si="39"/>
        <v>1.3199518664169014</v>
      </c>
      <c r="AL34" s="112">
        <f t="shared" si="39"/>
        <v>7.4433375925765117E-3</v>
      </c>
      <c r="AM34" s="112">
        <f t="shared" si="40"/>
        <v>2.6748743700670857E-3</v>
      </c>
      <c r="AN34" s="112">
        <f t="shared" si="40"/>
        <v>1.7832495800447238E-4</v>
      </c>
      <c r="AO34" s="112">
        <f t="shared" si="41"/>
        <v>6.4539654777386599E-4</v>
      </c>
      <c r="AP34" s="112">
        <f t="shared" si="41"/>
        <v>3.22698273886933E-4</v>
      </c>
      <c r="AQ34" s="112">
        <f t="shared" si="5"/>
        <v>0</v>
      </c>
      <c r="AR34" s="7">
        <v>4</v>
      </c>
      <c r="AS34" s="112">
        <f t="shared" si="6"/>
        <v>1.4381696028540694</v>
      </c>
      <c r="AT34" s="118">
        <f t="shared" si="42"/>
        <v>0.99094474859752835</v>
      </c>
      <c r="AU34" s="118">
        <f t="shared" si="42"/>
        <v>4.7871726985387842E-3</v>
      </c>
      <c r="AV34" s="112">
        <f t="shared" si="42"/>
        <v>2.2568329255596899E-3</v>
      </c>
      <c r="AW34" s="112">
        <f t="shared" si="42"/>
        <v>1.128416462779845E-3</v>
      </c>
      <c r="AX34" s="112">
        <f t="shared" si="42"/>
        <v>0.11209958404643895</v>
      </c>
      <c r="AY34" s="112">
        <f t="shared" si="42"/>
        <v>4.0035565730871065E-3</v>
      </c>
      <c r="AZ34" s="112">
        <f t="shared" si="42"/>
        <v>0</v>
      </c>
      <c r="BA34" s="112">
        <f t="shared" si="42"/>
        <v>0</v>
      </c>
      <c r="BB34" s="112">
        <f t="shared" si="42"/>
        <v>0</v>
      </c>
      <c r="BC34" s="112">
        <f t="shared" si="42"/>
        <v>0</v>
      </c>
      <c r="BD34" s="112">
        <f t="shared" si="42"/>
        <v>1.8983146515112828</v>
      </c>
      <c r="BE34" s="112">
        <f t="shared" si="42"/>
        <v>1.0704781869424527E-2</v>
      </c>
      <c r="BF34" s="112">
        <f t="shared" si="42"/>
        <v>3.8469230104839097E-3</v>
      </c>
      <c r="BG34" s="112">
        <f t="shared" si="42"/>
        <v>2.5646153403226062E-4</v>
      </c>
      <c r="BH34" s="112">
        <f t="shared" si="42"/>
        <v>9.281896967953283E-4</v>
      </c>
      <c r="BI34" s="112">
        <f t="shared" si="42"/>
        <v>4.6409484839766415E-4</v>
      </c>
      <c r="BJ34" s="112">
        <f t="shared" si="8"/>
        <v>0</v>
      </c>
      <c r="BK34" s="112">
        <f t="shared" si="9"/>
        <v>3.0083909297880891</v>
      </c>
      <c r="BL34" s="112">
        <f t="shared" si="10"/>
        <v>2.1344483986260189E-2</v>
      </c>
      <c r="BM34" s="112"/>
      <c r="BO34" s="56">
        <f t="shared" si="11"/>
        <v>0.2</v>
      </c>
      <c r="BP34" s="111"/>
      <c r="BR34" s="56"/>
      <c r="BS34" s="56"/>
    </row>
    <row r="35" spans="1:71" s="7" customFormat="1" x14ac:dyDescent="0.25">
      <c r="A35" s="7" t="s">
        <v>180</v>
      </c>
      <c r="B35" s="7" t="s">
        <v>55</v>
      </c>
      <c r="C35" s="7" t="s">
        <v>54</v>
      </c>
      <c r="D35" s="7">
        <v>14</v>
      </c>
      <c r="E35" s="7">
        <v>1800</v>
      </c>
      <c r="F35" s="7" t="s">
        <v>55</v>
      </c>
      <c r="G35" s="51"/>
      <c r="H35" s="99"/>
      <c r="I35" s="17"/>
      <c r="J35" s="17"/>
      <c r="K35" s="56"/>
      <c r="L35" s="56"/>
      <c r="M35" s="56"/>
      <c r="N35" s="56"/>
      <c r="U35" s="56"/>
      <c r="V35" s="56"/>
      <c r="X35" s="7">
        <v>117.18</v>
      </c>
      <c r="Y35" s="57"/>
      <c r="AA35" s="112">
        <f>G35/(2*15.9994+28.0855)</f>
        <v>0</v>
      </c>
      <c r="AB35" s="112">
        <f>H35/(2*15.9994+28.0855)</f>
        <v>0</v>
      </c>
      <c r="AC35" s="112">
        <f>(2*I35)/(2*26.981+3*15.9994)</f>
        <v>0</v>
      </c>
      <c r="AD35" s="112">
        <f>(2*J35)/(2*26.981+3*15.9994)</f>
        <v>0</v>
      </c>
      <c r="AE35" s="112">
        <f>K35/(55.8452+15.9994)</f>
        <v>0</v>
      </c>
      <c r="AF35" s="112">
        <f>L35/(55.8452+15.9994)</f>
        <v>0</v>
      </c>
      <c r="AG35" s="112">
        <f>2*M35/(2*55.845+3*15.999)</f>
        <v>0</v>
      </c>
      <c r="AH35" s="112">
        <f>2*N35/(2*55.845+3*15.999)</f>
        <v>0</v>
      </c>
      <c r="AI35" s="112">
        <f t="shared" si="38"/>
        <v>0</v>
      </c>
      <c r="AJ35" s="112">
        <f t="shared" si="38"/>
        <v>0</v>
      </c>
      <c r="AK35" s="112">
        <f t="shared" si="39"/>
        <v>0</v>
      </c>
      <c r="AL35" s="112">
        <f t="shared" si="39"/>
        <v>0</v>
      </c>
      <c r="AM35" s="112">
        <f t="shared" si="40"/>
        <v>0</v>
      </c>
      <c r="AN35" s="112">
        <f t="shared" si="40"/>
        <v>0</v>
      </c>
      <c r="AO35" s="112">
        <f t="shared" si="41"/>
        <v>0</v>
      </c>
      <c r="AP35" s="112">
        <f t="shared" si="41"/>
        <v>0</v>
      </c>
      <c r="AQ35" s="112">
        <f t="shared" si="5"/>
        <v>0.53701597299430182</v>
      </c>
      <c r="AR35" s="7">
        <v>2</v>
      </c>
      <c r="AS35" s="112">
        <f t="shared" si="6"/>
        <v>1.8621420037549066</v>
      </c>
      <c r="AT35" s="118">
        <f t="shared" si="42"/>
        <v>0</v>
      </c>
      <c r="AU35" s="118">
        <f t="shared" si="42"/>
        <v>0</v>
      </c>
      <c r="AV35" s="112">
        <f t="shared" si="42"/>
        <v>0</v>
      </c>
      <c r="AW35" s="112">
        <f t="shared" si="42"/>
        <v>0</v>
      </c>
      <c r="AX35" s="112">
        <f t="shared" si="42"/>
        <v>0</v>
      </c>
      <c r="AY35" s="112">
        <f t="shared" si="42"/>
        <v>0</v>
      </c>
      <c r="AZ35" s="112">
        <f t="shared" si="42"/>
        <v>0</v>
      </c>
      <c r="BA35" s="112">
        <f t="shared" si="42"/>
        <v>0</v>
      </c>
      <c r="BB35" s="112">
        <f t="shared" si="42"/>
        <v>0</v>
      </c>
      <c r="BC35" s="112">
        <f t="shared" si="42"/>
        <v>0</v>
      </c>
      <c r="BD35" s="112">
        <f t="shared" si="42"/>
        <v>0</v>
      </c>
      <c r="BE35" s="112">
        <f t="shared" si="42"/>
        <v>0</v>
      </c>
      <c r="BF35" s="112">
        <f t="shared" si="42"/>
        <v>0</v>
      </c>
      <c r="BG35" s="112">
        <f t="shared" si="42"/>
        <v>0</v>
      </c>
      <c r="BH35" s="112">
        <f t="shared" si="42"/>
        <v>0</v>
      </c>
      <c r="BI35" s="112">
        <f t="shared" si="42"/>
        <v>0</v>
      </c>
      <c r="BJ35" s="112">
        <f t="shared" si="8"/>
        <v>1</v>
      </c>
      <c r="BK35" s="112">
        <f t="shared" si="9"/>
        <v>1</v>
      </c>
      <c r="BL35" s="112">
        <f t="shared" si="10"/>
        <v>1</v>
      </c>
      <c r="BM35" s="112"/>
      <c r="BO35" s="56">
        <f t="shared" si="11"/>
        <v>0</v>
      </c>
      <c r="BP35" s="111"/>
      <c r="BR35" s="56"/>
      <c r="BS35" s="56"/>
    </row>
    <row r="36" spans="1:71" s="7" customFormat="1" x14ac:dyDescent="0.25">
      <c r="A36" s="7" t="s">
        <v>180</v>
      </c>
      <c r="B36" s="7" t="s">
        <v>165</v>
      </c>
      <c r="C36" s="7" t="s">
        <v>54</v>
      </c>
      <c r="D36" s="7">
        <v>14</v>
      </c>
      <c r="E36" s="7">
        <v>1800</v>
      </c>
      <c r="F36" s="7" t="s">
        <v>55</v>
      </c>
      <c r="G36" s="51"/>
      <c r="H36" s="99"/>
      <c r="I36" s="17"/>
      <c r="J36" s="17"/>
      <c r="K36" s="56"/>
      <c r="L36" s="56"/>
      <c r="M36" s="56"/>
      <c r="N36" s="56"/>
      <c r="U36" s="56"/>
      <c r="V36" s="56"/>
      <c r="X36" s="7">
        <v>100</v>
      </c>
      <c r="Y36" s="57"/>
      <c r="AA36" s="112">
        <f>G36/(2*15.9994+28.0855)</f>
        <v>0</v>
      </c>
      <c r="AB36" s="112">
        <f>H36/(2*15.9994+28.0855)</f>
        <v>0</v>
      </c>
      <c r="AC36" s="112">
        <f>(2*I36)/(2*26.981+3*15.9994)</f>
        <v>0</v>
      </c>
      <c r="AD36" s="112">
        <f>(2*J36)/(2*26.981+3*15.9994)</f>
        <v>0</v>
      </c>
      <c r="AE36" s="112">
        <f>K36/(55.8452+15.9994)</f>
        <v>0</v>
      </c>
      <c r="AF36" s="112">
        <f>L36/(55.8452+15.9994)</f>
        <v>0</v>
      </c>
      <c r="AG36" s="112">
        <f>2*M36/(2*55.845+3*15.999)</f>
        <v>0</v>
      </c>
      <c r="AH36" s="112">
        <f>2*N36/(2*55.845+3*15.999)</f>
        <v>0</v>
      </c>
      <c r="AI36" s="112">
        <f t="shared" si="38"/>
        <v>0</v>
      </c>
      <c r="AJ36" s="112">
        <f t="shared" si="38"/>
        <v>0</v>
      </c>
      <c r="AK36" s="112">
        <f t="shared" si="39"/>
        <v>0</v>
      </c>
      <c r="AL36" s="112">
        <f t="shared" si="39"/>
        <v>0</v>
      </c>
      <c r="AM36" s="112">
        <f t="shared" si="40"/>
        <v>0</v>
      </c>
      <c r="AN36" s="112">
        <f t="shared" si="40"/>
        <v>0</v>
      </c>
      <c r="AO36" s="112">
        <f t="shared" si="41"/>
        <v>0</v>
      </c>
      <c r="AP36" s="112">
        <f t="shared" si="41"/>
        <v>0</v>
      </c>
      <c r="AQ36" s="112">
        <f t="shared" si="5"/>
        <v>0.45828296039793631</v>
      </c>
      <c r="AR36" s="7">
        <v>2</v>
      </c>
      <c r="AS36" s="112">
        <f t="shared" si="6"/>
        <v>2.1820579999999996</v>
      </c>
      <c r="AT36" s="118">
        <f t="shared" si="42"/>
        <v>0</v>
      </c>
      <c r="AU36" s="118">
        <f t="shared" si="42"/>
        <v>0</v>
      </c>
      <c r="AV36" s="112">
        <f t="shared" si="42"/>
        <v>0</v>
      </c>
      <c r="AW36" s="112">
        <f t="shared" si="42"/>
        <v>0</v>
      </c>
      <c r="AX36" s="112">
        <f t="shared" si="42"/>
        <v>0</v>
      </c>
      <c r="AY36" s="112">
        <f t="shared" si="42"/>
        <v>0</v>
      </c>
      <c r="AZ36" s="112">
        <f t="shared" si="42"/>
        <v>0</v>
      </c>
      <c r="BA36" s="112">
        <f t="shared" si="42"/>
        <v>0</v>
      </c>
      <c r="BB36" s="112">
        <f t="shared" si="42"/>
        <v>0</v>
      </c>
      <c r="BC36" s="112">
        <f t="shared" si="42"/>
        <v>0</v>
      </c>
      <c r="BD36" s="112">
        <f t="shared" si="42"/>
        <v>0</v>
      </c>
      <c r="BE36" s="112">
        <f t="shared" si="42"/>
        <v>0</v>
      </c>
      <c r="BF36" s="112">
        <f t="shared" si="42"/>
        <v>0</v>
      </c>
      <c r="BG36" s="112">
        <f t="shared" si="42"/>
        <v>0</v>
      </c>
      <c r="BH36" s="112">
        <f t="shared" si="42"/>
        <v>0</v>
      </c>
      <c r="BI36" s="112">
        <f t="shared" si="42"/>
        <v>0</v>
      </c>
      <c r="BJ36" s="112">
        <f t="shared" si="8"/>
        <v>0.99999999999999989</v>
      </c>
      <c r="BK36" s="112">
        <f t="shared" si="9"/>
        <v>0.99999999999999989</v>
      </c>
      <c r="BL36" s="112">
        <f t="shared" si="10"/>
        <v>0.99999999999999989</v>
      </c>
      <c r="BM36" s="112"/>
      <c r="BO36" s="56">
        <f t="shared" si="11"/>
        <v>0</v>
      </c>
      <c r="BP36" s="111"/>
      <c r="BR36" s="56"/>
      <c r="BS36" s="56"/>
    </row>
    <row r="37" spans="1:71" s="7" customFormat="1" x14ac:dyDescent="0.25">
      <c r="G37" s="51"/>
      <c r="H37" s="99"/>
      <c r="I37" s="17"/>
      <c r="J37" s="17"/>
      <c r="K37" s="56"/>
      <c r="L37" s="56"/>
      <c r="M37" s="56"/>
      <c r="N37" s="56"/>
      <c r="U37" s="56"/>
      <c r="V37" s="56"/>
      <c r="Y37" s="57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>
        <f t="shared" si="5"/>
        <v>0</v>
      </c>
      <c r="AS37" s="112" t="e">
        <f t="shared" si="6"/>
        <v>#DIV/0!</v>
      </c>
      <c r="AT37" s="118"/>
      <c r="AU37" s="118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 t="e">
        <f t="shared" si="8"/>
        <v>#DIV/0!</v>
      </c>
      <c r="BK37" s="112" t="e">
        <f t="shared" si="9"/>
        <v>#DIV/0!</v>
      </c>
      <c r="BL37" s="112" t="e">
        <f t="shared" si="10"/>
        <v>#DIV/0!</v>
      </c>
      <c r="BM37" s="112"/>
      <c r="BO37" s="56">
        <f t="shared" si="11"/>
        <v>0</v>
      </c>
      <c r="BP37" s="111"/>
      <c r="BR37" s="56"/>
      <c r="BS37" s="56"/>
    </row>
    <row r="38" spans="1:71" s="7" customFormat="1" x14ac:dyDescent="0.25">
      <c r="A38" s="7" t="s">
        <v>181</v>
      </c>
      <c r="B38" s="7" t="s">
        <v>156</v>
      </c>
      <c r="C38" s="7" t="s">
        <v>54</v>
      </c>
      <c r="D38" s="7">
        <v>14</v>
      </c>
      <c r="E38" s="7">
        <v>1600</v>
      </c>
      <c r="F38" s="7" t="s">
        <v>61</v>
      </c>
      <c r="G38" s="51">
        <v>45.3</v>
      </c>
      <c r="H38" s="99">
        <v>1.4</v>
      </c>
      <c r="I38" s="17">
        <v>20.100000000000001</v>
      </c>
      <c r="J38" s="17">
        <v>2</v>
      </c>
      <c r="K38" s="56">
        <f>BN38-M38</f>
        <v>5.4</v>
      </c>
      <c r="L38" s="56">
        <v>1</v>
      </c>
      <c r="M38" s="56">
        <f>BN38*BP38*1.113</f>
        <v>0</v>
      </c>
      <c r="N38" s="56">
        <v>0</v>
      </c>
      <c r="Q38" s="7">
        <v>24.5</v>
      </c>
      <c r="R38" s="7">
        <v>1</v>
      </c>
      <c r="S38" s="7">
        <v>4.3</v>
      </c>
      <c r="T38" s="7">
        <v>0.2</v>
      </c>
      <c r="U38" s="56"/>
      <c r="V38" s="56"/>
      <c r="Y38" s="57">
        <f>K38+M38</f>
        <v>5.4</v>
      </c>
      <c r="AA38" s="112">
        <f>G38/(2*15.9994+28.0855)</f>
        <v>0.75394071329781653</v>
      </c>
      <c r="AB38" s="112">
        <f>H38/(2*15.9994+28.0855)</f>
        <v>2.330059599595901E-2</v>
      </c>
      <c r="AC38" s="112">
        <f>(2*I38)/(2*26.981+3*15.9994)</f>
        <v>0.39427149024815566</v>
      </c>
      <c r="AD38" s="112">
        <f>(2*J38)/(2*26.981+3*15.9994)</f>
        <v>3.9230994054542848E-2</v>
      </c>
      <c r="AE38" s="112">
        <f>K38/(55.8452+15.9994)</f>
        <v>7.5162225135918359E-2</v>
      </c>
      <c r="AF38" s="112">
        <f>L38/(55.8452+15.9994)</f>
        <v>1.3918930580725622E-2</v>
      </c>
      <c r="AG38" s="112">
        <f>2*M38/(2*55.845+3*15.999)</f>
        <v>0</v>
      </c>
      <c r="AH38" s="112">
        <f>2*N38/(2*55.845+3*15.999)</f>
        <v>0</v>
      </c>
      <c r="AI38" s="112">
        <f t="shared" ref="AI38:AJ42" si="43">O38/(95.94+2*15.9994)</f>
        <v>0</v>
      </c>
      <c r="AJ38" s="112">
        <f t="shared" si="43"/>
        <v>0</v>
      </c>
      <c r="AK38" s="112">
        <f t="shared" ref="AK38:AL42" si="44">Q38/(15.9994+24.3051)</f>
        <v>0.60787257006041517</v>
      </c>
      <c r="AL38" s="112">
        <f t="shared" si="44"/>
        <v>2.4811125308588373E-2</v>
      </c>
      <c r="AM38" s="112">
        <f t="shared" ref="AM38:AN42" si="45">S38/(40.078+15.9994)</f>
        <v>7.6679731941923124E-2</v>
      </c>
      <c r="AN38" s="112">
        <f t="shared" si="45"/>
        <v>3.5664991600894477E-3</v>
      </c>
      <c r="AO38" s="112">
        <f t="shared" ref="AO38:AP42" si="46">U38/(22.989+0.5*15.9994)</f>
        <v>0</v>
      </c>
      <c r="AP38" s="112">
        <f t="shared" si="46"/>
        <v>0</v>
      </c>
      <c r="AQ38" s="112">
        <f t="shared" si="5"/>
        <v>0</v>
      </c>
      <c r="AR38" s="7">
        <v>12</v>
      </c>
      <c r="AS38" s="112">
        <f t="shared" si="6"/>
        <v>4.1972670914549903</v>
      </c>
      <c r="AT38" s="118">
        <f t="shared" ref="AT38:BI42" si="47">$AS38*AA38</f>
        <v>3.1644905448330269</v>
      </c>
      <c r="AU38" s="118">
        <f t="shared" si="47"/>
        <v>9.7798824785126665E-2</v>
      </c>
      <c r="AV38" s="112">
        <f t="shared" si="47"/>
        <v>1.6548627511175009</v>
      </c>
      <c r="AW38" s="112">
        <f t="shared" si="47"/>
        <v>0.16466296031019909</v>
      </c>
      <c r="AX38" s="112">
        <f t="shared" si="47"/>
        <v>0.3154759340835212</v>
      </c>
      <c r="AY38" s="112">
        <f t="shared" si="47"/>
        <v>5.8421469274726148E-2</v>
      </c>
      <c r="AZ38" s="112">
        <f t="shared" si="47"/>
        <v>0</v>
      </c>
      <c r="BA38" s="112">
        <f t="shared" si="47"/>
        <v>0</v>
      </c>
      <c r="BB38" s="112">
        <f t="shared" si="47"/>
        <v>0</v>
      </c>
      <c r="BC38" s="112">
        <f t="shared" si="47"/>
        <v>0</v>
      </c>
      <c r="BD38" s="112">
        <f t="shared" si="47"/>
        <v>2.5514035341127488</v>
      </c>
      <c r="BE38" s="112">
        <f t="shared" si="47"/>
        <v>0.10413891975970402</v>
      </c>
      <c r="BF38" s="112">
        <f t="shared" si="47"/>
        <v>0.32184531546142398</v>
      </c>
      <c r="BG38" s="112">
        <f t="shared" si="47"/>
        <v>1.4969549556345302E-2</v>
      </c>
      <c r="BH38" s="112">
        <f t="shared" si="47"/>
        <v>0</v>
      </c>
      <c r="BI38" s="112">
        <f t="shared" si="47"/>
        <v>0</v>
      </c>
      <c r="BJ38" s="112">
        <f t="shared" si="8"/>
        <v>0</v>
      </c>
      <c r="BK38" s="112">
        <f t="shared" si="9"/>
        <v>8.0080780796082216</v>
      </c>
      <c r="BL38" s="112">
        <f t="shared" si="10"/>
        <v>0.43999172368610118</v>
      </c>
      <c r="BM38" s="112">
        <f>AX38+AZ38</f>
        <v>0.3154759340835212</v>
      </c>
      <c r="BN38" s="7">
        <v>5.4</v>
      </c>
      <c r="BO38" s="56">
        <f t="shared" si="11"/>
        <v>1</v>
      </c>
      <c r="BP38" s="111">
        <v>0</v>
      </c>
      <c r="BQ38" s="7">
        <v>0</v>
      </c>
      <c r="BR38" s="56">
        <v>0</v>
      </c>
      <c r="BS38" s="56"/>
    </row>
    <row r="39" spans="1:71" s="7" customFormat="1" x14ac:dyDescent="0.25">
      <c r="A39" s="7" t="s">
        <v>181</v>
      </c>
      <c r="B39" s="7" t="s">
        <v>163</v>
      </c>
      <c r="C39" s="7" t="s">
        <v>54</v>
      </c>
      <c r="D39" s="7">
        <v>14</v>
      </c>
      <c r="E39" s="7">
        <v>1600</v>
      </c>
      <c r="F39" s="7" t="s">
        <v>61</v>
      </c>
      <c r="G39" s="51">
        <v>41.4</v>
      </c>
      <c r="H39" s="99">
        <v>0.2</v>
      </c>
      <c r="I39" s="56">
        <v>0.05</v>
      </c>
      <c r="J39" s="56">
        <v>0.01</v>
      </c>
      <c r="K39" s="56">
        <v>6.6</v>
      </c>
      <c r="L39" s="56">
        <v>0.3</v>
      </c>
      <c r="M39" s="56"/>
      <c r="N39" s="56"/>
      <c r="Q39" s="7">
        <v>51.1</v>
      </c>
      <c r="R39" s="7">
        <v>0.3</v>
      </c>
      <c r="S39" s="7">
        <v>0.14000000000000001</v>
      </c>
      <c r="T39" s="7">
        <v>0.02</v>
      </c>
      <c r="U39" s="56"/>
      <c r="V39" s="56"/>
      <c r="Y39" s="57"/>
      <c r="AA39" s="112">
        <f>G39/(2*15.9994+28.0855)</f>
        <v>0.68903191016621645</v>
      </c>
      <c r="AB39" s="112">
        <f>H39/(2*15.9994+28.0855)</f>
        <v>3.3286565708512874E-3</v>
      </c>
      <c r="AC39" s="112">
        <f>(2*I39)/(2*26.981+3*15.9994)</f>
        <v>9.8077485136357123E-4</v>
      </c>
      <c r="AD39" s="112">
        <f>(2*J39)/(2*26.981+3*15.9994)</f>
        <v>1.9615497027271426E-4</v>
      </c>
      <c r="AE39" s="112">
        <f>K39/(55.8452+15.9994)</f>
        <v>9.1864941832789093E-2</v>
      </c>
      <c r="AF39" s="112">
        <f>L39/(55.8452+15.9994)</f>
        <v>4.1756791742176861E-3</v>
      </c>
      <c r="AG39" s="112">
        <f>2*M39/(2*55.845+3*15.999)</f>
        <v>0</v>
      </c>
      <c r="AH39" s="112">
        <f>2*N39/(2*55.845+3*15.999)</f>
        <v>0</v>
      </c>
      <c r="AI39" s="112">
        <f t="shared" si="43"/>
        <v>0</v>
      </c>
      <c r="AJ39" s="112">
        <f t="shared" si="43"/>
        <v>0</v>
      </c>
      <c r="AK39" s="112">
        <f t="shared" si="44"/>
        <v>1.2678485032688658</v>
      </c>
      <c r="AL39" s="112">
        <f t="shared" si="44"/>
        <v>7.4433375925765117E-3</v>
      </c>
      <c r="AM39" s="112">
        <f t="shared" si="45"/>
        <v>2.4965494120626134E-3</v>
      </c>
      <c r="AN39" s="112">
        <f t="shared" si="45"/>
        <v>3.5664991600894476E-4</v>
      </c>
      <c r="AO39" s="112">
        <f t="shared" si="46"/>
        <v>0</v>
      </c>
      <c r="AP39" s="112">
        <f t="shared" si="46"/>
        <v>0</v>
      </c>
      <c r="AQ39" s="112">
        <f t="shared" si="5"/>
        <v>0</v>
      </c>
      <c r="AR39" s="7">
        <v>4</v>
      </c>
      <c r="AS39" s="112">
        <f t="shared" si="6"/>
        <v>1.4589248939545942</v>
      </c>
      <c r="AT39" s="118">
        <f t="shared" si="47"/>
        <v>1.0052458064705789</v>
      </c>
      <c r="AU39" s="118">
        <f t="shared" si="47"/>
        <v>4.8562599346404778E-3</v>
      </c>
      <c r="AV39" s="112">
        <f t="shared" si="47"/>
        <v>1.4308768460189311E-3</v>
      </c>
      <c r="AW39" s="112">
        <f t="shared" si="47"/>
        <v>2.8617536920378625E-4</v>
      </c>
      <c r="AX39" s="112">
        <f t="shared" si="47"/>
        <v>0.13402405052154678</v>
      </c>
      <c r="AY39" s="112">
        <f t="shared" si="47"/>
        <v>6.0920022964339451E-3</v>
      </c>
      <c r="AZ39" s="112">
        <f t="shared" si="47"/>
        <v>0</v>
      </c>
      <c r="BA39" s="112">
        <f t="shared" si="47"/>
        <v>0</v>
      </c>
      <c r="BB39" s="112">
        <f t="shared" si="47"/>
        <v>0</v>
      </c>
      <c r="BC39" s="112">
        <f t="shared" si="47"/>
        <v>0</v>
      </c>
      <c r="BD39" s="112">
        <f t="shared" si="47"/>
        <v>1.8496957431820211</v>
      </c>
      <c r="BE39" s="112">
        <f t="shared" si="47"/>
        <v>1.0859270507917932E-2</v>
      </c>
      <c r="BF39" s="112">
        <f t="shared" si="47"/>
        <v>3.642278086245853E-3</v>
      </c>
      <c r="BG39" s="112">
        <f t="shared" si="47"/>
        <v>5.2032544089226462E-4</v>
      </c>
      <c r="BH39" s="112">
        <f t="shared" si="47"/>
        <v>0</v>
      </c>
      <c r="BI39" s="112">
        <f t="shared" si="47"/>
        <v>0</v>
      </c>
      <c r="BJ39" s="112">
        <f t="shared" si="8"/>
        <v>0</v>
      </c>
      <c r="BK39" s="112">
        <f t="shared" si="9"/>
        <v>2.9940387551064118</v>
      </c>
      <c r="BL39" s="112">
        <f t="shared" si="10"/>
        <v>2.2614033549088409E-2</v>
      </c>
      <c r="BM39" s="112"/>
      <c r="BO39" s="56">
        <f t="shared" si="11"/>
        <v>0.3</v>
      </c>
      <c r="BP39" s="111"/>
      <c r="BR39" s="56"/>
      <c r="BS39" s="56"/>
    </row>
    <row r="40" spans="1:71" s="16" customFormat="1" x14ac:dyDescent="0.25">
      <c r="A40" s="7" t="s">
        <v>181</v>
      </c>
      <c r="B40" s="125" t="s">
        <v>162</v>
      </c>
      <c r="C40" s="7" t="s">
        <v>54</v>
      </c>
      <c r="D40" s="7">
        <v>14</v>
      </c>
      <c r="E40" s="7">
        <v>1600</v>
      </c>
      <c r="F40" s="7" t="s">
        <v>61</v>
      </c>
      <c r="G40" s="104">
        <v>56.12</v>
      </c>
      <c r="H40" s="102">
        <v>0.6</v>
      </c>
      <c r="I40" s="44">
        <v>0.5</v>
      </c>
      <c r="J40" s="44">
        <v>0.05</v>
      </c>
      <c r="K40" s="105">
        <v>4.3</v>
      </c>
      <c r="L40" s="105">
        <v>0.04</v>
      </c>
      <c r="M40" s="105"/>
      <c r="N40" s="105"/>
      <c r="Q40" s="16">
        <v>24.7</v>
      </c>
      <c r="R40" s="16">
        <v>0.25</v>
      </c>
      <c r="S40" s="16">
        <v>13.9</v>
      </c>
      <c r="T40" s="16">
        <v>0.14000000000000001</v>
      </c>
      <c r="U40" s="105"/>
      <c r="V40" s="105"/>
      <c r="Y40" s="57"/>
      <c r="AA40" s="112">
        <f>G40/(2*15.9994+28.0855)</f>
        <v>0.9340210337808712</v>
      </c>
      <c r="AB40" s="112">
        <f>H40/(2*15.9994+28.0855)</f>
        <v>9.9859697125538622E-3</v>
      </c>
      <c r="AC40" s="112">
        <f>(2*I40)/(2*26.981+3*15.9994)</f>
        <v>9.8077485136357119E-3</v>
      </c>
      <c r="AD40" s="112">
        <f>(2*J40)/(2*26.981+3*15.9994)</f>
        <v>9.8077485136357123E-4</v>
      </c>
      <c r="AE40" s="112">
        <f>K40/(55.8452+15.9994)</f>
        <v>5.985140149712017E-2</v>
      </c>
      <c r="AF40" s="112">
        <f>L40/(55.8452+15.9994)</f>
        <v>5.5675722322902485E-4</v>
      </c>
      <c r="AG40" s="112">
        <f>2*M40/(2*55.845+3*15.999)</f>
        <v>0</v>
      </c>
      <c r="AH40" s="112">
        <f>2*N40/(2*55.845+3*15.999)</f>
        <v>0</v>
      </c>
      <c r="AI40" s="112">
        <f t="shared" si="43"/>
        <v>0</v>
      </c>
      <c r="AJ40" s="112">
        <f t="shared" si="43"/>
        <v>0</v>
      </c>
      <c r="AK40" s="112">
        <f t="shared" si="44"/>
        <v>0.61283479512213279</v>
      </c>
      <c r="AL40" s="112">
        <f t="shared" si="44"/>
        <v>6.2027813271470934E-3</v>
      </c>
      <c r="AM40" s="112">
        <f t="shared" si="45"/>
        <v>0.24787169162621661</v>
      </c>
      <c r="AN40" s="112">
        <f t="shared" si="45"/>
        <v>2.4965494120626134E-3</v>
      </c>
      <c r="AO40" s="112">
        <f t="shared" si="46"/>
        <v>0</v>
      </c>
      <c r="AP40" s="112">
        <f t="shared" si="46"/>
        <v>0</v>
      </c>
      <c r="AQ40" s="112">
        <f t="shared" si="5"/>
        <v>0</v>
      </c>
      <c r="AR40" s="7">
        <v>6</v>
      </c>
      <c r="AS40" s="112">
        <f t="shared" si="6"/>
        <v>2.1403257653736296</v>
      </c>
      <c r="AT40" s="118">
        <f t="shared" si="47"/>
        <v>1.9991092840021119</v>
      </c>
      <c r="AU40" s="118">
        <f t="shared" si="47"/>
        <v>2.1373228268019729E-2</v>
      </c>
      <c r="AV40" s="112">
        <f t="shared" si="47"/>
        <v>2.0991776844039432E-2</v>
      </c>
      <c r="AW40" s="112">
        <f t="shared" si="47"/>
        <v>2.0991776844039435E-3</v>
      </c>
      <c r="AX40" s="112">
        <f t="shared" si="47"/>
        <v>0.12810149671800813</v>
      </c>
      <c r="AY40" s="112">
        <f t="shared" si="47"/>
        <v>1.1916418299349593E-3</v>
      </c>
      <c r="AZ40" s="112">
        <f t="shared" si="47"/>
        <v>0</v>
      </c>
      <c r="BA40" s="112">
        <f t="shared" si="47"/>
        <v>0</v>
      </c>
      <c r="BB40" s="112">
        <f t="shared" si="47"/>
        <v>0</v>
      </c>
      <c r="BC40" s="112">
        <f t="shared" si="47"/>
        <v>0</v>
      </c>
      <c r="BD40" s="112">
        <f t="shared" si="47"/>
        <v>1.3116661019173703</v>
      </c>
      <c r="BE40" s="112">
        <f t="shared" si="47"/>
        <v>1.3275972691471362E-2</v>
      </c>
      <c r="BF40" s="112">
        <f t="shared" si="47"/>
        <v>0.53052616809433839</v>
      </c>
      <c r="BG40" s="112">
        <f t="shared" si="47"/>
        <v>5.343429031165998E-3</v>
      </c>
      <c r="BH40" s="112">
        <f t="shared" si="47"/>
        <v>0</v>
      </c>
      <c r="BI40" s="112">
        <f t="shared" si="47"/>
        <v>0</v>
      </c>
      <c r="BJ40" s="112">
        <f t="shared" si="8"/>
        <v>0</v>
      </c>
      <c r="BK40" s="112">
        <f t="shared" si="9"/>
        <v>3.9903948275758681</v>
      </c>
      <c r="BL40" s="112">
        <f t="shared" si="10"/>
        <v>4.3283449504995991E-2</v>
      </c>
      <c r="BM40" s="122"/>
      <c r="BO40" s="56">
        <f t="shared" si="11"/>
        <v>0.04</v>
      </c>
      <c r="BP40" s="98"/>
      <c r="BR40" s="56"/>
      <c r="BS40" s="105"/>
    </row>
    <row r="41" spans="1:71" s="7" customFormat="1" x14ac:dyDescent="0.25">
      <c r="A41" s="7" t="s">
        <v>181</v>
      </c>
      <c r="B41" s="7" t="s">
        <v>61</v>
      </c>
      <c r="C41" s="7" t="s">
        <v>54</v>
      </c>
      <c r="D41" s="7">
        <v>14</v>
      </c>
      <c r="E41" s="7">
        <v>1600</v>
      </c>
      <c r="F41" s="7" t="s">
        <v>61</v>
      </c>
      <c r="G41" s="51"/>
      <c r="H41" s="99"/>
      <c r="I41" s="17"/>
      <c r="J41" s="17"/>
      <c r="K41" s="56"/>
      <c r="L41" s="56"/>
      <c r="M41" s="56"/>
      <c r="N41" s="56"/>
      <c r="O41" s="7">
        <v>133.35</v>
      </c>
      <c r="U41" s="56"/>
      <c r="V41" s="56"/>
      <c r="Y41" s="57"/>
      <c r="AA41" s="112">
        <f>G41/(2*15.9994+28.0855)</f>
        <v>0</v>
      </c>
      <c r="AB41" s="112">
        <f>H41/(2*15.9994+28.0855)</f>
        <v>0</v>
      </c>
      <c r="AC41" s="112">
        <f>(2*I41)/(2*26.981+3*15.9994)</f>
        <v>0</v>
      </c>
      <c r="AD41" s="112">
        <f>(2*J41)/(2*26.981+3*15.9994)</f>
        <v>0</v>
      </c>
      <c r="AE41" s="112">
        <f>K41/(55.8452+15.9994)</f>
        <v>0</v>
      </c>
      <c r="AF41" s="112">
        <f>L41/(55.8452+15.9994)</f>
        <v>0</v>
      </c>
      <c r="AG41" s="112">
        <f>2*M41/(2*55.845+3*15.999)</f>
        <v>0</v>
      </c>
      <c r="AH41" s="112">
        <f>2*N41/(2*55.845+3*15.999)</f>
        <v>0</v>
      </c>
      <c r="AI41" s="112">
        <f t="shared" si="43"/>
        <v>1.0422952224032116</v>
      </c>
      <c r="AJ41" s="112">
        <f t="shared" si="43"/>
        <v>0</v>
      </c>
      <c r="AK41" s="112">
        <f t="shared" si="44"/>
        <v>0</v>
      </c>
      <c r="AL41" s="112">
        <f t="shared" si="44"/>
        <v>0</v>
      </c>
      <c r="AM41" s="112">
        <f t="shared" si="45"/>
        <v>0</v>
      </c>
      <c r="AN41" s="112">
        <f t="shared" si="45"/>
        <v>0</v>
      </c>
      <c r="AO41" s="112">
        <f t="shared" si="46"/>
        <v>0</v>
      </c>
      <c r="AP41" s="112">
        <f t="shared" si="46"/>
        <v>0</v>
      </c>
      <c r="AQ41" s="112">
        <f t="shared" si="5"/>
        <v>0</v>
      </c>
      <c r="AR41" s="7">
        <v>2</v>
      </c>
      <c r="AS41" s="112">
        <f t="shared" si="6"/>
        <v>0.9594210723659542</v>
      </c>
      <c r="AT41" s="118">
        <f t="shared" si="47"/>
        <v>0</v>
      </c>
      <c r="AU41" s="118">
        <f t="shared" si="47"/>
        <v>0</v>
      </c>
      <c r="AV41" s="112">
        <f t="shared" si="47"/>
        <v>0</v>
      </c>
      <c r="AW41" s="112">
        <f t="shared" si="47"/>
        <v>0</v>
      </c>
      <c r="AX41" s="112">
        <f t="shared" si="47"/>
        <v>0</v>
      </c>
      <c r="AY41" s="112">
        <f t="shared" si="47"/>
        <v>0</v>
      </c>
      <c r="AZ41" s="112">
        <f t="shared" si="47"/>
        <v>0</v>
      </c>
      <c r="BA41" s="112">
        <f t="shared" si="47"/>
        <v>0</v>
      </c>
      <c r="BB41" s="112">
        <f t="shared" si="47"/>
        <v>1</v>
      </c>
      <c r="BC41" s="112">
        <f t="shared" si="47"/>
        <v>0</v>
      </c>
      <c r="BD41" s="112">
        <f t="shared" si="47"/>
        <v>0</v>
      </c>
      <c r="BE41" s="112">
        <f t="shared" si="47"/>
        <v>0</v>
      </c>
      <c r="BF41" s="112">
        <f t="shared" si="47"/>
        <v>0</v>
      </c>
      <c r="BG41" s="112">
        <f t="shared" si="47"/>
        <v>0</v>
      </c>
      <c r="BH41" s="112">
        <f t="shared" si="47"/>
        <v>0</v>
      </c>
      <c r="BI41" s="112">
        <f t="shared" si="47"/>
        <v>0</v>
      </c>
      <c r="BJ41" s="112">
        <f t="shared" si="8"/>
        <v>0</v>
      </c>
      <c r="BK41" s="112">
        <f t="shared" si="9"/>
        <v>1</v>
      </c>
      <c r="BL41" s="112">
        <f t="shared" si="10"/>
        <v>0</v>
      </c>
      <c r="BM41" s="112"/>
      <c r="BO41" s="56">
        <f t="shared" si="11"/>
        <v>0</v>
      </c>
      <c r="BP41" s="111"/>
      <c r="BR41" s="56"/>
      <c r="BS41" s="56"/>
    </row>
    <row r="42" spans="1:71" s="7" customFormat="1" x14ac:dyDescent="0.25">
      <c r="A42" s="7" t="s">
        <v>181</v>
      </c>
      <c r="B42" s="7" t="s">
        <v>161</v>
      </c>
      <c r="C42" s="7" t="s">
        <v>54</v>
      </c>
      <c r="D42" s="7">
        <v>14</v>
      </c>
      <c r="E42" s="7">
        <v>1600</v>
      </c>
      <c r="F42" s="7" t="s">
        <v>61</v>
      </c>
      <c r="G42" s="51"/>
      <c r="H42" s="99"/>
      <c r="I42" s="17"/>
      <c r="J42" s="17"/>
      <c r="K42" s="56"/>
      <c r="L42" s="56"/>
      <c r="M42" s="56"/>
      <c r="N42" s="56"/>
      <c r="O42" s="7">
        <v>100</v>
      </c>
      <c r="U42" s="56"/>
      <c r="V42" s="56"/>
      <c r="Y42" s="57"/>
      <c r="AA42" s="112">
        <f>G42/(2*15.9994+28.0855)</f>
        <v>0</v>
      </c>
      <c r="AB42" s="112">
        <f>H42/(2*15.9994+28.0855)</f>
        <v>0</v>
      </c>
      <c r="AC42" s="112">
        <f>(2*I42)/(2*26.981+3*15.9994)</f>
        <v>0</v>
      </c>
      <c r="AD42" s="112">
        <f>(2*J42)/(2*26.981+3*15.9994)</f>
        <v>0</v>
      </c>
      <c r="AE42" s="112">
        <f>K42/(55.8452+15.9994)</f>
        <v>0</v>
      </c>
      <c r="AF42" s="112">
        <f>L42/(55.8452+15.9994)</f>
        <v>0</v>
      </c>
      <c r="AG42" s="112">
        <f>2*M42/(2*55.845+3*15.999)</f>
        <v>0</v>
      </c>
      <c r="AH42" s="112">
        <f>2*N42/(2*55.845+3*15.999)</f>
        <v>0</v>
      </c>
      <c r="AI42" s="112">
        <f t="shared" si="43"/>
        <v>0.78162371383817886</v>
      </c>
      <c r="AJ42" s="112">
        <f t="shared" si="43"/>
        <v>0</v>
      </c>
      <c r="AK42" s="112">
        <f t="shared" si="44"/>
        <v>0</v>
      </c>
      <c r="AL42" s="112">
        <f t="shared" si="44"/>
        <v>0</v>
      </c>
      <c r="AM42" s="112">
        <f t="shared" si="45"/>
        <v>0</v>
      </c>
      <c r="AN42" s="112">
        <f t="shared" si="45"/>
        <v>0</v>
      </c>
      <c r="AO42" s="112">
        <f t="shared" si="46"/>
        <v>0</v>
      </c>
      <c r="AP42" s="112">
        <f t="shared" si="46"/>
        <v>0</v>
      </c>
      <c r="AQ42" s="112">
        <f t="shared" si="5"/>
        <v>0</v>
      </c>
      <c r="AR42" s="7">
        <v>2</v>
      </c>
      <c r="AS42" s="112">
        <f t="shared" si="6"/>
        <v>1.279388</v>
      </c>
      <c r="AT42" s="118">
        <f t="shared" si="47"/>
        <v>0</v>
      </c>
      <c r="AU42" s="118">
        <f t="shared" si="47"/>
        <v>0</v>
      </c>
      <c r="AV42" s="112">
        <f t="shared" si="47"/>
        <v>0</v>
      </c>
      <c r="AW42" s="112">
        <f t="shared" si="47"/>
        <v>0</v>
      </c>
      <c r="AX42" s="112">
        <f t="shared" si="47"/>
        <v>0</v>
      </c>
      <c r="AY42" s="112">
        <f t="shared" si="47"/>
        <v>0</v>
      </c>
      <c r="AZ42" s="112">
        <f t="shared" si="47"/>
        <v>0</v>
      </c>
      <c r="BA42" s="112">
        <f t="shared" si="47"/>
        <v>0</v>
      </c>
      <c r="BB42" s="112">
        <f t="shared" si="47"/>
        <v>1</v>
      </c>
      <c r="BC42" s="112">
        <f t="shared" si="47"/>
        <v>0</v>
      </c>
      <c r="BD42" s="112">
        <f t="shared" si="47"/>
        <v>0</v>
      </c>
      <c r="BE42" s="112">
        <f t="shared" si="47"/>
        <v>0</v>
      </c>
      <c r="BF42" s="112">
        <f t="shared" si="47"/>
        <v>0</v>
      </c>
      <c r="BG42" s="112">
        <f t="shared" si="47"/>
        <v>0</v>
      </c>
      <c r="BH42" s="112">
        <f t="shared" si="47"/>
        <v>0</v>
      </c>
      <c r="BI42" s="112">
        <f t="shared" si="47"/>
        <v>0</v>
      </c>
      <c r="BJ42" s="112">
        <f t="shared" si="8"/>
        <v>0</v>
      </c>
      <c r="BK42" s="112">
        <f t="shared" si="9"/>
        <v>1</v>
      </c>
      <c r="BL42" s="112">
        <f t="shared" si="10"/>
        <v>0</v>
      </c>
      <c r="BM42" s="112"/>
      <c r="BO42" s="56">
        <f t="shared" si="11"/>
        <v>0</v>
      </c>
      <c r="BP42" s="111"/>
      <c r="BR42" s="56"/>
      <c r="BS42" s="56"/>
    </row>
    <row r="43" spans="1:71" s="7" customFormat="1" x14ac:dyDescent="0.25">
      <c r="G43" s="51"/>
      <c r="H43" s="99"/>
      <c r="I43" s="17"/>
      <c r="J43" s="17"/>
      <c r="K43" s="56"/>
      <c r="L43" s="56"/>
      <c r="M43" s="56"/>
      <c r="N43" s="56"/>
      <c r="U43" s="56"/>
      <c r="V43" s="56"/>
      <c r="Y43" s="57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>
        <f t="shared" si="5"/>
        <v>0</v>
      </c>
      <c r="AS43" s="112" t="e">
        <f t="shared" si="6"/>
        <v>#DIV/0!</v>
      </c>
      <c r="AT43" s="118"/>
      <c r="AU43" s="118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 t="e">
        <f t="shared" si="8"/>
        <v>#DIV/0!</v>
      </c>
      <c r="BK43" s="112" t="e">
        <f t="shared" si="9"/>
        <v>#DIV/0!</v>
      </c>
      <c r="BL43" s="112" t="e">
        <f t="shared" si="10"/>
        <v>#DIV/0!</v>
      </c>
      <c r="BM43" s="112"/>
      <c r="BO43" s="56">
        <f t="shared" si="11"/>
        <v>0</v>
      </c>
      <c r="BP43" s="111"/>
      <c r="BR43" s="56"/>
      <c r="BS43" s="56"/>
    </row>
    <row r="44" spans="1:71" s="121" customFormat="1" x14ac:dyDescent="0.25">
      <c r="A44" s="7" t="s">
        <v>182</v>
      </c>
      <c r="B44" s="7" t="s">
        <v>156</v>
      </c>
      <c r="C44" s="7" t="s">
        <v>54</v>
      </c>
      <c r="D44" s="7">
        <v>14</v>
      </c>
      <c r="E44" s="7">
        <v>1600</v>
      </c>
      <c r="F44" s="7" t="s">
        <v>64</v>
      </c>
      <c r="G44" s="51">
        <v>50.2</v>
      </c>
      <c r="H44" s="99">
        <v>0.5</v>
      </c>
      <c r="I44" s="7">
        <v>8.8000000000000007</v>
      </c>
      <c r="J44" s="7">
        <v>0.3</v>
      </c>
      <c r="K44" s="56">
        <f>BN44-M44</f>
        <v>6.2469320000000002</v>
      </c>
      <c r="L44" s="56">
        <v>0.4</v>
      </c>
      <c r="M44" s="56">
        <f>BN44*BP44*1.113</f>
        <v>1.1530680000000002</v>
      </c>
      <c r="N44" s="56">
        <v>0.30416442921551501</v>
      </c>
      <c r="O44" s="7"/>
      <c r="P44" s="7"/>
      <c r="Q44" s="7">
        <v>23.5</v>
      </c>
      <c r="R44" s="7">
        <v>2</v>
      </c>
      <c r="S44" s="7">
        <v>10.199999999999999</v>
      </c>
      <c r="T44" s="7">
        <v>1</v>
      </c>
      <c r="U44" s="17"/>
      <c r="V44" s="17"/>
      <c r="W44" s="7"/>
      <c r="X44" s="7"/>
      <c r="Y44" s="57">
        <f>K44+M44</f>
        <v>7.4</v>
      </c>
      <c r="Z44" s="7"/>
      <c r="AA44" s="112">
        <f>G44/(2*15.9994+28.0855)</f>
        <v>0.83549279928367315</v>
      </c>
      <c r="AB44" s="112">
        <f>H44/(2*15.9994+28.0855)</f>
        <v>8.3216414271282176E-3</v>
      </c>
      <c r="AC44" s="112">
        <f>(2*I44)/(2*26.981+3*15.9994)</f>
        <v>0.17261637383998857</v>
      </c>
      <c r="AD44" s="112">
        <f>(2*J44)/(2*26.981+3*15.9994)</f>
        <v>5.8846491081814278E-3</v>
      </c>
      <c r="AE44" s="112">
        <f>K44/(55.8452+15.9994)</f>
        <v>8.6950612850513476E-2</v>
      </c>
      <c r="AF44" s="112">
        <f>L44/(55.8452+15.9994)</f>
        <v>5.5675722322902493E-3</v>
      </c>
      <c r="AG44" s="112">
        <f>2*M44/(2*55.845+3*15.999)</f>
        <v>1.4441601382704918E-2</v>
      </c>
      <c r="AH44" s="112">
        <f>2*N44/(2*55.845+3*15.999)</f>
        <v>3.8095077146607422E-3</v>
      </c>
      <c r="AI44" s="112">
        <f t="shared" ref="AI44:AJ46" si="48">O44/(95.94+2*15.9994)</f>
        <v>0</v>
      </c>
      <c r="AJ44" s="112">
        <f t="shared" si="48"/>
        <v>0</v>
      </c>
      <c r="AK44" s="112">
        <f t="shared" ref="AK44:AL46" si="49">Q44/(15.9994+24.3051)</f>
        <v>0.58306144475182675</v>
      </c>
      <c r="AL44" s="112">
        <f t="shared" si="49"/>
        <v>4.9622250617176747E-2</v>
      </c>
      <c r="AM44" s="112">
        <f t="shared" ref="AM44:AN46" si="50">S44/(40.078+15.9994)</f>
        <v>0.18189145716456182</v>
      </c>
      <c r="AN44" s="112">
        <f t="shared" si="50"/>
        <v>1.7832495800447237E-2</v>
      </c>
      <c r="AO44" s="112">
        <f t="shared" ref="AO44:AP46" si="51">U44/(22.989+0.5*15.9994)</f>
        <v>0</v>
      </c>
      <c r="AP44" s="112">
        <f t="shared" si="51"/>
        <v>0</v>
      </c>
      <c r="AQ44" s="112">
        <f t="shared" si="5"/>
        <v>0</v>
      </c>
      <c r="AR44" s="7">
        <v>12</v>
      </c>
      <c r="AS44" s="112">
        <f t="shared" si="6"/>
        <v>4.2970017802338631</v>
      </c>
      <c r="AT44" s="118">
        <f t="shared" ref="AT44:BI46" si="52">$AS44*AA44</f>
        <v>3.5901140458945173</v>
      </c>
      <c r="AU44" s="118">
        <f t="shared" si="52"/>
        <v>3.5758108026837813E-2</v>
      </c>
      <c r="AV44" s="112">
        <f t="shared" si="52"/>
        <v>0.74173286568794494</v>
      </c>
      <c r="AW44" s="112">
        <f t="shared" si="52"/>
        <v>2.528634769390721E-2</v>
      </c>
      <c r="AX44" s="112">
        <f t="shared" si="52"/>
        <v>0.37362693821108184</v>
      </c>
      <c r="AY44" s="112">
        <f t="shared" si="52"/>
        <v>2.3923867793731825E-2</v>
      </c>
      <c r="AZ44" s="112">
        <f t="shared" si="52"/>
        <v>6.2055586850910852E-2</v>
      </c>
      <c r="BA44" s="112">
        <f t="shared" si="52"/>
        <v>1.6369461431711845E-2</v>
      </c>
      <c r="BB44" s="112">
        <f t="shared" si="52"/>
        <v>0</v>
      </c>
      <c r="BC44" s="112">
        <f t="shared" si="52"/>
        <v>0</v>
      </c>
      <c r="BD44" s="112">
        <f t="shared" si="52"/>
        <v>2.5054160660843277</v>
      </c>
      <c r="BE44" s="112">
        <f t="shared" si="52"/>
        <v>0.2132268992412194</v>
      </c>
      <c r="BF44" s="112">
        <f t="shared" si="52"/>
        <v>0.78158791524545357</v>
      </c>
      <c r="BG44" s="112">
        <f t="shared" si="52"/>
        <v>7.6626266200534671E-2</v>
      </c>
      <c r="BH44" s="112">
        <f t="shared" si="52"/>
        <v>0</v>
      </c>
      <c r="BI44" s="112">
        <f t="shared" si="52"/>
        <v>0</v>
      </c>
      <c r="BJ44" s="112">
        <f t="shared" si="8"/>
        <v>0</v>
      </c>
      <c r="BK44" s="112">
        <f t="shared" si="9"/>
        <v>8.0545334179742358</v>
      </c>
      <c r="BL44" s="112">
        <f t="shared" si="10"/>
        <v>0.39119095038794283</v>
      </c>
      <c r="BM44" s="112">
        <f>AX44+AZ44</f>
        <v>0.43568252506199268</v>
      </c>
      <c r="BN44" s="7">
        <v>7.4</v>
      </c>
      <c r="BO44" s="56">
        <f t="shared" si="11"/>
        <v>0.5</v>
      </c>
      <c r="BP44" s="120">
        <v>0.14000000000000001</v>
      </c>
      <c r="BQ44" s="121">
        <v>0.04</v>
      </c>
      <c r="BR44" s="56">
        <f t="shared" si="17"/>
        <v>0.30416442921551501</v>
      </c>
      <c r="BS44" s="56">
        <v>0.1</v>
      </c>
    </row>
    <row r="45" spans="1:71" s="121" customFormat="1" x14ac:dyDescent="0.25">
      <c r="A45" s="7" t="s">
        <v>182</v>
      </c>
      <c r="B45" s="7" t="s">
        <v>163</v>
      </c>
      <c r="C45" s="7" t="s">
        <v>54</v>
      </c>
      <c r="D45" s="7">
        <v>14</v>
      </c>
      <c r="E45" s="7">
        <v>1600</v>
      </c>
      <c r="F45" s="7" t="s">
        <v>64</v>
      </c>
      <c r="G45" s="51">
        <v>40.9</v>
      </c>
      <c r="H45" s="99">
        <v>1</v>
      </c>
      <c r="I45" s="7">
        <v>1.1000000000000001</v>
      </c>
      <c r="J45" s="7">
        <v>0.3</v>
      </c>
      <c r="K45" s="56">
        <v>8.3000000000000007</v>
      </c>
      <c r="L45" s="56">
        <v>1</v>
      </c>
      <c r="M45" s="56"/>
      <c r="N45" s="56"/>
      <c r="O45" s="7"/>
      <c r="P45" s="7"/>
      <c r="Q45" s="7">
        <v>49.3</v>
      </c>
      <c r="R45" s="7">
        <v>2</v>
      </c>
      <c r="S45" s="7">
        <v>0.6</v>
      </c>
      <c r="T45" s="7">
        <v>0.3</v>
      </c>
      <c r="U45" s="17"/>
      <c r="V45" s="17"/>
      <c r="W45" s="7"/>
      <c r="X45" s="7"/>
      <c r="Y45" s="57"/>
      <c r="Z45" s="7"/>
      <c r="AA45" s="112">
        <f>G45/(2*15.9994+28.0855)</f>
        <v>0.68071026873908824</v>
      </c>
      <c r="AB45" s="112">
        <f>H45/(2*15.9994+28.0855)</f>
        <v>1.6643282854256435E-2</v>
      </c>
      <c r="AC45" s="112">
        <f>(2*I45)/(2*26.981+3*15.9994)</f>
        <v>2.1577046729998571E-2</v>
      </c>
      <c r="AD45" s="112">
        <f>(2*J45)/(2*26.981+3*15.9994)</f>
        <v>5.8846491081814278E-3</v>
      </c>
      <c r="AE45" s="112">
        <f>K45/(55.8452+15.9994)</f>
        <v>0.11552712382002267</v>
      </c>
      <c r="AF45" s="112">
        <f>L45/(55.8452+15.9994)</f>
        <v>1.3918930580725622E-2</v>
      </c>
      <c r="AG45" s="112">
        <f>2*M45/(2*55.845+3*15.999)</f>
        <v>0</v>
      </c>
      <c r="AH45" s="112">
        <f>2*N45/(2*55.845+3*15.999)</f>
        <v>0</v>
      </c>
      <c r="AI45" s="112">
        <f t="shared" si="48"/>
        <v>0</v>
      </c>
      <c r="AJ45" s="112">
        <f t="shared" si="48"/>
        <v>0</v>
      </c>
      <c r="AK45" s="112">
        <f t="shared" si="49"/>
        <v>1.2231884777134068</v>
      </c>
      <c r="AL45" s="112">
        <f t="shared" si="49"/>
        <v>4.9622250617176747E-2</v>
      </c>
      <c r="AM45" s="112">
        <f t="shared" si="50"/>
        <v>1.0699497480268343E-2</v>
      </c>
      <c r="AN45" s="112">
        <f t="shared" si="50"/>
        <v>5.3497487401341715E-3</v>
      </c>
      <c r="AO45" s="112">
        <f t="shared" si="51"/>
        <v>0</v>
      </c>
      <c r="AP45" s="112">
        <f t="shared" si="51"/>
        <v>0</v>
      </c>
      <c r="AQ45" s="112">
        <f t="shared" si="5"/>
        <v>0</v>
      </c>
      <c r="AR45" s="7">
        <v>4</v>
      </c>
      <c r="AS45" s="112">
        <f t="shared" si="6"/>
        <v>1.4581504230879418</v>
      </c>
      <c r="AT45" s="118">
        <f t="shared" si="52"/>
        <v>0.99257796636220808</v>
      </c>
      <c r="AU45" s="118">
        <f t="shared" si="52"/>
        <v>2.4268409935506309E-2</v>
      </c>
      <c r="AV45" s="112">
        <f t="shared" si="52"/>
        <v>3.1462579818335709E-2</v>
      </c>
      <c r="AW45" s="112">
        <f t="shared" si="52"/>
        <v>8.5807035868188282E-3</v>
      </c>
      <c r="AX45" s="112">
        <f t="shared" si="52"/>
        <v>0.16845592447629909</v>
      </c>
      <c r="AY45" s="112">
        <f t="shared" si="52"/>
        <v>2.0295894515216756E-2</v>
      </c>
      <c r="AZ45" s="112">
        <f t="shared" si="52"/>
        <v>0</v>
      </c>
      <c r="BA45" s="112">
        <f t="shared" si="52"/>
        <v>0</v>
      </c>
      <c r="BB45" s="112">
        <f t="shared" si="52"/>
        <v>0</v>
      </c>
      <c r="BC45" s="112">
        <f t="shared" si="52"/>
        <v>0</v>
      </c>
      <c r="BD45" s="112">
        <f t="shared" si="52"/>
        <v>1.7835927962940996</v>
      </c>
      <c r="BE45" s="112">
        <f t="shared" si="52"/>
        <v>7.2356705732012153E-2</v>
      </c>
      <c r="BF45" s="112">
        <f t="shared" si="52"/>
        <v>1.5601476777681651E-2</v>
      </c>
      <c r="BG45" s="112">
        <f t="shared" si="52"/>
        <v>7.8007383888408256E-3</v>
      </c>
      <c r="BH45" s="112">
        <f t="shared" si="52"/>
        <v>0</v>
      </c>
      <c r="BI45" s="112">
        <f t="shared" si="52"/>
        <v>0</v>
      </c>
      <c r="BJ45" s="112">
        <f t="shared" si="8"/>
        <v>0</v>
      </c>
      <c r="BK45" s="112">
        <f t="shared" si="9"/>
        <v>2.9916907437286238</v>
      </c>
      <c r="BL45" s="112">
        <f t="shared" si="10"/>
        <v>0.13330245215839487</v>
      </c>
      <c r="BM45" s="112"/>
      <c r="BN45" s="7"/>
      <c r="BO45" s="56">
        <f t="shared" si="11"/>
        <v>1</v>
      </c>
      <c r="BP45" s="120"/>
      <c r="BR45" s="56"/>
      <c r="BS45" s="56"/>
    </row>
    <row r="46" spans="1:71" s="121" customFormat="1" x14ac:dyDescent="0.25">
      <c r="A46" s="7" t="s">
        <v>182</v>
      </c>
      <c r="B46" s="7" t="s">
        <v>160</v>
      </c>
      <c r="C46" s="7" t="s">
        <v>54</v>
      </c>
      <c r="D46" s="7">
        <v>14</v>
      </c>
      <c r="E46" s="7">
        <v>1600</v>
      </c>
      <c r="F46" s="7" t="s">
        <v>64</v>
      </c>
      <c r="G46" s="51"/>
      <c r="H46" s="99"/>
      <c r="I46" s="7"/>
      <c r="J46" s="7"/>
      <c r="K46" s="56">
        <v>128.65</v>
      </c>
      <c r="L46" s="56"/>
      <c r="M46" s="56"/>
      <c r="N46" s="56"/>
      <c r="O46" s="7"/>
      <c r="P46" s="7"/>
      <c r="Q46" s="7"/>
      <c r="R46" s="7"/>
      <c r="S46" s="7"/>
      <c r="T46" s="7"/>
      <c r="U46" s="17"/>
      <c r="V46" s="17"/>
      <c r="W46" s="7"/>
      <c r="X46" s="7"/>
      <c r="Y46" s="57"/>
      <c r="Z46" s="7"/>
      <c r="AA46" s="112">
        <f>G46/(2*15.9994+28.0855)</f>
        <v>0</v>
      </c>
      <c r="AB46" s="112">
        <f>H46/(2*15.9994+28.0855)</f>
        <v>0</v>
      </c>
      <c r="AC46" s="112">
        <f>(2*I46)/(2*26.981+3*15.9994)</f>
        <v>0</v>
      </c>
      <c r="AD46" s="112">
        <f>(2*J46)/(2*26.981+3*15.9994)</f>
        <v>0</v>
      </c>
      <c r="AE46" s="112">
        <f>K46/(55.8452+15.9994)</f>
        <v>1.7906704192103513</v>
      </c>
      <c r="AF46" s="112">
        <f>L46/(55.8452+15.9994)</f>
        <v>0</v>
      </c>
      <c r="AG46" s="112">
        <f>2*M46/(2*55.845+3*15.999)</f>
        <v>0</v>
      </c>
      <c r="AH46" s="112">
        <f>2*N46/(2*55.845+3*15.999)</f>
        <v>0</v>
      </c>
      <c r="AI46" s="112">
        <f t="shared" si="48"/>
        <v>0</v>
      </c>
      <c r="AJ46" s="112">
        <f t="shared" si="48"/>
        <v>0</v>
      </c>
      <c r="AK46" s="112">
        <f t="shared" si="49"/>
        <v>0</v>
      </c>
      <c r="AL46" s="112">
        <f t="shared" si="49"/>
        <v>0</v>
      </c>
      <c r="AM46" s="112">
        <f t="shared" si="50"/>
        <v>0</v>
      </c>
      <c r="AN46" s="112">
        <f t="shared" si="50"/>
        <v>0</v>
      </c>
      <c r="AO46" s="112">
        <f t="shared" si="51"/>
        <v>0</v>
      </c>
      <c r="AP46" s="112">
        <f t="shared" si="51"/>
        <v>0</v>
      </c>
      <c r="AQ46" s="112">
        <f t="shared" si="5"/>
        <v>0</v>
      </c>
      <c r="AR46" s="7">
        <v>1</v>
      </c>
      <c r="AS46" s="112">
        <f t="shared" si="6"/>
        <v>0.55845005829770689</v>
      </c>
      <c r="AT46" s="118">
        <f t="shared" si="52"/>
        <v>0</v>
      </c>
      <c r="AU46" s="118">
        <f t="shared" si="52"/>
        <v>0</v>
      </c>
      <c r="AV46" s="112">
        <f t="shared" si="52"/>
        <v>0</v>
      </c>
      <c r="AW46" s="112">
        <f t="shared" si="52"/>
        <v>0</v>
      </c>
      <c r="AX46" s="112">
        <f t="shared" si="52"/>
        <v>0.99999999999999989</v>
      </c>
      <c r="AY46" s="112">
        <f t="shared" si="52"/>
        <v>0</v>
      </c>
      <c r="AZ46" s="112">
        <f t="shared" si="52"/>
        <v>0</v>
      </c>
      <c r="BA46" s="112">
        <f t="shared" si="52"/>
        <v>0</v>
      </c>
      <c r="BB46" s="112">
        <f t="shared" si="52"/>
        <v>0</v>
      </c>
      <c r="BC46" s="112">
        <f t="shared" si="52"/>
        <v>0</v>
      </c>
      <c r="BD46" s="112">
        <f t="shared" si="52"/>
        <v>0</v>
      </c>
      <c r="BE46" s="112">
        <f t="shared" si="52"/>
        <v>0</v>
      </c>
      <c r="BF46" s="112">
        <f t="shared" si="52"/>
        <v>0</v>
      </c>
      <c r="BG46" s="112">
        <f t="shared" si="52"/>
        <v>0</v>
      </c>
      <c r="BH46" s="112">
        <f t="shared" si="52"/>
        <v>0</v>
      </c>
      <c r="BI46" s="112">
        <f t="shared" si="52"/>
        <v>0</v>
      </c>
      <c r="BJ46" s="112">
        <f t="shared" si="8"/>
        <v>0</v>
      </c>
      <c r="BK46" s="112">
        <f t="shared" si="9"/>
        <v>0.99999999999999989</v>
      </c>
      <c r="BL46" s="112">
        <f t="shared" si="10"/>
        <v>0</v>
      </c>
      <c r="BM46" s="112"/>
      <c r="BN46" s="7"/>
      <c r="BO46" s="56">
        <f t="shared" si="11"/>
        <v>0</v>
      </c>
      <c r="BP46" s="120"/>
      <c r="BR46" s="56"/>
      <c r="BS46" s="56"/>
    </row>
    <row r="47" spans="1:71" s="121" customFormat="1" x14ac:dyDescent="0.25">
      <c r="A47" s="7"/>
      <c r="B47" s="7"/>
      <c r="C47" s="7"/>
      <c r="D47" s="7"/>
      <c r="E47" s="7"/>
      <c r="F47" s="7"/>
      <c r="G47" s="51"/>
      <c r="H47" s="99"/>
      <c r="I47" s="7"/>
      <c r="J47" s="7"/>
      <c r="K47" s="56"/>
      <c r="L47" s="56"/>
      <c r="M47" s="56"/>
      <c r="N47" s="56"/>
      <c r="O47" s="7"/>
      <c r="P47" s="7"/>
      <c r="Q47" s="7"/>
      <c r="R47" s="7"/>
      <c r="S47" s="7"/>
      <c r="T47" s="7"/>
      <c r="U47" s="17"/>
      <c r="V47" s="17"/>
      <c r="W47" s="7"/>
      <c r="X47" s="7"/>
      <c r="Y47" s="57"/>
      <c r="Z47" s="7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>
        <f t="shared" si="5"/>
        <v>0</v>
      </c>
      <c r="AR47" s="7"/>
      <c r="AS47" s="112" t="e">
        <f t="shared" si="6"/>
        <v>#DIV/0!</v>
      </c>
      <c r="AT47" s="118"/>
      <c r="AU47" s="118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 t="e">
        <f t="shared" si="8"/>
        <v>#DIV/0!</v>
      </c>
      <c r="BK47" s="112" t="e">
        <f t="shared" si="9"/>
        <v>#DIV/0!</v>
      </c>
      <c r="BL47" s="112" t="e">
        <f t="shared" si="10"/>
        <v>#DIV/0!</v>
      </c>
      <c r="BM47" s="112"/>
      <c r="BN47" s="7"/>
      <c r="BO47" s="56">
        <f t="shared" si="11"/>
        <v>0</v>
      </c>
      <c r="BP47" s="120"/>
      <c r="BR47" s="56"/>
      <c r="BS47" s="56"/>
    </row>
    <row r="48" spans="1:71" s="7" customFormat="1" x14ac:dyDescent="0.25">
      <c r="G48" s="51"/>
      <c r="H48" s="99"/>
      <c r="K48" s="56"/>
      <c r="L48" s="56"/>
      <c r="M48" s="56"/>
      <c r="N48" s="56"/>
      <c r="Y48" s="57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>
        <f t="shared" si="5"/>
        <v>0</v>
      </c>
      <c r="AS48" s="112" t="e">
        <f t="shared" si="6"/>
        <v>#DIV/0!</v>
      </c>
      <c r="AT48" s="118"/>
      <c r="AU48" s="118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 t="e">
        <f t="shared" si="8"/>
        <v>#DIV/0!</v>
      </c>
      <c r="BK48" s="112" t="e">
        <f t="shared" si="9"/>
        <v>#DIV/0!</v>
      </c>
      <c r="BL48" s="112" t="e">
        <f t="shared" si="10"/>
        <v>#DIV/0!</v>
      </c>
      <c r="BM48" s="112"/>
      <c r="BO48" s="56">
        <f t="shared" si="11"/>
        <v>0</v>
      </c>
      <c r="BP48" s="111"/>
      <c r="BR48" s="56"/>
      <c r="BS48" s="56"/>
    </row>
    <row r="49" spans="1:71" s="7" customFormat="1" x14ac:dyDescent="0.25">
      <c r="A49" s="7" t="s">
        <v>183</v>
      </c>
      <c r="B49" s="7" t="s">
        <v>156</v>
      </c>
      <c r="C49" s="7" t="s">
        <v>79</v>
      </c>
      <c r="D49" s="7">
        <v>20</v>
      </c>
      <c r="E49" s="7">
        <v>1600</v>
      </c>
      <c r="F49" s="7" t="s">
        <v>55</v>
      </c>
      <c r="G49" s="51">
        <v>45.1</v>
      </c>
      <c r="H49" s="99">
        <v>0.5</v>
      </c>
      <c r="I49" s="7">
        <v>17.3</v>
      </c>
      <c r="J49" s="7">
        <v>0.7</v>
      </c>
      <c r="K49" s="56">
        <f>BN49-M49</f>
        <v>8.275716000000001</v>
      </c>
      <c r="L49" s="56">
        <v>0.15</v>
      </c>
      <c r="M49" s="56">
        <f>BN49*BP49*1.113</f>
        <v>2.5242840000000002</v>
      </c>
      <c r="N49" s="56">
        <v>0.32671088136148757</v>
      </c>
      <c r="Q49" s="7">
        <v>11.1</v>
      </c>
      <c r="R49" s="7">
        <v>0.1</v>
      </c>
      <c r="S49" s="7">
        <v>12.6</v>
      </c>
      <c r="T49" s="7">
        <v>0.1</v>
      </c>
      <c r="U49" s="7">
        <v>2.1</v>
      </c>
      <c r="V49" s="7">
        <v>0.1</v>
      </c>
      <c r="Y49" s="57">
        <f>K49+M49</f>
        <v>10.8</v>
      </c>
      <c r="AA49" s="112">
        <f>G49/(2*15.9994+28.0855)</f>
        <v>0.75061205672696529</v>
      </c>
      <c r="AB49" s="112">
        <f>H49/(2*15.9994+28.0855)</f>
        <v>8.3216414271282176E-3</v>
      </c>
      <c r="AC49" s="112">
        <f>(2*I49)/(2*26.981+3*15.9994)</f>
        <v>0.33934809857179565</v>
      </c>
      <c r="AD49" s="112">
        <f>(2*J49)/(2*26.981+3*15.9994)</f>
        <v>1.3730847919089998E-2</v>
      </c>
      <c r="AE49" s="112">
        <f>K49/(55.8452+15.9994)</f>
        <v>0.11518911650980034</v>
      </c>
      <c r="AF49" s="112">
        <f>L49/(55.8452+15.9994)</f>
        <v>2.0878395871088431E-3</v>
      </c>
      <c r="AG49" s="112">
        <f>2*M49/(2*55.845+3*15.999)</f>
        <v>3.1615397621597249E-2</v>
      </c>
      <c r="AH49" s="112">
        <f>2*N49/(2*55.845+3*15.999)</f>
        <v>4.0918907783537486E-3</v>
      </c>
      <c r="AI49" s="112">
        <f t="shared" ref="AI49:AJ52" si="53">O49/(95.94+2*15.9994)</f>
        <v>0</v>
      </c>
      <c r="AJ49" s="112">
        <f t="shared" si="53"/>
        <v>0</v>
      </c>
      <c r="AK49" s="112">
        <f t="shared" ref="AK49:AL52" si="54">Q49/(15.9994+24.3051)</f>
        <v>0.27540349092533095</v>
      </c>
      <c r="AL49" s="112">
        <f t="shared" si="54"/>
        <v>2.4811125308588375E-3</v>
      </c>
      <c r="AM49" s="112">
        <f t="shared" ref="AM49:AN52" si="55">S49/(40.078+15.9994)</f>
        <v>0.22468944708563518</v>
      </c>
      <c r="AN49" s="112">
        <f t="shared" si="55"/>
        <v>1.7832495800447238E-3</v>
      </c>
      <c r="AO49" s="112">
        <f t="shared" ref="AO49:AP52" si="56">U49/(22.989+0.5*15.9994)</f>
        <v>6.7766637516255931E-2</v>
      </c>
      <c r="AP49" s="112">
        <f t="shared" si="56"/>
        <v>3.2269827388693296E-3</v>
      </c>
      <c r="AQ49" s="112">
        <f t="shared" si="5"/>
        <v>0</v>
      </c>
      <c r="AR49" s="7">
        <v>12</v>
      </c>
      <c r="AS49" s="112">
        <f t="shared" si="6"/>
        <v>4.4723999542381208</v>
      </c>
      <c r="AT49" s="118">
        <f t="shared" ref="AT49:BI52" si="57">$AS49*AA49</f>
        <v>3.3570373281562613</v>
      </c>
      <c r="AU49" s="118">
        <f t="shared" si="57"/>
        <v>3.7217708737874292E-2</v>
      </c>
      <c r="AV49" s="112">
        <f t="shared" si="57"/>
        <v>1.5177004205232922</v>
      </c>
      <c r="AW49" s="112">
        <f t="shared" si="57"/>
        <v>6.1409843604988704E-2</v>
      </c>
      <c r="AX49" s="112">
        <f t="shared" si="57"/>
        <v>0.51517179940716062</v>
      </c>
      <c r="AY49" s="112">
        <f t="shared" si="57"/>
        <v>9.3376536738421275E-3</v>
      </c>
      <c r="AZ49" s="112">
        <f t="shared" si="57"/>
        <v>0.14139670287605152</v>
      </c>
      <c r="BA49" s="112">
        <f t="shared" si="57"/>
        <v>1.8300572129856692E-2</v>
      </c>
      <c r="BB49" s="112">
        <f t="shared" si="57"/>
        <v>0</v>
      </c>
      <c r="BC49" s="112">
        <f t="shared" si="57"/>
        <v>0</v>
      </c>
      <c r="BD49" s="112">
        <f t="shared" si="57"/>
        <v>1.2317145602114687</v>
      </c>
      <c r="BE49" s="112">
        <f t="shared" si="57"/>
        <v>1.1096527569472693E-2</v>
      </c>
      <c r="BF49" s="112">
        <f t="shared" si="57"/>
        <v>1.0049010728635834</v>
      </c>
      <c r="BG49" s="112">
        <f t="shared" si="57"/>
        <v>7.9754053401871715E-3</v>
      </c>
      <c r="BH49" s="112">
        <f t="shared" si="57"/>
        <v>0.30307950652657434</v>
      </c>
      <c r="BI49" s="112">
        <f t="shared" si="57"/>
        <v>1.4432357453646395E-2</v>
      </c>
      <c r="BJ49" s="112">
        <f t="shared" si="8"/>
        <v>0</v>
      </c>
      <c r="BK49" s="112">
        <f t="shared" si="9"/>
        <v>8.0710013905643923</v>
      </c>
      <c r="BL49" s="112">
        <f t="shared" si="10"/>
        <v>0.15977006850986808</v>
      </c>
      <c r="BM49" s="112">
        <f>AX49+AZ49</f>
        <v>0.65656850228321217</v>
      </c>
      <c r="BN49" s="7">
        <v>10.8</v>
      </c>
      <c r="BO49" s="56">
        <f t="shared" si="11"/>
        <v>0.2</v>
      </c>
      <c r="BP49" s="111">
        <v>0.21</v>
      </c>
      <c r="BQ49" s="7">
        <v>0.03</v>
      </c>
      <c r="BR49" s="56">
        <f t="shared" si="17"/>
        <v>0.32671088136148757</v>
      </c>
      <c r="BS49" s="56">
        <v>0.05</v>
      </c>
    </row>
    <row r="50" spans="1:71" s="7" customFormat="1" x14ac:dyDescent="0.25">
      <c r="A50" s="7" t="s">
        <v>183</v>
      </c>
      <c r="B50" s="7" t="s">
        <v>172</v>
      </c>
      <c r="C50" s="7" t="s">
        <v>79</v>
      </c>
      <c r="D50" s="7">
        <v>20</v>
      </c>
      <c r="E50" s="7">
        <v>1600</v>
      </c>
      <c r="F50" s="7" t="s">
        <v>55</v>
      </c>
      <c r="G50" s="51">
        <v>97.7</v>
      </c>
      <c r="H50" s="99">
        <v>0.9</v>
      </c>
      <c r="I50" s="7">
        <v>1</v>
      </c>
      <c r="J50" s="7">
        <v>0.2</v>
      </c>
      <c r="K50" s="56">
        <v>0.27</v>
      </c>
      <c r="L50" s="56">
        <v>0.04</v>
      </c>
      <c r="M50" s="56"/>
      <c r="N50" s="56"/>
      <c r="Q50" s="7">
        <v>0.06</v>
      </c>
      <c r="R50" s="7">
        <v>0.01</v>
      </c>
      <c r="S50" s="7">
        <v>0.12</v>
      </c>
      <c r="T50" s="7">
        <v>0.03</v>
      </c>
      <c r="U50" s="7">
        <v>0.17</v>
      </c>
      <c r="V50" s="7">
        <v>0.2</v>
      </c>
      <c r="Y50" s="57"/>
      <c r="AA50" s="112">
        <f>G50/(2*15.9994+28.0855)</f>
        <v>1.6260487348608539</v>
      </c>
      <c r="AB50" s="112">
        <f>H50/(2*15.9994+28.0855)</f>
        <v>1.4978954568830794E-2</v>
      </c>
      <c r="AC50" s="112">
        <f>(2*I50)/(2*26.981+3*15.9994)</f>
        <v>1.9615497027271424E-2</v>
      </c>
      <c r="AD50" s="112">
        <f>(2*J50)/(2*26.981+3*15.9994)</f>
        <v>3.9230994054542849E-3</v>
      </c>
      <c r="AE50" s="112">
        <f>K50/(55.8452+15.9994)</f>
        <v>3.758111256795918E-3</v>
      </c>
      <c r="AF50" s="112">
        <f>L50/(55.8452+15.9994)</f>
        <v>5.5675722322902485E-4</v>
      </c>
      <c r="AG50" s="112">
        <f>2*M50/(2*55.845+3*15.999)</f>
        <v>0</v>
      </c>
      <c r="AH50" s="112">
        <f>2*N50/(2*55.845+3*15.999)</f>
        <v>0</v>
      </c>
      <c r="AI50" s="112">
        <f t="shared" si="53"/>
        <v>0</v>
      </c>
      <c r="AJ50" s="112">
        <f t="shared" si="53"/>
        <v>0</v>
      </c>
      <c r="AK50" s="112">
        <f t="shared" si="54"/>
        <v>1.4886675185153023E-3</v>
      </c>
      <c r="AL50" s="112">
        <f t="shared" si="54"/>
        <v>2.4811125308588371E-4</v>
      </c>
      <c r="AM50" s="112">
        <f t="shared" si="55"/>
        <v>2.1398994960536684E-3</v>
      </c>
      <c r="AN50" s="112">
        <f t="shared" si="55"/>
        <v>5.3497487401341711E-4</v>
      </c>
      <c r="AO50" s="112">
        <f t="shared" si="56"/>
        <v>5.4858706560778608E-3</v>
      </c>
      <c r="AP50" s="112">
        <f t="shared" si="56"/>
        <v>6.4539654777386593E-3</v>
      </c>
      <c r="AQ50" s="112">
        <f t="shared" si="5"/>
        <v>0</v>
      </c>
      <c r="AR50" s="7">
        <v>2</v>
      </c>
      <c r="AS50" s="112">
        <f t="shared" si="6"/>
        <v>0.60759795245062831</v>
      </c>
      <c r="AT50" s="118">
        <f t="shared" si="57"/>
        <v>0.98798388188638941</v>
      </c>
      <c r="AU50" s="118">
        <f t="shared" si="57"/>
        <v>9.1011821258725738E-3</v>
      </c>
      <c r="AV50" s="112">
        <f t="shared" si="57"/>
        <v>1.1918335830071503E-2</v>
      </c>
      <c r="AW50" s="112">
        <f t="shared" si="57"/>
        <v>2.3836671660143007E-3</v>
      </c>
      <c r="AX50" s="112">
        <f t="shared" si="57"/>
        <v>2.2834207047108574E-3</v>
      </c>
      <c r="AY50" s="112">
        <f t="shared" si="57"/>
        <v>3.3828454884605286E-4</v>
      </c>
      <c r="AZ50" s="112">
        <f t="shared" si="57"/>
        <v>0</v>
      </c>
      <c r="BA50" s="112">
        <f t="shared" si="57"/>
        <v>0</v>
      </c>
      <c r="BB50" s="112">
        <f t="shared" si="57"/>
        <v>0</v>
      </c>
      <c r="BC50" s="112">
        <f t="shared" si="57"/>
        <v>0</v>
      </c>
      <c r="BD50" s="112">
        <f t="shared" si="57"/>
        <v>9.0451133612965545E-4</v>
      </c>
      <c r="BE50" s="112">
        <f t="shared" si="57"/>
        <v>1.5075188935494258E-4</v>
      </c>
      <c r="BF50" s="112">
        <f t="shared" si="57"/>
        <v>1.3001985522523402E-3</v>
      </c>
      <c r="BG50" s="112">
        <f t="shared" si="57"/>
        <v>3.2504963806308506E-4</v>
      </c>
      <c r="BH50" s="112">
        <f t="shared" si="57"/>
        <v>3.3332037780418934E-3</v>
      </c>
      <c r="BI50" s="112">
        <f t="shared" si="57"/>
        <v>3.9214162094610506E-3</v>
      </c>
      <c r="BJ50" s="112">
        <f t="shared" si="8"/>
        <v>0</v>
      </c>
      <c r="BK50" s="112">
        <f t="shared" si="9"/>
        <v>1.0077235520875956</v>
      </c>
      <c r="BL50" s="112">
        <f t="shared" si="10"/>
        <v>1.6220351577612008E-2</v>
      </c>
      <c r="BM50" s="112"/>
      <c r="BO50" s="56">
        <f t="shared" si="11"/>
        <v>0.04</v>
      </c>
      <c r="BP50" s="111"/>
      <c r="BR50" s="56"/>
      <c r="BS50" s="56"/>
    </row>
    <row r="51" spans="1:71" s="7" customFormat="1" x14ac:dyDescent="0.25">
      <c r="A51" s="7" t="s">
        <v>183</v>
      </c>
      <c r="B51" s="7" t="s">
        <v>55</v>
      </c>
      <c r="C51" s="7" t="s">
        <v>79</v>
      </c>
      <c r="D51" s="7">
        <v>20</v>
      </c>
      <c r="E51" s="7">
        <v>1600</v>
      </c>
      <c r="F51" s="7" t="s">
        <v>55</v>
      </c>
      <c r="G51" s="51"/>
      <c r="H51" s="99"/>
      <c r="K51" s="56"/>
      <c r="L51" s="56"/>
      <c r="M51" s="56"/>
      <c r="N51" s="56"/>
      <c r="X51" s="7">
        <v>117.18</v>
      </c>
      <c r="Y51" s="57"/>
      <c r="AA51" s="112">
        <f>G51/(2*15.9994+28.0855)</f>
        <v>0</v>
      </c>
      <c r="AB51" s="112">
        <f>H51/(2*15.9994+28.0855)</f>
        <v>0</v>
      </c>
      <c r="AC51" s="112">
        <f>(2*I51)/(2*26.981+3*15.9994)</f>
        <v>0</v>
      </c>
      <c r="AD51" s="112">
        <f>(2*J51)/(2*26.981+3*15.9994)</f>
        <v>0</v>
      </c>
      <c r="AE51" s="112">
        <f>K51/(55.8452+15.9994)</f>
        <v>0</v>
      </c>
      <c r="AF51" s="112">
        <f>L51/(55.8452+15.9994)</f>
        <v>0</v>
      </c>
      <c r="AG51" s="112">
        <f>2*M51/(2*55.845+3*15.999)</f>
        <v>0</v>
      </c>
      <c r="AH51" s="112">
        <f>2*N51/(2*55.845+3*15.999)</f>
        <v>0</v>
      </c>
      <c r="AI51" s="112">
        <f t="shared" si="53"/>
        <v>0</v>
      </c>
      <c r="AJ51" s="112">
        <f t="shared" si="53"/>
        <v>0</v>
      </c>
      <c r="AK51" s="112">
        <f t="shared" si="54"/>
        <v>0</v>
      </c>
      <c r="AL51" s="112">
        <f t="shared" si="54"/>
        <v>0</v>
      </c>
      <c r="AM51" s="112">
        <f t="shared" si="55"/>
        <v>0</v>
      </c>
      <c r="AN51" s="112">
        <f t="shared" si="55"/>
        <v>0</v>
      </c>
      <c r="AO51" s="112">
        <f t="shared" si="56"/>
        <v>0</v>
      </c>
      <c r="AP51" s="112">
        <f t="shared" si="56"/>
        <v>0</v>
      </c>
      <c r="AQ51" s="112">
        <f t="shared" si="5"/>
        <v>0.53701597299430182</v>
      </c>
      <c r="AR51" s="7">
        <v>2</v>
      </c>
      <c r="AS51" s="112">
        <f t="shared" si="6"/>
        <v>1.8621420037549066</v>
      </c>
      <c r="AT51" s="118">
        <f t="shared" si="57"/>
        <v>0</v>
      </c>
      <c r="AU51" s="118">
        <f t="shared" si="57"/>
        <v>0</v>
      </c>
      <c r="AV51" s="112">
        <f t="shared" si="57"/>
        <v>0</v>
      </c>
      <c r="AW51" s="112">
        <f t="shared" si="57"/>
        <v>0</v>
      </c>
      <c r="AX51" s="112">
        <f t="shared" si="57"/>
        <v>0</v>
      </c>
      <c r="AY51" s="112">
        <f t="shared" si="57"/>
        <v>0</v>
      </c>
      <c r="AZ51" s="112">
        <f t="shared" si="57"/>
        <v>0</v>
      </c>
      <c r="BA51" s="112">
        <f t="shared" si="57"/>
        <v>0</v>
      </c>
      <c r="BB51" s="112">
        <f t="shared" si="57"/>
        <v>0</v>
      </c>
      <c r="BC51" s="112">
        <f t="shared" si="57"/>
        <v>0</v>
      </c>
      <c r="BD51" s="112">
        <f t="shared" si="57"/>
        <v>0</v>
      </c>
      <c r="BE51" s="112">
        <f t="shared" si="57"/>
        <v>0</v>
      </c>
      <c r="BF51" s="112">
        <f t="shared" si="57"/>
        <v>0</v>
      </c>
      <c r="BG51" s="112">
        <f t="shared" si="57"/>
        <v>0</v>
      </c>
      <c r="BH51" s="112">
        <f t="shared" si="57"/>
        <v>0</v>
      </c>
      <c r="BI51" s="112">
        <f t="shared" si="57"/>
        <v>0</v>
      </c>
      <c r="BJ51" s="112">
        <f t="shared" si="8"/>
        <v>1</v>
      </c>
      <c r="BK51" s="112">
        <f t="shared" si="9"/>
        <v>1</v>
      </c>
      <c r="BL51" s="112">
        <f t="shared" si="10"/>
        <v>1</v>
      </c>
      <c r="BM51" s="112"/>
      <c r="BO51" s="56">
        <f t="shared" si="11"/>
        <v>0</v>
      </c>
      <c r="BP51" s="111"/>
      <c r="BR51" s="56"/>
      <c r="BS51" s="56"/>
    </row>
    <row r="52" spans="1:71" s="7" customFormat="1" x14ac:dyDescent="0.25">
      <c r="A52" s="7" t="s">
        <v>183</v>
      </c>
      <c r="B52" s="7" t="s">
        <v>165</v>
      </c>
      <c r="C52" s="7" t="s">
        <v>79</v>
      </c>
      <c r="D52" s="7">
        <v>20</v>
      </c>
      <c r="E52" s="7">
        <v>1600</v>
      </c>
      <c r="F52" s="7" t="s">
        <v>55</v>
      </c>
      <c r="G52" s="51"/>
      <c r="H52" s="99"/>
      <c r="K52" s="56"/>
      <c r="L52" s="56"/>
      <c r="M52" s="56"/>
      <c r="N52" s="56"/>
      <c r="X52" s="7">
        <v>100</v>
      </c>
      <c r="Y52" s="57"/>
      <c r="AA52" s="112">
        <f>G52/(2*15.9994+28.0855)</f>
        <v>0</v>
      </c>
      <c r="AB52" s="112">
        <f>H52/(2*15.9994+28.0855)</f>
        <v>0</v>
      </c>
      <c r="AC52" s="112">
        <f>(2*I52)/(2*26.981+3*15.9994)</f>
        <v>0</v>
      </c>
      <c r="AD52" s="112">
        <f>(2*J52)/(2*26.981+3*15.9994)</f>
        <v>0</v>
      </c>
      <c r="AE52" s="112">
        <f>K52/(55.8452+15.9994)</f>
        <v>0</v>
      </c>
      <c r="AF52" s="112">
        <f>L52/(55.8452+15.9994)</f>
        <v>0</v>
      </c>
      <c r="AG52" s="112">
        <f>2*M52/(2*55.845+3*15.999)</f>
        <v>0</v>
      </c>
      <c r="AH52" s="112">
        <f>2*N52/(2*55.845+3*15.999)</f>
        <v>0</v>
      </c>
      <c r="AI52" s="112">
        <f t="shared" si="53"/>
        <v>0</v>
      </c>
      <c r="AJ52" s="112">
        <f t="shared" si="53"/>
        <v>0</v>
      </c>
      <c r="AK52" s="112">
        <f t="shared" si="54"/>
        <v>0</v>
      </c>
      <c r="AL52" s="112">
        <f t="shared" si="54"/>
        <v>0</v>
      </c>
      <c r="AM52" s="112">
        <f t="shared" si="55"/>
        <v>0</v>
      </c>
      <c r="AN52" s="112">
        <f t="shared" si="55"/>
        <v>0</v>
      </c>
      <c r="AO52" s="112">
        <f t="shared" si="56"/>
        <v>0</v>
      </c>
      <c r="AP52" s="112">
        <f t="shared" si="56"/>
        <v>0</v>
      </c>
      <c r="AQ52" s="112">
        <f t="shared" si="5"/>
        <v>0.45828296039793631</v>
      </c>
      <c r="AR52" s="7">
        <v>2</v>
      </c>
      <c r="AS52" s="112">
        <f t="shared" si="6"/>
        <v>2.1820579999999996</v>
      </c>
      <c r="AT52" s="118">
        <f t="shared" si="57"/>
        <v>0</v>
      </c>
      <c r="AU52" s="118">
        <f t="shared" si="57"/>
        <v>0</v>
      </c>
      <c r="AV52" s="112">
        <f t="shared" si="57"/>
        <v>0</v>
      </c>
      <c r="AW52" s="112">
        <f t="shared" si="57"/>
        <v>0</v>
      </c>
      <c r="AX52" s="112">
        <f t="shared" si="57"/>
        <v>0</v>
      </c>
      <c r="AY52" s="112">
        <f t="shared" si="57"/>
        <v>0</v>
      </c>
      <c r="AZ52" s="112">
        <f t="shared" si="57"/>
        <v>0</v>
      </c>
      <c r="BA52" s="112">
        <f t="shared" si="57"/>
        <v>0</v>
      </c>
      <c r="BB52" s="112">
        <f t="shared" si="57"/>
        <v>0</v>
      </c>
      <c r="BC52" s="112">
        <f t="shared" si="57"/>
        <v>0</v>
      </c>
      <c r="BD52" s="112">
        <f t="shared" si="57"/>
        <v>0</v>
      </c>
      <c r="BE52" s="112">
        <f t="shared" si="57"/>
        <v>0</v>
      </c>
      <c r="BF52" s="112">
        <f t="shared" si="57"/>
        <v>0</v>
      </c>
      <c r="BG52" s="112">
        <f t="shared" si="57"/>
        <v>0</v>
      </c>
      <c r="BH52" s="112">
        <f t="shared" si="57"/>
        <v>0</v>
      </c>
      <c r="BI52" s="112">
        <f t="shared" si="57"/>
        <v>0</v>
      </c>
      <c r="BJ52" s="112">
        <f t="shared" si="8"/>
        <v>0.99999999999999989</v>
      </c>
      <c r="BK52" s="112">
        <f t="shared" si="9"/>
        <v>0.99999999999999989</v>
      </c>
      <c r="BL52" s="112">
        <f t="shared" si="10"/>
        <v>0.99999999999999989</v>
      </c>
      <c r="BM52" s="112"/>
      <c r="BO52" s="56">
        <f t="shared" si="11"/>
        <v>0</v>
      </c>
      <c r="BP52" s="111"/>
      <c r="BR52" s="56"/>
      <c r="BS52" s="56"/>
    </row>
    <row r="53" spans="1:71" s="7" customFormat="1" x14ac:dyDescent="0.25">
      <c r="G53" s="51"/>
      <c r="H53" s="99"/>
      <c r="K53" s="56"/>
      <c r="L53" s="56"/>
      <c r="M53" s="56"/>
      <c r="N53" s="56"/>
      <c r="Y53" s="57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>
        <f t="shared" si="5"/>
        <v>0</v>
      </c>
      <c r="AS53" s="112" t="e">
        <f t="shared" si="6"/>
        <v>#DIV/0!</v>
      </c>
      <c r="AT53" s="118"/>
      <c r="AU53" s="118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 t="e">
        <f t="shared" si="8"/>
        <v>#DIV/0!</v>
      </c>
      <c r="BK53" s="112" t="e">
        <f t="shared" si="9"/>
        <v>#DIV/0!</v>
      </c>
      <c r="BL53" s="112" t="e">
        <f t="shared" si="10"/>
        <v>#DIV/0!</v>
      </c>
      <c r="BM53" s="112"/>
      <c r="BO53" s="56">
        <f t="shared" si="11"/>
        <v>0</v>
      </c>
      <c r="BP53" s="111"/>
      <c r="BR53" s="56"/>
      <c r="BS53" s="56"/>
    </row>
    <row r="54" spans="1:71" s="7" customFormat="1" x14ac:dyDescent="0.25">
      <c r="A54" s="7" t="s">
        <v>175</v>
      </c>
      <c r="B54" s="7" t="s">
        <v>156</v>
      </c>
      <c r="C54" s="7" t="s">
        <v>79</v>
      </c>
      <c r="D54" s="7">
        <v>20</v>
      </c>
      <c r="E54" s="7">
        <v>1800</v>
      </c>
      <c r="F54" s="7" t="s">
        <v>55</v>
      </c>
      <c r="G54" s="51">
        <v>45.3</v>
      </c>
      <c r="H54" s="99">
        <v>0.8</v>
      </c>
      <c r="I54" s="7">
        <v>17.8</v>
      </c>
      <c r="J54" s="7">
        <v>0.3</v>
      </c>
      <c r="K54" s="56">
        <f>BN54-M54</f>
        <v>8.9136349999999993</v>
      </c>
      <c r="L54" s="56">
        <v>0.18</v>
      </c>
      <c r="M54" s="56">
        <f>BN54*BP54*1.113</f>
        <v>1.7863649999999998</v>
      </c>
      <c r="N54" s="56">
        <v>0.21609257275528929</v>
      </c>
      <c r="Q54" s="7">
        <v>8.8000000000000007</v>
      </c>
      <c r="R54" s="7">
        <v>0.1</v>
      </c>
      <c r="S54" s="7">
        <v>13.2</v>
      </c>
      <c r="T54" s="7">
        <v>0.2</v>
      </c>
      <c r="U54" s="17">
        <v>2.6</v>
      </c>
      <c r="V54" s="17">
        <v>0.1</v>
      </c>
      <c r="Y54" s="57">
        <f>K54+M54</f>
        <v>10.7</v>
      </c>
      <c r="AA54" s="112">
        <f>G54/(2*15.9994+28.0855)</f>
        <v>0.75394071329781653</v>
      </c>
      <c r="AB54" s="112">
        <f>H54/(2*15.9994+28.0855)</f>
        <v>1.331462628340515E-2</v>
      </c>
      <c r="AC54" s="112">
        <f>(2*I54)/(2*26.981+3*15.9994)</f>
        <v>0.3491558470854314</v>
      </c>
      <c r="AD54" s="112">
        <f>(2*J54)/(2*26.981+3*15.9994)</f>
        <v>5.8846491081814278E-3</v>
      </c>
      <c r="AE54" s="112">
        <f>K54/(55.8452+15.9994)</f>
        <v>0.12406826678692622</v>
      </c>
      <c r="AF54" s="112">
        <f>L54/(55.8452+15.9994)</f>
        <v>2.505407504530612E-3</v>
      </c>
      <c r="AG54" s="112">
        <f>2*M54/(2*55.845+3*15.999)</f>
        <v>2.2373330327453075E-2</v>
      </c>
      <c r="AH54" s="112">
        <f>2*N54/(2*55.845+3*15.999)</f>
        <v>2.7064516554921726E-3</v>
      </c>
      <c r="AI54" s="112">
        <f t="shared" ref="AI54:AJ58" si="58">O54/(95.94+2*15.9994)</f>
        <v>0</v>
      </c>
      <c r="AJ54" s="112">
        <f t="shared" si="58"/>
        <v>0</v>
      </c>
      <c r="AK54" s="112">
        <f t="shared" ref="AK54:AL58" si="59">Q54/(15.9994+24.3051)</f>
        <v>0.21833790271557771</v>
      </c>
      <c r="AL54" s="112">
        <f t="shared" si="59"/>
        <v>2.4811125308588375E-3</v>
      </c>
      <c r="AM54" s="112">
        <f t="shared" ref="AM54:AN58" si="60">S54/(40.078+15.9994)</f>
        <v>0.23538894456590354</v>
      </c>
      <c r="AN54" s="112">
        <f t="shared" si="60"/>
        <v>3.5664991600894477E-3</v>
      </c>
      <c r="AO54" s="112">
        <f t="shared" ref="AO54:AP58" si="61">U54/(22.989+0.5*15.9994)</f>
        <v>8.3901551210602568E-2</v>
      </c>
      <c r="AP54" s="112">
        <f t="shared" si="61"/>
        <v>3.2269827388693296E-3</v>
      </c>
      <c r="AQ54" s="112">
        <f t="shared" si="5"/>
        <v>0</v>
      </c>
      <c r="AR54" s="7">
        <v>12</v>
      </c>
      <c r="AS54" s="112">
        <f t="shared" si="6"/>
        <v>4.4975132945809939</v>
      </c>
      <c r="AT54" s="118">
        <f t="shared" ref="AT54:BI58" si="62">$AS54*AA54</f>
        <v>3.3908583813828073</v>
      </c>
      <c r="AU54" s="118">
        <f t="shared" si="62"/>
        <v>5.9882708721992188E-2</v>
      </c>
      <c r="AV54" s="112">
        <f t="shared" si="62"/>
        <v>1.5703330641474162</v>
      </c>
      <c r="AW54" s="112">
        <f t="shared" si="62"/>
        <v>2.6466287597990162E-2</v>
      </c>
      <c r="AX54" s="112">
        <f t="shared" si="62"/>
        <v>0.55799867930982228</v>
      </c>
      <c r="AY54" s="112">
        <f t="shared" si="62"/>
        <v>1.126810355996942E-2</v>
      </c>
      <c r="AZ54" s="112">
        <f t="shared" si="62"/>
        <v>0.10062435059177235</v>
      </c>
      <c r="BA54" s="112">
        <f t="shared" si="62"/>
        <v>1.2172302301716786E-2</v>
      </c>
      <c r="BB54" s="112">
        <f t="shared" si="62"/>
        <v>0</v>
      </c>
      <c r="BC54" s="112">
        <f t="shared" si="62"/>
        <v>0</v>
      </c>
      <c r="BD54" s="112">
        <f t="shared" si="62"/>
        <v>0.98197762017424239</v>
      </c>
      <c r="BE54" s="112">
        <f t="shared" si="62"/>
        <v>1.1158836592889118E-2</v>
      </c>
      <c r="BF54" s="112">
        <f t="shared" si="62"/>
        <v>1.0586649075825398</v>
      </c>
      <c r="BG54" s="112">
        <f t="shared" si="62"/>
        <v>1.6040377387614241E-2</v>
      </c>
      <c r="BH54" s="112">
        <f t="shared" si="62"/>
        <v>0.37734834200565315</v>
      </c>
      <c r="BI54" s="112">
        <f t="shared" si="62"/>
        <v>1.4513397769448199E-2</v>
      </c>
      <c r="BJ54" s="112">
        <f t="shared" si="8"/>
        <v>0</v>
      </c>
      <c r="BK54" s="112">
        <f t="shared" si="9"/>
        <v>8.0378053451942542</v>
      </c>
      <c r="BL54" s="112">
        <f t="shared" si="10"/>
        <v>0.15150201393162013</v>
      </c>
      <c r="BM54" s="112">
        <f>AX54+AZ54</f>
        <v>0.6586230299015946</v>
      </c>
      <c r="BN54" s="7">
        <v>10.7</v>
      </c>
      <c r="BO54" s="56">
        <f t="shared" si="11"/>
        <v>0.19999999999999998</v>
      </c>
      <c r="BP54" s="111">
        <v>0.15</v>
      </c>
      <c r="BQ54" s="7">
        <v>0.02</v>
      </c>
      <c r="BR54" s="56">
        <f t="shared" si="17"/>
        <v>0.21609257275528929</v>
      </c>
      <c r="BS54" s="56">
        <v>0.02</v>
      </c>
    </row>
    <row r="55" spans="1:71" s="16" customFormat="1" x14ac:dyDescent="0.25">
      <c r="A55" s="7" t="s">
        <v>175</v>
      </c>
      <c r="B55" s="16" t="s">
        <v>174</v>
      </c>
      <c r="C55" s="7" t="s">
        <v>79</v>
      </c>
      <c r="D55" s="7">
        <v>20</v>
      </c>
      <c r="E55" s="7">
        <v>1800</v>
      </c>
      <c r="F55" s="7" t="s">
        <v>55</v>
      </c>
      <c r="G55" s="104">
        <v>57</v>
      </c>
      <c r="H55" s="102">
        <v>1</v>
      </c>
      <c r="I55" s="16">
        <v>16.899999999999999</v>
      </c>
      <c r="J55" s="16">
        <v>0.5</v>
      </c>
      <c r="K55" s="105">
        <v>3.9</v>
      </c>
      <c r="L55" s="105">
        <v>0.3</v>
      </c>
      <c r="M55" s="105"/>
      <c r="N55" s="105"/>
      <c r="Q55" s="16">
        <v>4.7</v>
      </c>
      <c r="R55" s="16">
        <v>0.1</v>
      </c>
      <c r="S55" s="16">
        <v>6.3</v>
      </c>
      <c r="T55" s="16">
        <v>0.3</v>
      </c>
      <c r="U55" s="44">
        <v>9.8000000000000007</v>
      </c>
      <c r="V55" s="44">
        <v>0.5</v>
      </c>
      <c r="Y55" s="57"/>
      <c r="AA55" s="112">
        <f>G55/(2*15.9994+28.0855)</f>
        <v>0.94866712269261688</v>
      </c>
      <c r="AB55" s="112">
        <f>H55/(2*15.9994+28.0855)</f>
        <v>1.6643282854256435E-2</v>
      </c>
      <c r="AC55" s="112">
        <f>(2*I55)/(2*26.981+3*15.9994)</f>
        <v>0.33150189976088706</v>
      </c>
      <c r="AD55" s="112">
        <f>(2*J55)/(2*26.981+3*15.9994)</f>
        <v>9.8077485136357119E-3</v>
      </c>
      <c r="AE55" s="112">
        <f>K55/(55.8452+15.9994)</f>
        <v>5.4283829264829921E-2</v>
      </c>
      <c r="AF55" s="112">
        <f>L55/(55.8452+15.9994)</f>
        <v>4.1756791742176861E-3</v>
      </c>
      <c r="AG55" s="112">
        <f>2*M55/(2*55.845+3*15.999)</f>
        <v>0</v>
      </c>
      <c r="AH55" s="112">
        <f>2*N55/(2*55.845+3*15.999)</f>
        <v>0</v>
      </c>
      <c r="AI55" s="112">
        <f t="shared" si="58"/>
        <v>0</v>
      </c>
      <c r="AJ55" s="112">
        <f t="shared" si="58"/>
        <v>0</v>
      </c>
      <c r="AK55" s="112">
        <f t="shared" si="59"/>
        <v>0.11661228895036535</v>
      </c>
      <c r="AL55" s="112">
        <f t="shared" si="59"/>
        <v>2.4811125308588375E-3</v>
      </c>
      <c r="AM55" s="112">
        <f t="shared" si="60"/>
        <v>0.11234472354281759</v>
      </c>
      <c r="AN55" s="112">
        <f t="shared" si="60"/>
        <v>5.3497487401341715E-3</v>
      </c>
      <c r="AO55" s="112">
        <f t="shared" si="61"/>
        <v>0.31624430840919432</v>
      </c>
      <c r="AP55" s="112">
        <f t="shared" si="61"/>
        <v>1.6134913694346647E-2</v>
      </c>
      <c r="AQ55" s="112">
        <f t="shared" si="5"/>
        <v>0</v>
      </c>
      <c r="AR55" s="7">
        <v>6</v>
      </c>
      <c r="AS55" s="112">
        <f t="shared" si="6"/>
        <v>2.1156930860892587</v>
      </c>
      <c r="AT55" s="118">
        <f t="shared" si="62"/>
        <v>2.0070884724809601</v>
      </c>
      <c r="AU55" s="118">
        <f t="shared" si="62"/>
        <v>3.5212078464578245E-2</v>
      </c>
      <c r="AV55" s="112">
        <f t="shared" si="62"/>
        <v>0.70135627734956318</v>
      </c>
      <c r="AW55" s="112">
        <f t="shared" si="62"/>
        <v>2.0750185720401278E-2</v>
      </c>
      <c r="AX55" s="112">
        <f t="shared" si="62"/>
        <v>0.11484792226205043</v>
      </c>
      <c r="AY55" s="112">
        <f t="shared" si="62"/>
        <v>8.8344555586192634E-3</v>
      </c>
      <c r="AZ55" s="112">
        <f t="shared" si="62"/>
        <v>0</v>
      </c>
      <c r="BA55" s="112">
        <f t="shared" si="62"/>
        <v>0</v>
      </c>
      <c r="BB55" s="112">
        <f t="shared" si="62"/>
        <v>0</v>
      </c>
      <c r="BC55" s="112">
        <f t="shared" si="62"/>
        <v>0</v>
      </c>
      <c r="BD55" s="112">
        <f t="shared" si="62"/>
        <v>0.24671581348533084</v>
      </c>
      <c r="BE55" s="112">
        <f t="shared" si="62"/>
        <v>5.2492726273474649E-3</v>
      </c>
      <c r="BF55" s="112">
        <f t="shared" si="62"/>
        <v>0.23768695485814834</v>
      </c>
      <c r="BG55" s="112">
        <f t="shared" si="62"/>
        <v>1.1318426421816588E-2</v>
      </c>
      <c r="BH55" s="112">
        <f t="shared" si="62"/>
        <v>0.66907589681641166</v>
      </c>
      <c r="BI55" s="112">
        <f t="shared" si="62"/>
        <v>3.41365253477761E-2</v>
      </c>
      <c r="BJ55" s="112">
        <f t="shared" si="8"/>
        <v>0</v>
      </c>
      <c r="BK55" s="112">
        <f t="shared" si="9"/>
        <v>3.976771337252464</v>
      </c>
      <c r="BL55" s="112">
        <f t="shared" si="10"/>
        <v>0.11550094414053894</v>
      </c>
      <c r="BM55" s="122"/>
      <c r="BO55" s="56">
        <f t="shared" si="11"/>
        <v>0.3</v>
      </c>
      <c r="BP55" s="98"/>
      <c r="BR55" s="56"/>
      <c r="BS55" s="105"/>
    </row>
    <row r="56" spans="1:71" s="7" customFormat="1" x14ac:dyDescent="0.25">
      <c r="A56" s="7" t="s">
        <v>175</v>
      </c>
      <c r="B56" s="125" t="s">
        <v>172</v>
      </c>
      <c r="C56" s="7" t="s">
        <v>79</v>
      </c>
      <c r="D56" s="7">
        <v>20</v>
      </c>
      <c r="E56" s="7">
        <v>1800</v>
      </c>
      <c r="F56" s="7" t="s">
        <v>55</v>
      </c>
      <c r="G56" s="51">
        <v>98</v>
      </c>
      <c r="H56" s="99">
        <v>2</v>
      </c>
      <c r="I56" s="7">
        <v>2</v>
      </c>
      <c r="J56" s="7">
        <v>2</v>
      </c>
      <c r="K56" s="56"/>
      <c r="L56" s="56"/>
      <c r="M56" s="56"/>
      <c r="N56" s="56"/>
      <c r="U56" s="17"/>
      <c r="V56" s="17"/>
      <c r="Y56" s="57"/>
      <c r="AA56" s="112">
        <f>G56/(2*15.9994+28.0855)</f>
        <v>1.6310417197171307</v>
      </c>
      <c r="AB56" s="112">
        <f>H56/(2*15.9994+28.0855)</f>
        <v>3.328656570851287E-2</v>
      </c>
      <c r="AC56" s="112">
        <f>(2*I56)/(2*26.981+3*15.9994)</f>
        <v>3.9230994054542848E-2</v>
      </c>
      <c r="AD56" s="112">
        <f>(2*J56)/(2*26.981+3*15.9994)</f>
        <v>3.9230994054542848E-2</v>
      </c>
      <c r="AE56" s="112">
        <f>K56/(55.8452+15.9994)</f>
        <v>0</v>
      </c>
      <c r="AF56" s="112">
        <f>L56/(55.8452+15.9994)</f>
        <v>0</v>
      </c>
      <c r="AG56" s="112">
        <f>2*M56/(2*55.845+3*15.999)</f>
        <v>0</v>
      </c>
      <c r="AH56" s="112">
        <f>2*N56/(2*55.845+3*15.999)</f>
        <v>0</v>
      </c>
      <c r="AI56" s="112">
        <f t="shared" si="58"/>
        <v>0</v>
      </c>
      <c r="AJ56" s="112">
        <f t="shared" si="58"/>
        <v>0</v>
      </c>
      <c r="AK56" s="112">
        <f t="shared" si="59"/>
        <v>0</v>
      </c>
      <c r="AL56" s="112">
        <f t="shared" si="59"/>
        <v>0</v>
      </c>
      <c r="AM56" s="112">
        <f t="shared" si="60"/>
        <v>0</v>
      </c>
      <c r="AN56" s="112">
        <f t="shared" si="60"/>
        <v>0</v>
      </c>
      <c r="AO56" s="112">
        <f t="shared" si="61"/>
        <v>0</v>
      </c>
      <c r="AP56" s="112">
        <f t="shared" si="61"/>
        <v>0</v>
      </c>
      <c r="AQ56" s="112">
        <f t="shared" si="5"/>
        <v>0</v>
      </c>
      <c r="AR56" s="7">
        <v>2</v>
      </c>
      <c r="AS56" s="112">
        <f t="shared" si="6"/>
        <v>0.60224095113298526</v>
      </c>
      <c r="AT56" s="118">
        <f t="shared" si="62"/>
        <v>0.98228011662002479</v>
      </c>
      <c r="AU56" s="118">
        <f t="shared" si="62"/>
        <v>2.0046532992245403E-2</v>
      </c>
      <c r="AV56" s="112">
        <f t="shared" si="62"/>
        <v>2.3626511173300373E-2</v>
      </c>
      <c r="AW56" s="112">
        <f t="shared" si="62"/>
        <v>2.3626511173300373E-2</v>
      </c>
      <c r="AX56" s="112">
        <f t="shared" si="62"/>
        <v>0</v>
      </c>
      <c r="AY56" s="112">
        <f t="shared" si="62"/>
        <v>0</v>
      </c>
      <c r="AZ56" s="112">
        <f t="shared" si="62"/>
        <v>0</v>
      </c>
      <c r="BA56" s="112">
        <f t="shared" si="62"/>
        <v>0</v>
      </c>
      <c r="BB56" s="112">
        <f t="shared" si="62"/>
        <v>0</v>
      </c>
      <c r="BC56" s="112">
        <f t="shared" si="62"/>
        <v>0</v>
      </c>
      <c r="BD56" s="112">
        <f t="shared" si="62"/>
        <v>0</v>
      </c>
      <c r="BE56" s="112">
        <f t="shared" si="62"/>
        <v>0</v>
      </c>
      <c r="BF56" s="112">
        <f t="shared" si="62"/>
        <v>0</v>
      </c>
      <c r="BG56" s="112">
        <f t="shared" si="62"/>
        <v>0</v>
      </c>
      <c r="BH56" s="112">
        <f t="shared" si="62"/>
        <v>0</v>
      </c>
      <c r="BI56" s="112">
        <f t="shared" si="62"/>
        <v>0</v>
      </c>
      <c r="BJ56" s="112">
        <f t="shared" si="8"/>
        <v>0</v>
      </c>
      <c r="BK56" s="112">
        <f t="shared" si="9"/>
        <v>1.0059066277933251</v>
      </c>
      <c r="BL56" s="112">
        <f t="shared" si="10"/>
        <v>4.367304416554578E-2</v>
      </c>
      <c r="BM56" s="112"/>
      <c r="BO56" s="56">
        <f t="shared" si="11"/>
        <v>0</v>
      </c>
      <c r="BP56" s="111"/>
      <c r="BR56" s="56"/>
      <c r="BS56" s="56"/>
    </row>
    <row r="57" spans="1:71" s="7" customFormat="1" x14ac:dyDescent="0.25">
      <c r="A57" s="7" t="s">
        <v>175</v>
      </c>
      <c r="B57" s="7" t="s">
        <v>55</v>
      </c>
      <c r="C57" s="7" t="s">
        <v>79</v>
      </c>
      <c r="D57" s="7">
        <v>20</v>
      </c>
      <c r="E57" s="7">
        <v>1800</v>
      </c>
      <c r="F57" s="7" t="s">
        <v>55</v>
      </c>
      <c r="G57" s="51"/>
      <c r="H57" s="99"/>
      <c r="K57" s="56"/>
      <c r="L57" s="56"/>
      <c r="M57" s="56"/>
      <c r="N57" s="56"/>
      <c r="U57" s="17"/>
      <c r="V57" s="17"/>
      <c r="X57" s="7">
        <v>117.18</v>
      </c>
      <c r="Y57" s="57"/>
      <c r="AA57" s="112">
        <f>G57/(2*15.9994+28.0855)</f>
        <v>0</v>
      </c>
      <c r="AB57" s="112">
        <f>H57/(2*15.9994+28.0855)</f>
        <v>0</v>
      </c>
      <c r="AC57" s="112">
        <f>(2*I57)/(2*26.981+3*15.9994)</f>
        <v>0</v>
      </c>
      <c r="AD57" s="112">
        <f>(2*J57)/(2*26.981+3*15.9994)</f>
        <v>0</v>
      </c>
      <c r="AE57" s="112">
        <f>K57/(55.8452+15.9994)</f>
        <v>0</v>
      </c>
      <c r="AF57" s="112">
        <f>L57/(55.8452+15.9994)</f>
        <v>0</v>
      </c>
      <c r="AG57" s="112">
        <f>2*M57/(2*55.845+3*15.999)</f>
        <v>0</v>
      </c>
      <c r="AH57" s="112">
        <f>2*N57/(2*55.845+3*15.999)</f>
        <v>0</v>
      </c>
      <c r="AI57" s="112">
        <f t="shared" si="58"/>
        <v>0</v>
      </c>
      <c r="AJ57" s="112">
        <f t="shared" si="58"/>
        <v>0</v>
      </c>
      <c r="AK57" s="112">
        <f t="shared" si="59"/>
        <v>0</v>
      </c>
      <c r="AL57" s="112">
        <f t="shared" si="59"/>
        <v>0</v>
      </c>
      <c r="AM57" s="112">
        <f t="shared" si="60"/>
        <v>0</v>
      </c>
      <c r="AN57" s="112">
        <f t="shared" si="60"/>
        <v>0</v>
      </c>
      <c r="AO57" s="112">
        <f t="shared" si="61"/>
        <v>0</v>
      </c>
      <c r="AP57" s="112">
        <f t="shared" si="61"/>
        <v>0</v>
      </c>
      <c r="AQ57" s="112">
        <f t="shared" si="5"/>
        <v>0.53701597299430182</v>
      </c>
      <c r="AR57" s="7">
        <v>2</v>
      </c>
      <c r="AS57" s="112">
        <f t="shared" si="6"/>
        <v>1.8621420037549066</v>
      </c>
      <c r="AT57" s="118">
        <f t="shared" si="62"/>
        <v>0</v>
      </c>
      <c r="AU57" s="118">
        <f t="shared" si="62"/>
        <v>0</v>
      </c>
      <c r="AV57" s="112">
        <f t="shared" si="62"/>
        <v>0</v>
      </c>
      <c r="AW57" s="112">
        <f t="shared" si="62"/>
        <v>0</v>
      </c>
      <c r="AX57" s="112">
        <f t="shared" si="62"/>
        <v>0</v>
      </c>
      <c r="AY57" s="112">
        <f t="shared" si="62"/>
        <v>0</v>
      </c>
      <c r="AZ57" s="112">
        <f t="shared" si="62"/>
        <v>0</v>
      </c>
      <c r="BA57" s="112">
        <f t="shared" si="62"/>
        <v>0</v>
      </c>
      <c r="BB57" s="112">
        <f t="shared" si="62"/>
        <v>0</v>
      </c>
      <c r="BC57" s="112">
        <f t="shared" si="62"/>
        <v>0</v>
      </c>
      <c r="BD57" s="112">
        <f t="shared" si="62"/>
        <v>0</v>
      </c>
      <c r="BE57" s="112">
        <f t="shared" si="62"/>
        <v>0</v>
      </c>
      <c r="BF57" s="112">
        <f t="shared" si="62"/>
        <v>0</v>
      </c>
      <c r="BG57" s="112">
        <f t="shared" si="62"/>
        <v>0</v>
      </c>
      <c r="BH57" s="112">
        <f t="shared" si="62"/>
        <v>0</v>
      </c>
      <c r="BI57" s="112">
        <f t="shared" si="62"/>
        <v>0</v>
      </c>
      <c r="BJ57" s="112">
        <f t="shared" si="8"/>
        <v>1</v>
      </c>
      <c r="BK57" s="112">
        <f t="shared" si="9"/>
        <v>1</v>
      </c>
      <c r="BL57" s="112">
        <f t="shared" si="10"/>
        <v>1</v>
      </c>
      <c r="BM57" s="112"/>
      <c r="BO57" s="56">
        <f t="shared" si="11"/>
        <v>0</v>
      </c>
      <c r="BP57" s="111"/>
      <c r="BR57" s="56"/>
      <c r="BS57" s="56"/>
    </row>
    <row r="58" spans="1:71" s="7" customFormat="1" x14ac:dyDescent="0.25">
      <c r="A58" s="7" t="s">
        <v>175</v>
      </c>
      <c r="B58" s="7" t="s">
        <v>165</v>
      </c>
      <c r="C58" s="7" t="s">
        <v>79</v>
      </c>
      <c r="D58" s="7">
        <v>20</v>
      </c>
      <c r="E58" s="7">
        <v>1800</v>
      </c>
      <c r="F58" s="7" t="s">
        <v>55</v>
      </c>
      <c r="G58" s="51"/>
      <c r="H58" s="99"/>
      <c r="K58" s="56"/>
      <c r="L58" s="56"/>
      <c r="M58" s="56"/>
      <c r="N58" s="56"/>
      <c r="U58" s="17"/>
      <c r="V58" s="17"/>
      <c r="X58" s="7">
        <v>100</v>
      </c>
      <c r="Y58" s="57"/>
      <c r="AA58" s="112">
        <f>G58/(2*15.9994+28.0855)</f>
        <v>0</v>
      </c>
      <c r="AB58" s="112">
        <f>H58/(2*15.9994+28.0855)</f>
        <v>0</v>
      </c>
      <c r="AC58" s="112">
        <f>(2*I58)/(2*26.981+3*15.9994)</f>
        <v>0</v>
      </c>
      <c r="AD58" s="112">
        <f>(2*J58)/(2*26.981+3*15.9994)</f>
        <v>0</v>
      </c>
      <c r="AE58" s="112">
        <f>K58/(55.8452+15.9994)</f>
        <v>0</v>
      </c>
      <c r="AF58" s="112">
        <f>L58/(55.8452+15.9994)</f>
        <v>0</v>
      </c>
      <c r="AG58" s="112">
        <f>2*M58/(2*55.845+3*15.999)</f>
        <v>0</v>
      </c>
      <c r="AH58" s="112">
        <f>2*N58/(2*55.845+3*15.999)</f>
        <v>0</v>
      </c>
      <c r="AI58" s="112">
        <f t="shared" si="58"/>
        <v>0</v>
      </c>
      <c r="AJ58" s="112">
        <f t="shared" si="58"/>
        <v>0</v>
      </c>
      <c r="AK58" s="112">
        <f t="shared" si="59"/>
        <v>0</v>
      </c>
      <c r="AL58" s="112">
        <f t="shared" si="59"/>
        <v>0</v>
      </c>
      <c r="AM58" s="112">
        <f t="shared" si="60"/>
        <v>0</v>
      </c>
      <c r="AN58" s="112">
        <f t="shared" si="60"/>
        <v>0</v>
      </c>
      <c r="AO58" s="112">
        <f t="shared" si="61"/>
        <v>0</v>
      </c>
      <c r="AP58" s="112">
        <f t="shared" si="61"/>
        <v>0</v>
      </c>
      <c r="AQ58" s="112">
        <f t="shared" si="5"/>
        <v>0.45828296039793631</v>
      </c>
      <c r="AR58" s="7">
        <v>2</v>
      </c>
      <c r="AS58" s="112">
        <f t="shared" si="6"/>
        <v>2.1820579999999996</v>
      </c>
      <c r="AT58" s="118">
        <f t="shared" si="62"/>
        <v>0</v>
      </c>
      <c r="AU58" s="118">
        <f t="shared" si="62"/>
        <v>0</v>
      </c>
      <c r="AV58" s="112">
        <f t="shared" si="62"/>
        <v>0</v>
      </c>
      <c r="AW58" s="112">
        <f t="shared" si="62"/>
        <v>0</v>
      </c>
      <c r="AX58" s="112">
        <f t="shared" si="62"/>
        <v>0</v>
      </c>
      <c r="AY58" s="112">
        <f t="shared" si="62"/>
        <v>0</v>
      </c>
      <c r="AZ58" s="112">
        <f t="shared" si="62"/>
        <v>0</v>
      </c>
      <c r="BA58" s="112">
        <f t="shared" si="62"/>
        <v>0</v>
      </c>
      <c r="BB58" s="112">
        <f t="shared" si="62"/>
        <v>0</v>
      </c>
      <c r="BC58" s="112">
        <f t="shared" si="62"/>
        <v>0</v>
      </c>
      <c r="BD58" s="112">
        <f t="shared" si="62"/>
        <v>0</v>
      </c>
      <c r="BE58" s="112">
        <f t="shared" si="62"/>
        <v>0</v>
      </c>
      <c r="BF58" s="112">
        <f t="shared" si="62"/>
        <v>0</v>
      </c>
      <c r="BG58" s="112">
        <f t="shared" si="62"/>
        <v>0</v>
      </c>
      <c r="BH58" s="112">
        <f t="shared" si="62"/>
        <v>0</v>
      </c>
      <c r="BI58" s="112">
        <f t="shared" si="62"/>
        <v>0</v>
      </c>
      <c r="BJ58" s="112">
        <f t="shared" si="8"/>
        <v>0.99999999999999989</v>
      </c>
      <c r="BK58" s="112">
        <f t="shared" si="9"/>
        <v>0.99999999999999989</v>
      </c>
      <c r="BL58" s="112">
        <f t="shared" si="10"/>
        <v>0.99999999999999989</v>
      </c>
      <c r="BM58" s="112"/>
      <c r="BO58" s="56">
        <f t="shared" si="11"/>
        <v>0</v>
      </c>
      <c r="BP58" s="111"/>
      <c r="BR58" s="56"/>
      <c r="BS58" s="56"/>
    </row>
    <row r="59" spans="1:71" s="7" customFormat="1" x14ac:dyDescent="0.25">
      <c r="G59" s="51"/>
      <c r="H59" s="99"/>
      <c r="K59" s="56"/>
      <c r="L59" s="56"/>
      <c r="M59" s="56"/>
      <c r="N59" s="56"/>
      <c r="U59" s="17"/>
      <c r="V59" s="17"/>
      <c r="Y59" s="57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>
        <f t="shared" si="5"/>
        <v>0</v>
      </c>
      <c r="AS59" s="112" t="e">
        <f t="shared" si="6"/>
        <v>#DIV/0!</v>
      </c>
      <c r="AT59" s="118"/>
      <c r="AU59" s="118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 t="e">
        <f t="shared" si="8"/>
        <v>#DIV/0!</v>
      </c>
      <c r="BK59" s="112" t="e">
        <f t="shared" si="9"/>
        <v>#DIV/0!</v>
      </c>
      <c r="BL59" s="112" t="e">
        <f t="shared" si="10"/>
        <v>#DIV/0!</v>
      </c>
      <c r="BM59" s="112"/>
      <c r="BO59" s="56">
        <f t="shared" si="11"/>
        <v>0</v>
      </c>
      <c r="BP59" s="111"/>
      <c r="BR59" s="56"/>
      <c r="BS59" s="56"/>
    </row>
    <row r="60" spans="1:71" s="7" customFormat="1" x14ac:dyDescent="0.25">
      <c r="A60" s="7" t="s">
        <v>176</v>
      </c>
      <c r="B60" s="7" t="s">
        <v>156</v>
      </c>
      <c r="C60" s="7" t="s">
        <v>79</v>
      </c>
      <c r="D60" s="7">
        <v>20</v>
      </c>
      <c r="E60" s="7">
        <v>1800</v>
      </c>
      <c r="F60" s="7" t="s">
        <v>61</v>
      </c>
      <c r="G60" s="51">
        <v>51</v>
      </c>
      <c r="H60" s="99">
        <v>2</v>
      </c>
      <c r="I60" s="7">
        <v>16.399999999999999</v>
      </c>
      <c r="J60" s="7">
        <v>0.7</v>
      </c>
      <c r="K60" s="56">
        <f>BN60-M60</f>
        <v>8.9547367999999992</v>
      </c>
      <c r="L60" s="56">
        <v>0.3</v>
      </c>
      <c r="M60" s="56">
        <f>BN60*BP60*1.113</f>
        <v>0.87526320000000002</v>
      </c>
      <c r="N60" s="56">
        <v>0.3944999873257285</v>
      </c>
      <c r="Q60" s="7">
        <v>7.9</v>
      </c>
      <c r="R60" s="7">
        <v>0.4</v>
      </c>
      <c r="S60" s="7">
        <v>11.7</v>
      </c>
      <c r="T60" s="7">
        <v>0.5</v>
      </c>
      <c r="U60" s="7">
        <v>2.31</v>
      </c>
      <c r="V60" s="7">
        <v>0.17</v>
      </c>
      <c r="W60" s="56"/>
      <c r="Y60" s="57">
        <f>K60+M60</f>
        <v>9.8299999999999983</v>
      </c>
      <c r="AA60" s="112">
        <f>G60/(2*15.9994+28.0855)</f>
        <v>0.84880742556707822</v>
      </c>
      <c r="AB60" s="112">
        <f>H60/(2*15.9994+28.0855)</f>
        <v>3.328656570851287E-2</v>
      </c>
      <c r="AC60" s="112">
        <f>(2*I60)/(2*26.981+3*15.9994)</f>
        <v>0.32169415124725137</v>
      </c>
      <c r="AD60" s="112">
        <f>(2*J60)/(2*26.981+3*15.9994)</f>
        <v>1.3730847919089998E-2</v>
      </c>
      <c r="AE60" s="112">
        <f>K60/(55.8452+15.9994)</f>
        <v>0.12464035988786909</v>
      </c>
      <c r="AF60" s="112">
        <f>L60/(55.8452+15.9994)</f>
        <v>4.1756791742176861E-3</v>
      </c>
      <c r="AG60" s="112">
        <f>2*M60/(2*55.845+3*15.999)</f>
        <v>1.0962234871968287E-2</v>
      </c>
      <c r="AH60" s="112">
        <f>2*N60/(2*55.845+3*15.999)</f>
        <v>4.9409155075332174E-3</v>
      </c>
      <c r="AI60" s="112">
        <f t="shared" ref="AI60:AJ62" si="63">O60/(95.94+2*15.9994)</f>
        <v>0</v>
      </c>
      <c r="AJ60" s="112">
        <f t="shared" si="63"/>
        <v>0</v>
      </c>
      <c r="AK60" s="112">
        <f t="shared" ref="AK60:AL62" si="64">Q60/(15.9994+24.3051)</f>
        <v>0.19600788993784815</v>
      </c>
      <c r="AL60" s="112">
        <f t="shared" si="64"/>
        <v>9.9244501234353501E-3</v>
      </c>
      <c r="AM60" s="112">
        <f t="shared" ref="AM60:AN62" si="65">S60/(40.078+15.9994)</f>
        <v>0.20864020086523266</v>
      </c>
      <c r="AN60" s="112">
        <f t="shared" si="65"/>
        <v>8.9162479002236183E-3</v>
      </c>
      <c r="AO60" s="112">
        <f t="shared" ref="AO60:AP62" si="66">U60/(22.989+0.5*15.9994)</f>
        <v>7.4543301267881515E-2</v>
      </c>
      <c r="AP60" s="112">
        <f t="shared" si="66"/>
        <v>5.4858706560778608E-3</v>
      </c>
      <c r="AQ60" s="112">
        <f t="shared" si="5"/>
        <v>0</v>
      </c>
      <c r="AR60" s="7">
        <v>12</v>
      </c>
      <c r="AS60" s="112">
        <f t="shared" si="6"/>
        <v>4.355815132494965</v>
      </c>
      <c r="AT60" s="118">
        <f t="shared" ref="AT60:BI62" si="67">$AS60*AA60</f>
        <v>3.697248228859173</v>
      </c>
      <c r="AU60" s="118">
        <f t="shared" si="67"/>
        <v>0.14499012662192834</v>
      </c>
      <c r="AV60" s="112">
        <f t="shared" si="67"/>
        <v>1.4012402520379015</v>
      </c>
      <c r="AW60" s="112">
        <f t="shared" si="67"/>
        <v>5.9809035147959211E-2</v>
      </c>
      <c r="AX60" s="112">
        <f t="shared" si="67"/>
        <v>0.5429103657191986</v>
      </c>
      <c r="AY60" s="112">
        <f t="shared" si="67"/>
        <v>1.8188486535501477E-2</v>
      </c>
      <c r="AZ60" s="112">
        <f t="shared" si="67"/>
        <v>4.7749468541283473E-2</v>
      </c>
      <c r="BA60" s="112">
        <f t="shared" si="67"/>
        <v>2.1521714536092227E-2</v>
      </c>
      <c r="BB60" s="112">
        <f t="shared" si="67"/>
        <v>0</v>
      </c>
      <c r="BC60" s="112">
        <f t="shared" si="67"/>
        <v>0</v>
      </c>
      <c r="BD60" s="112">
        <f t="shared" si="67"/>
        <v>0.85377413307968653</v>
      </c>
      <c r="BE60" s="112">
        <f t="shared" si="67"/>
        <v>4.3229070029351224E-2</v>
      </c>
      <c r="BF60" s="112">
        <f t="shared" si="67"/>
        <v>0.90879814417556948</v>
      </c>
      <c r="BG60" s="112">
        <f t="shared" si="67"/>
        <v>3.8837527528870493E-2</v>
      </c>
      <c r="BH60" s="112">
        <f t="shared" si="67"/>
        <v>0.32469683968876939</v>
      </c>
      <c r="BI60" s="112">
        <f t="shared" si="67"/>
        <v>2.3895438418654026E-2</v>
      </c>
      <c r="BJ60" s="112">
        <f t="shared" si="8"/>
        <v>0</v>
      </c>
      <c r="BK60" s="112">
        <f t="shared" si="9"/>
        <v>7.7764174321015824</v>
      </c>
      <c r="BL60" s="112">
        <f t="shared" si="10"/>
        <v>0.35047139881835698</v>
      </c>
      <c r="BM60" s="112">
        <f>AX60+AZ60</f>
        <v>0.59065983426048208</v>
      </c>
      <c r="BN60" s="7">
        <v>9.83</v>
      </c>
      <c r="BO60" s="56">
        <f t="shared" si="11"/>
        <v>0.4</v>
      </c>
      <c r="BP60" s="111">
        <v>0.08</v>
      </c>
      <c r="BQ60" s="7">
        <v>0.04</v>
      </c>
      <c r="BR60" s="56">
        <f t="shared" si="17"/>
        <v>0.3944999873257285</v>
      </c>
      <c r="BS60" s="56">
        <v>0.1</v>
      </c>
    </row>
    <row r="61" spans="1:71" s="7" customFormat="1" x14ac:dyDescent="0.25">
      <c r="A61" s="7" t="s">
        <v>176</v>
      </c>
      <c r="B61" s="7" t="s">
        <v>61</v>
      </c>
      <c r="C61" s="7" t="s">
        <v>79</v>
      </c>
      <c r="D61" s="7">
        <v>20</v>
      </c>
      <c r="E61" s="7">
        <v>1800</v>
      </c>
      <c r="F61" s="7" t="s">
        <v>61</v>
      </c>
      <c r="G61" s="51"/>
      <c r="H61" s="99"/>
      <c r="K61" s="56"/>
      <c r="L61" s="56"/>
      <c r="M61" s="56"/>
      <c r="N61" s="56"/>
      <c r="O61" s="7">
        <v>133.35</v>
      </c>
      <c r="Y61" s="57"/>
      <c r="AA61" s="112">
        <f>G61/(2*15.9994+28.0855)</f>
        <v>0</v>
      </c>
      <c r="AB61" s="112">
        <f>H61/(2*15.9994+28.0855)</f>
        <v>0</v>
      </c>
      <c r="AC61" s="112">
        <f>(2*I61)/(2*26.981+3*15.9994)</f>
        <v>0</v>
      </c>
      <c r="AD61" s="112">
        <f>(2*J61)/(2*26.981+3*15.9994)</f>
        <v>0</v>
      </c>
      <c r="AE61" s="112">
        <f>K61/(55.8452+15.9994)</f>
        <v>0</v>
      </c>
      <c r="AF61" s="112">
        <f>L61/(55.8452+15.9994)</f>
        <v>0</v>
      </c>
      <c r="AG61" s="112">
        <f>2*M61/(2*55.845+3*15.999)</f>
        <v>0</v>
      </c>
      <c r="AH61" s="112">
        <f>2*N61/(2*55.845+3*15.999)</f>
        <v>0</v>
      </c>
      <c r="AI61" s="112">
        <f t="shared" si="63"/>
        <v>1.0422952224032116</v>
      </c>
      <c r="AJ61" s="112">
        <f t="shared" si="63"/>
        <v>0</v>
      </c>
      <c r="AK61" s="112">
        <f t="shared" si="64"/>
        <v>0</v>
      </c>
      <c r="AL61" s="112">
        <f t="shared" si="64"/>
        <v>0</v>
      </c>
      <c r="AM61" s="112">
        <f t="shared" si="65"/>
        <v>0</v>
      </c>
      <c r="AN61" s="112">
        <f t="shared" si="65"/>
        <v>0</v>
      </c>
      <c r="AO61" s="112">
        <f t="shared" si="66"/>
        <v>0</v>
      </c>
      <c r="AP61" s="112">
        <f t="shared" si="66"/>
        <v>0</v>
      </c>
      <c r="AQ61" s="112">
        <f t="shared" si="5"/>
        <v>0</v>
      </c>
      <c r="AR61" s="7">
        <v>1</v>
      </c>
      <c r="AS61" s="112">
        <f t="shared" si="6"/>
        <v>0.4797105361829771</v>
      </c>
      <c r="AT61" s="118">
        <f t="shared" si="67"/>
        <v>0</v>
      </c>
      <c r="AU61" s="118">
        <f t="shared" si="67"/>
        <v>0</v>
      </c>
      <c r="AV61" s="112">
        <f t="shared" si="67"/>
        <v>0</v>
      </c>
      <c r="AW61" s="112">
        <f t="shared" si="67"/>
        <v>0</v>
      </c>
      <c r="AX61" s="112">
        <f t="shared" si="67"/>
        <v>0</v>
      </c>
      <c r="AY61" s="112">
        <f t="shared" si="67"/>
        <v>0</v>
      </c>
      <c r="AZ61" s="112">
        <f t="shared" si="67"/>
        <v>0</v>
      </c>
      <c r="BA61" s="112">
        <f t="shared" si="67"/>
        <v>0</v>
      </c>
      <c r="BB61" s="112">
        <f t="shared" si="67"/>
        <v>0.5</v>
      </c>
      <c r="BC61" s="112">
        <f t="shared" si="67"/>
        <v>0</v>
      </c>
      <c r="BD61" s="112">
        <f t="shared" si="67"/>
        <v>0</v>
      </c>
      <c r="BE61" s="112">
        <f t="shared" si="67"/>
        <v>0</v>
      </c>
      <c r="BF61" s="112">
        <f t="shared" si="67"/>
        <v>0</v>
      </c>
      <c r="BG61" s="112">
        <f t="shared" si="67"/>
        <v>0</v>
      </c>
      <c r="BH61" s="112">
        <f t="shared" si="67"/>
        <v>0</v>
      </c>
      <c r="BI61" s="112">
        <f t="shared" si="67"/>
        <v>0</v>
      </c>
      <c r="BJ61" s="112">
        <f t="shared" si="8"/>
        <v>0</v>
      </c>
      <c r="BK61" s="112">
        <f t="shared" si="9"/>
        <v>0.5</v>
      </c>
      <c r="BL61" s="112">
        <f t="shared" si="10"/>
        <v>0</v>
      </c>
      <c r="BM61" s="112"/>
      <c r="BO61" s="56">
        <f t="shared" si="11"/>
        <v>0</v>
      </c>
      <c r="BP61" s="111"/>
      <c r="BR61" s="56"/>
      <c r="BS61" s="56"/>
    </row>
    <row r="62" spans="1:71" s="7" customFormat="1" x14ac:dyDescent="0.25">
      <c r="A62" s="7" t="s">
        <v>176</v>
      </c>
      <c r="B62" s="7" t="s">
        <v>161</v>
      </c>
      <c r="C62" s="7" t="s">
        <v>79</v>
      </c>
      <c r="D62" s="7">
        <v>20</v>
      </c>
      <c r="E62" s="7">
        <v>1800</v>
      </c>
      <c r="F62" s="7" t="s">
        <v>61</v>
      </c>
      <c r="G62" s="51"/>
      <c r="H62" s="99"/>
      <c r="K62" s="56"/>
      <c r="L62" s="56"/>
      <c r="M62" s="56"/>
      <c r="N62" s="56"/>
      <c r="O62" s="7">
        <v>100</v>
      </c>
      <c r="Y62" s="57"/>
      <c r="AA62" s="112">
        <f>G62/(2*15.9994+28.0855)</f>
        <v>0</v>
      </c>
      <c r="AB62" s="112">
        <f>H62/(2*15.9994+28.0855)</f>
        <v>0</v>
      </c>
      <c r="AC62" s="112">
        <f>(2*I62)/(2*26.981+3*15.9994)</f>
        <v>0</v>
      </c>
      <c r="AD62" s="112">
        <f>(2*J62)/(2*26.981+3*15.9994)</f>
        <v>0</v>
      </c>
      <c r="AE62" s="112">
        <f>K62/(55.8452+15.9994)</f>
        <v>0</v>
      </c>
      <c r="AF62" s="112">
        <f>L62/(55.8452+15.9994)</f>
        <v>0</v>
      </c>
      <c r="AG62" s="112">
        <f>2*M62/(2*55.845+3*15.999)</f>
        <v>0</v>
      </c>
      <c r="AH62" s="112">
        <f>2*N62/(2*55.845+3*15.999)</f>
        <v>0</v>
      </c>
      <c r="AI62" s="112">
        <f t="shared" si="63"/>
        <v>0.78162371383817886</v>
      </c>
      <c r="AJ62" s="112">
        <f t="shared" si="63"/>
        <v>0</v>
      </c>
      <c r="AK62" s="112">
        <f t="shared" si="64"/>
        <v>0</v>
      </c>
      <c r="AL62" s="112">
        <f t="shared" si="64"/>
        <v>0</v>
      </c>
      <c r="AM62" s="112">
        <f t="shared" si="65"/>
        <v>0</v>
      </c>
      <c r="AN62" s="112">
        <f t="shared" si="65"/>
        <v>0</v>
      </c>
      <c r="AO62" s="112">
        <f t="shared" si="66"/>
        <v>0</v>
      </c>
      <c r="AP62" s="112">
        <f t="shared" si="66"/>
        <v>0</v>
      </c>
      <c r="AQ62" s="112">
        <f t="shared" si="5"/>
        <v>0</v>
      </c>
      <c r="AR62" s="7">
        <v>2</v>
      </c>
      <c r="AS62" s="112">
        <f t="shared" si="6"/>
        <v>1.279388</v>
      </c>
      <c r="AT62" s="118">
        <f t="shared" si="67"/>
        <v>0</v>
      </c>
      <c r="AU62" s="118">
        <f t="shared" si="67"/>
        <v>0</v>
      </c>
      <c r="AV62" s="112">
        <f t="shared" si="67"/>
        <v>0</v>
      </c>
      <c r="AW62" s="112">
        <f t="shared" si="67"/>
        <v>0</v>
      </c>
      <c r="AX62" s="112">
        <f t="shared" si="67"/>
        <v>0</v>
      </c>
      <c r="AY62" s="112">
        <f t="shared" si="67"/>
        <v>0</v>
      </c>
      <c r="AZ62" s="112">
        <f t="shared" si="67"/>
        <v>0</v>
      </c>
      <c r="BA62" s="112">
        <f t="shared" si="67"/>
        <v>0</v>
      </c>
      <c r="BB62" s="112">
        <f t="shared" si="67"/>
        <v>1</v>
      </c>
      <c r="BC62" s="112">
        <f t="shared" si="67"/>
        <v>0</v>
      </c>
      <c r="BD62" s="112">
        <f t="shared" si="67"/>
        <v>0</v>
      </c>
      <c r="BE62" s="112">
        <f t="shared" si="67"/>
        <v>0</v>
      </c>
      <c r="BF62" s="112">
        <f t="shared" si="67"/>
        <v>0</v>
      </c>
      <c r="BG62" s="112">
        <f t="shared" si="67"/>
        <v>0</v>
      </c>
      <c r="BH62" s="112">
        <f t="shared" si="67"/>
        <v>0</v>
      </c>
      <c r="BI62" s="112">
        <f t="shared" si="67"/>
        <v>0</v>
      </c>
      <c r="BJ62" s="112">
        <f t="shared" si="8"/>
        <v>0</v>
      </c>
      <c r="BK62" s="112">
        <f t="shared" si="9"/>
        <v>1</v>
      </c>
      <c r="BL62" s="112">
        <f t="shared" si="10"/>
        <v>0</v>
      </c>
      <c r="BM62" s="112"/>
      <c r="BO62" s="56">
        <f t="shared" si="11"/>
        <v>0</v>
      </c>
      <c r="BP62" s="111"/>
      <c r="BR62" s="56"/>
      <c r="BS62" s="56"/>
    </row>
    <row r="63" spans="1:71" s="7" customFormat="1" x14ac:dyDescent="0.25">
      <c r="G63" s="51"/>
      <c r="H63" s="99"/>
      <c r="K63" s="56"/>
      <c r="L63" s="56"/>
      <c r="M63" s="56"/>
      <c r="N63" s="56"/>
      <c r="Y63" s="57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>
        <f t="shared" si="5"/>
        <v>0</v>
      </c>
      <c r="AS63" s="112" t="e">
        <f t="shared" si="6"/>
        <v>#DIV/0!</v>
      </c>
      <c r="AT63" s="118"/>
      <c r="AU63" s="118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 t="e">
        <f t="shared" si="8"/>
        <v>#DIV/0!</v>
      </c>
      <c r="BK63" s="112" t="e">
        <f t="shared" si="9"/>
        <v>#DIV/0!</v>
      </c>
      <c r="BL63" s="112" t="e">
        <f t="shared" si="10"/>
        <v>#DIV/0!</v>
      </c>
      <c r="BM63" s="112"/>
      <c r="BO63" s="56">
        <f t="shared" si="11"/>
        <v>0</v>
      </c>
      <c r="BP63" s="111"/>
      <c r="BR63" s="56"/>
      <c r="BS63" s="56"/>
    </row>
    <row r="64" spans="1:71" s="111" customFormat="1" x14ac:dyDescent="0.25">
      <c r="A64" s="7" t="s">
        <v>177</v>
      </c>
      <c r="B64" s="7" t="s">
        <v>156</v>
      </c>
      <c r="C64" s="7" t="s">
        <v>79</v>
      </c>
      <c r="D64" s="7">
        <v>20</v>
      </c>
      <c r="E64" s="7">
        <v>1800</v>
      </c>
      <c r="F64" s="7" t="s">
        <v>64</v>
      </c>
      <c r="G64" s="51">
        <v>49.9</v>
      </c>
      <c r="H64" s="99">
        <v>1.1000000000000001</v>
      </c>
      <c r="I64" s="7">
        <v>16.399999999999999</v>
      </c>
      <c r="J64" s="7">
        <v>0.4</v>
      </c>
      <c r="K64" s="56">
        <f>BN64-M64</f>
        <v>8.9512140000000002</v>
      </c>
      <c r="L64" s="56">
        <v>0.4</v>
      </c>
      <c r="M64" s="56">
        <f>BN64*BP64*1.113</f>
        <v>1.248786</v>
      </c>
      <c r="N64" s="56">
        <v>0.61446643521025601</v>
      </c>
      <c r="O64" s="7"/>
      <c r="P64" s="7"/>
      <c r="Q64" s="7">
        <v>8.1</v>
      </c>
      <c r="R64" s="7">
        <v>0.3</v>
      </c>
      <c r="S64" s="7">
        <v>12.4</v>
      </c>
      <c r="T64" s="7">
        <v>0.6</v>
      </c>
      <c r="U64" s="7">
        <v>2.5</v>
      </c>
      <c r="V64" s="7">
        <v>0.3</v>
      </c>
      <c r="W64" s="7"/>
      <c r="X64" s="7"/>
      <c r="Y64" s="57">
        <f>K64+M64</f>
        <v>10.199999999999999</v>
      </c>
      <c r="Z64" s="7"/>
      <c r="AA64" s="112">
        <f>G64/(2*15.9994+28.0855)</f>
        <v>0.83049981442739618</v>
      </c>
      <c r="AB64" s="112">
        <f>H64/(2*15.9994+28.0855)</f>
        <v>1.8307611139682083E-2</v>
      </c>
      <c r="AC64" s="112">
        <f>(2*I64)/(2*26.981+3*15.9994)</f>
        <v>0.32169415124725137</v>
      </c>
      <c r="AD64" s="112">
        <f>(2*J64)/(2*26.981+3*15.9994)</f>
        <v>7.8461988109085699E-3</v>
      </c>
      <c r="AE64" s="112">
        <f>K64/(55.8452+15.9994)</f>
        <v>0.12459132627921932</v>
      </c>
      <c r="AF64" s="112">
        <f>L64/(55.8452+15.9994)</f>
        <v>5.5675722322902493E-3</v>
      </c>
      <c r="AG64" s="112">
        <f>2*M64/(2*55.845+3*15.999)</f>
        <v>1.5640421574705517E-2</v>
      </c>
      <c r="AH64" s="112">
        <f>2*N64/(2*55.845+3*15.999)</f>
        <v>7.6958855161692059E-3</v>
      </c>
      <c r="AI64" s="112">
        <f>O64/(95.94+2*15.9994)</f>
        <v>0</v>
      </c>
      <c r="AJ64" s="112">
        <f>P64/(95.94+2*15.9994)</f>
        <v>0</v>
      </c>
      <c r="AK64" s="112">
        <f>Q64/(15.9994+24.3051)</f>
        <v>0.2009701149995658</v>
      </c>
      <c r="AL64" s="112">
        <f>R64/(15.9994+24.3051)</f>
        <v>7.4433375925765117E-3</v>
      </c>
      <c r="AM64" s="112">
        <f>S64/(40.078+15.9994)</f>
        <v>0.22112294792554577</v>
      </c>
      <c r="AN64" s="112">
        <f>T64/(40.078+15.9994)</f>
        <v>1.0699497480268343E-2</v>
      </c>
      <c r="AO64" s="112">
        <f>U64/(22.989+0.5*15.9994)</f>
        <v>8.0674568471733238E-2</v>
      </c>
      <c r="AP64" s="112">
        <f>V64/(22.989+0.5*15.9994)</f>
        <v>9.6809482166079885E-3</v>
      </c>
      <c r="AQ64" s="112">
        <f t="shared" si="5"/>
        <v>0</v>
      </c>
      <c r="AR64" s="7">
        <v>12</v>
      </c>
      <c r="AS64" s="112">
        <f t="shared" si="6"/>
        <v>4.3759002691348297</v>
      </c>
      <c r="AT64" s="118">
        <f t="shared" ref="AT64:BI65" si="68">$AS64*AA64</f>
        <v>3.634184361469269</v>
      </c>
      <c r="AU64" s="118">
        <f t="shared" si="68"/>
        <v>8.0112280513350634E-2</v>
      </c>
      <c r="AV64" s="112">
        <f t="shared" si="68"/>
        <v>1.4077015230219478</v>
      </c>
      <c r="AW64" s="112">
        <f t="shared" si="68"/>
        <v>3.4334183488340192E-2</v>
      </c>
      <c r="AX64" s="112">
        <f t="shared" si="68"/>
        <v>0.54519921819710115</v>
      </c>
      <c r="AY64" s="112">
        <f t="shared" si="68"/>
        <v>2.4363140829706507E-2</v>
      </c>
      <c r="AZ64" s="112">
        <f t="shared" si="68"/>
        <v>6.8440924978136072E-2</v>
      </c>
      <c r="BA64" s="112">
        <f t="shared" si="68"/>
        <v>3.3676427501435666E-2</v>
      </c>
      <c r="BB64" s="112">
        <f t="shared" si="68"/>
        <v>0</v>
      </c>
      <c r="BC64" s="112">
        <f t="shared" si="68"/>
        <v>0</v>
      </c>
      <c r="BD64" s="112">
        <f t="shared" si="68"/>
        <v>0.87942518031465766</v>
      </c>
      <c r="BE64" s="112">
        <f t="shared" si="68"/>
        <v>3.2571302974616953E-2</v>
      </c>
      <c r="BF64" s="112">
        <f t="shared" si="68"/>
        <v>0.96761196733928267</v>
      </c>
      <c r="BG64" s="112">
        <f t="shared" si="68"/>
        <v>4.6819933903513675E-2</v>
      </c>
      <c r="BH64" s="112">
        <f t="shared" si="68"/>
        <v>0.35302386588779372</v>
      </c>
      <c r="BI64" s="112">
        <f t="shared" si="68"/>
        <v>4.2362863906535243E-2</v>
      </c>
      <c r="BJ64" s="112">
        <f t="shared" si="8"/>
        <v>0</v>
      </c>
      <c r="BK64" s="112">
        <f t="shared" si="9"/>
        <v>7.8555870412081887</v>
      </c>
      <c r="BL64" s="112">
        <f t="shared" si="10"/>
        <v>0.29424013311749891</v>
      </c>
      <c r="BM64" s="112">
        <f>AX64+AZ64</f>
        <v>0.61364014317523718</v>
      </c>
      <c r="BN64" s="7">
        <v>10.199999999999999</v>
      </c>
      <c r="BO64" s="56">
        <f t="shared" si="11"/>
        <v>0.5</v>
      </c>
      <c r="BP64" s="111">
        <v>0.11</v>
      </c>
      <c r="BQ64" s="7">
        <v>0.06</v>
      </c>
      <c r="BR64" s="56">
        <f t="shared" si="17"/>
        <v>0.61446643521025601</v>
      </c>
      <c r="BS64" s="56">
        <v>0.1</v>
      </c>
    </row>
    <row r="65" spans="1:71" s="111" customFormat="1" x14ac:dyDescent="0.25">
      <c r="A65" s="7" t="s">
        <v>177</v>
      </c>
      <c r="B65" s="7" t="s">
        <v>171</v>
      </c>
      <c r="C65" s="7" t="s">
        <v>79</v>
      </c>
      <c r="D65" s="7">
        <v>20</v>
      </c>
      <c r="E65" s="7">
        <v>1800</v>
      </c>
      <c r="F65" s="7" t="s">
        <v>64</v>
      </c>
      <c r="G65" s="51"/>
      <c r="H65" s="99"/>
      <c r="I65" s="7"/>
      <c r="J65" s="7"/>
      <c r="K65" s="56">
        <v>128.65</v>
      </c>
      <c r="L65" s="56"/>
      <c r="M65" s="56"/>
      <c r="N65" s="56"/>
      <c r="O65" s="7"/>
      <c r="P65" s="7"/>
      <c r="Q65" s="7"/>
      <c r="R65" s="7"/>
      <c r="S65" s="7"/>
      <c r="T65" s="7"/>
      <c r="U65" s="7"/>
      <c r="V65" s="7"/>
      <c r="W65" s="7"/>
      <c r="X65" s="7"/>
      <c r="Y65" s="57"/>
      <c r="Z65" s="7"/>
      <c r="AA65" s="112">
        <f>G65/(2*15.9994+28.0855)</f>
        <v>0</v>
      </c>
      <c r="AB65" s="112">
        <f>H65/(2*15.9994+28.0855)</f>
        <v>0</v>
      </c>
      <c r="AC65" s="112">
        <f>(2*I65)/(2*26.981+3*15.9994)</f>
        <v>0</v>
      </c>
      <c r="AD65" s="112">
        <f>(2*J65)/(2*26.981+3*15.9994)</f>
        <v>0</v>
      </c>
      <c r="AE65" s="112">
        <f>K65/(55.8452+15.9994)</f>
        <v>1.7906704192103513</v>
      </c>
      <c r="AF65" s="112">
        <f>L65/(55.8452+15.9994)</f>
        <v>0</v>
      </c>
      <c r="AG65" s="112">
        <f>2*M65/(2*55.845+3*15.999)</f>
        <v>0</v>
      </c>
      <c r="AH65" s="112">
        <f>2*N65/(2*55.845+3*15.999)</f>
        <v>0</v>
      </c>
      <c r="AI65" s="112">
        <f>O65/(95.94+2*15.9994)</f>
        <v>0</v>
      </c>
      <c r="AJ65" s="112">
        <f>P65/(95.94+2*15.9994)</f>
        <v>0</v>
      </c>
      <c r="AK65" s="112">
        <f>Q65/(15.9994+24.3051)</f>
        <v>0</v>
      </c>
      <c r="AL65" s="112">
        <f>R65/(15.9994+24.3051)</f>
        <v>0</v>
      </c>
      <c r="AM65" s="112">
        <f>S65/(40.078+15.9994)</f>
        <v>0</v>
      </c>
      <c r="AN65" s="112">
        <f>T65/(40.078+15.9994)</f>
        <v>0</v>
      </c>
      <c r="AO65" s="112">
        <f>U65/(22.989+0.5*15.9994)</f>
        <v>0</v>
      </c>
      <c r="AP65" s="112">
        <f>V65/(22.989+0.5*15.9994)</f>
        <v>0</v>
      </c>
      <c r="AQ65" s="112">
        <f t="shared" si="5"/>
        <v>0</v>
      </c>
      <c r="AR65" s="7">
        <v>1</v>
      </c>
      <c r="AS65" s="112">
        <f t="shared" si="6"/>
        <v>0.55845005829770689</v>
      </c>
      <c r="AT65" s="118">
        <f t="shared" si="68"/>
        <v>0</v>
      </c>
      <c r="AU65" s="118">
        <f t="shared" si="68"/>
        <v>0</v>
      </c>
      <c r="AV65" s="112">
        <f t="shared" si="68"/>
        <v>0</v>
      </c>
      <c r="AW65" s="112">
        <f t="shared" si="68"/>
        <v>0</v>
      </c>
      <c r="AX65" s="112">
        <f t="shared" si="68"/>
        <v>0.99999999999999989</v>
      </c>
      <c r="AY65" s="112">
        <f t="shared" si="68"/>
        <v>0</v>
      </c>
      <c r="AZ65" s="112">
        <f t="shared" si="68"/>
        <v>0</v>
      </c>
      <c r="BA65" s="112">
        <f t="shared" si="68"/>
        <v>0</v>
      </c>
      <c r="BB65" s="112">
        <f t="shared" si="68"/>
        <v>0</v>
      </c>
      <c r="BC65" s="112">
        <f t="shared" si="68"/>
        <v>0</v>
      </c>
      <c r="BD65" s="112">
        <f t="shared" si="68"/>
        <v>0</v>
      </c>
      <c r="BE65" s="112">
        <f t="shared" si="68"/>
        <v>0</v>
      </c>
      <c r="BF65" s="112">
        <f t="shared" si="68"/>
        <v>0</v>
      </c>
      <c r="BG65" s="112">
        <f t="shared" si="68"/>
        <v>0</v>
      </c>
      <c r="BH65" s="112">
        <f t="shared" si="68"/>
        <v>0</v>
      </c>
      <c r="BI65" s="112">
        <f t="shared" si="68"/>
        <v>0</v>
      </c>
      <c r="BJ65" s="112">
        <f t="shared" si="8"/>
        <v>0</v>
      </c>
      <c r="BK65" s="112">
        <f t="shared" si="9"/>
        <v>0.99999999999999989</v>
      </c>
      <c r="BL65" s="112">
        <f t="shared" si="10"/>
        <v>0</v>
      </c>
      <c r="BM65" s="112"/>
      <c r="BN65" s="7"/>
      <c r="BO65" s="56">
        <f t="shared" si="11"/>
        <v>0</v>
      </c>
      <c r="BQ65" s="7"/>
      <c r="BR65" s="56"/>
      <c r="BS65" s="56"/>
    </row>
    <row r="66" spans="1:71" s="111" customFormat="1" x14ac:dyDescent="0.25">
      <c r="A66" s="7"/>
      <c r="B66" s="7"/>
      <c r="C66" s="7"/>
      <c r="D66" s="7"/>
      <c r="E66" s="7"/>
      <c r="F66" s="7"/>
      <c r="G66" s="51"/>
      <c r="H66" s="99"/>
      <c r="I66" s="7"/>
      <c r="J66" s="7"/>
      <c r="K66" s="56"/>
      <c r="L66" s="56"/>
      <c r="M66" s="56"/>
      <c r="N66" s="56"/>
      <c r="O66" s="7"/>
      <c r="P66" s="7"/>
      <c r="Q66" s="7"/>
      <c r="R66" s="7"/>
      <c r="S66" s="7"/>
      <c r="T66" s="7"/>
      <c r="U66" s="7"/>
      <c r="V66" s="7"/>
      <c r="W66" s="7"/>
      <c r="X66" s="7"/>
      <c r="Y66" s="57"/>
      <c r="Z66" s="7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>
        <f t="shared" si="5"/>
        <v>0</v>
      </c>
      <c r="AR66" s="7"/>
      <c r="AS66" s="112" t="e">
        <f t="shared" si="6"/>
        <v>#DIV/0!</v>
      </c>
      <c r="AT66" s="118"/>
      <c r="AU66" s="118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 t="e">
        <f t="shared" si="8"/>
        <v>#DIV/0!</v>
      </c>
      <c r="BK66" s="112" t="e">
        <f t="shared" si="9"/>
        <v>#DIV/0!</v>
      </c>
      <c r="BL66" s="112" t="e">
        <f t="shared" si="10"/>
        <v>#DIV/0!</v>
      </c>
      <c r="BM66" s="112"/>
      <c r="BN66" s="7"/>
      <c r="BO66" s="56">
        <f t="shared" si="11"/>
        <v>0</v>
      </c>
      <c r="BQ66" s="7"/>
      <c r="BR66" s="56"/>
      <c r="BS66" s="56"/>
    </row>
    <row r="67" spans="1:71" s="7" customFormat="1" x14ac:dyDescent="0.25">
      <c r="A67" s="7" t="s">
        <v>179</v>
      </c>
      <c r="B67" s="7" t="s">
        <v>156</v>
      </c>
      <c r="C67" s="7" t="s">
        <v>79</v>
      </c>
      <c r="D67" s="7">
        <v>17</v>
      </c>
      <c r="E67" s="7">
        <v>1800</v>
      </c>
      <c r="F67" s="7" t="s">
        <v>64</v>
      </c>
      <c r="G67" s="51">
        <v>46.2</v>
      </c>
      <c r="H67" s="99">
        <v>2</v>
      </c>
      <c r="I67" s="7">
        <v>15.8</v>
      </c>
      <c r="J67" s="7">
        <v>0.8</v>
      </c>
      <c r="K67" s="56">
        <f>BN67-M67</f>
        <v>16.529031</v>
      </c>
      <c r="L67" s="56">
        <v>0.95</v>
      </c>
      <c r="M67" s="56">
        <f>BN67*BP67*1.113</f>
        <v>0.57096900000000006</v>
      </c>
      <c r="N67" s="56">
        <v>0.17361163555476347</v>
      </c>
      <c r="Q67" s="7">
        <v>7.3</v>
      </c>
      <c r="R67" s="7">
        <v>0.2</v>
      </c>
      <c r="S67" s="7">
        <v>10.9</v>
      </c>
      <c r="T67" s="7">
        <v>0.4</v>
      </c>
      <c r="U67" s="7">
        <v>1.9</v>
      </c>
      <c r="V67" s="7">
        <v>0.1</v>
      </c>
      <c r="Y67" s="57">
        <f>K67+M67</f>
        <v>17.100000000000001</v>
      </c>
      <c r="AA67" s="112">
        <f>G67/(2*15.9994+28.0855)</f>
        <v>0.76891966786664745</v>
      </c>
      <c r="AB67" s="112">
        <f>H67/(2*15.9994+28.0855)</f>
        <v>3.328656570851287E-2</v>
      </c>
      <c r="AC67" s="112">
        <f>(2*I67)/(2*26.981+3*15.9994)</f>
        <v>0.30992485303088851</v>
      </c>
      <c r="AD67" s="112">
        <f>(2*J67)/(2*26.981+3*15.9994)</f>
        <v>1.569239762181714E-2</v>
      </c>
      <c r="AE67" s="112">
        <f>K67/(55.8452+15.9994)</f>
        <v>0.23006643505566179</v>
      </c>
      <c r="AF67" s="112">
        <f>L67/(55.8452+15.9994)</f>
        <v>1.322298405168934E-2</v>
      </c>
      <c r="AG67" s="112">
        <f>2*M67/(2*55.845+3*15.999)</f>
        <v>7.1511018429803305E-3</v>
      </c>
      <c r="AH67" s="112">
        <f>2*N67/(2*55.845+3*15.999)</f>
        <v>2.1743991126987601E-3</v>
      </c>
      <c r="AI67" s="112">
        <f t="shared" ref="AI67:AJ69" si="69">O67/(95.94+2*15.9994)</f>
        <v>0</v>
      </c>
      <c r="AJ67" s="112">
        <f t="shared" si="69"/>
        <v>0</v>
      </c>
      <c r="AK67" s="112">
        <f t="shared" ref="AK67:AL69" si="70">Q67/(15.9994+24.3051)</f>
        <v>0.1811212147526951</v>
      </c>
      <c r="AL67" s="112">
        <f t="shared" si="70"/>
        <v>4.962225061717675E-3</v>
      </c>
      <c r="AM67" s="112">
        <f t="shared" ref="AM67:AN69" si="71">S67/(40.078+15.9994)</f>
        <v>0.19437420422487489</v>
      </c>
      <c r="AN67" s="112">
        <f t="shared" si="71"/>
        <v>7.1329983201788953E-3</v>
      </c>
      <c r="AO67" s="112">
        <f t="shared" ref="AO67:AP69" si="72">U67/(22.989+0.5*15.9994)</f>
        <v>6.1312672038517257E-2</v>
      </c>
      <c r="AP67" s="112">
        <f t="shared" si="72"/>
        <v>3.2269827388693296E-3</v>
      </c>
      <c r="AQ67" s="112">
        <f t="shared" ref="AQ67:AQ110" si="73">X67/(2*15.9994+186.207)</f>
        <v>0</v>
      </c>
      <c r="AR67" s="7">
        <v>12</v>
      </c>
      <c r="AS67" s="112">
        <f t="shared" ref="AS67:AS110" si="74">AR67/(2*AA67+1.5*AC67+AE67+2*AI67+AK67+AM67+0.5*AO67+0.5*1.5*AG67+2*AQ67)</f>
        <v>4.5380490480964406</v>
      </c>
      <c r="AT67" s="118">
        <f t="shared" ref="AT67:BI69" si="75">$AS67*AA67</f>
        <v>3.4893951668248708</v>
      </c>
      <c r="AU67" s="118">
        <f t="shared" si="75"/>
        <v>0.15105606782791645</v>
      </c>
      <c r="AV67" s="112">
        <f t="shared" si="75"/>
        <v>1.406454184278253</v>
      </c>
      <c r="AW67" s="112">
        <f t="shared" si="75"/>
        <v>7.1212870090038113E-2</v>
      </c>
      <c r="AX67" s="112">
        <f t="shared" si="75"/>
        <v>1.0440527666032875</v>
      </c>
      <c r="AY67" s="112">
        <f t="shared" si="75"/>
        <v>6.0006550188763226E-2</v>
      </c>
      <c r="AZ67" s="112">
        <f t="shared" si="75"/>
        <v>3.2452050911377588E-2</v>
      </c>
      <c r="BA67" s="112">
        <f t="shared" si="75"/>
        <v>9.8675298235643537E-3</v>
      </c>
      <c r="BB67" s="112">
        <f t="shared" si="75"/>
        <v>0</v>
      </c>
      <c r="BC67" s="112">
        <f t="shared" si="75"/>
        <v>0</v>
      </c>
      <c r="BD67" s="112">
        <f t="shared" si="75"/>
        <v>0.82193695619853901</v>
      </c>
      <c r="BE67" s="112">
        <f t="shared" si="75"/>
        <v>2.2518820717768197E-2</v>
      </c>
      <c r="BF67" s="112">
        <f t="shared" si="75"/>
        <v>0.88207967245719665</v>
      </c>
      <c r="BG67" s="112">
        <f t="shared" si="75"/>
        <v>3.2369896236961349E-2</v>
      </c>
      <c r="BH67" s="112">
        <f t="shared" si="75"/>
        <v>0.27823991298064249</v>
      </c>
      <c r="BI67" s="112">
        <f t="shared" si="75"/>
        <v>1.4644205946349607E-2</v>
      </c>
      <c r="BJ67" s="112">
        <f t="shared" ref="BJ67:BJ110" si="76">$AS67*AQ67</f>
        <v>0</v>
      </c>
      <c r="BK67" s="112">
        <f t="shared" ref="BK67:BK110" si="77">SUM(AT67,AV67,AX67,AZ67,BB67,BD67,BF67,BH67,BJ67)</f>
        <v>7.9546107102541663</v>
      </c>
      <c r="BL67" s="112">
        <f t="shared" ref="BL67:BL110" si="78">SUM(AU67,AW67,AY67,BA67,BC67,BE67,BG67,BI67,BJ67)</f>
        <v>0.36167594083136129</v>
      </c>
      <c r="BM67" s="112">
        <f>AX67+AZ67</f>
        <v>1.076504817514665</v>
      </c>
      <c r="BN67" s="7">
        <v>17.100000000000001</v>
      </c>
      <c r="BO67" s="56">
        <f t="shared" ref="BO67:BO110" si="79">L67+BS67</f>
        <v>1</v>
      </c>
      <c r="BP67" s="119">
        <v>0.03</v>
      </c>
      <c r="BQ67" s="7">
        <v>0.01</v>
      </c>
      <c r="BR67" s="56">
        <f t="shared" ref="BR67:BR105" si="80">SQRT((BO67/BN67)^2+(BQ67/BP67)^2)*(BN67*BP67)</f>
        <v>0.17361163555476347</v>
      </c>
      <c r="BS67" s="56">
        <v>0.05</v>
      </c>
    </row>
    <row r="68" spans="1:71" s="7" customFormat="1" x14ac:dyDescent="0.25">
      <c r="A68" s="7" t="s">
        <v>179</v>
      </c>
      <c r="B68" s="7" t="s">
        <v>164</v>
      </c>
      <c r="C68" s="7" t="s">
        <v>79</v>
      </c>
      <c r="D68" s="7">
        <v>17</v>
      </c>
      <c r="E68" s="7">
        <v>1800</v>
      </c>
      <c r="F68" s="7" t="s">
        <v>64</v>
      </c>
      <c r="G68" s="51">
        <v>54.3</v>
      </c>
      <c r="H68" s="99">
        <v>0.4</v>
      </c>
      <c r="I68" s="7">
        <v>14.8</v>
      </c>
      <c r="J68" s="7">
        <v>0.8</v>
      </c>
      <c r="K68" s="56">
        <v>5.4</v>
      </c>
      <c r="L68" s="56">
        <v>0.5</v>
      </c>
      <c r="M68" s="56"/>
      <c r="N68" s="56"/>
      <c r="Q68" s="7">
        <v>7.2</v>
      </c>
      <c r="R68" s="7">
        <v>0.2</v>
      </c>
      <c r="S68" s="7">
        <v>10.3</v>
      </c>
      <c r="T68" s="7">
        <v>0.1</v>
      </c>
      <c r="U68" s="7">
        <v>6.9</v>
      </c>
      <c r="V68" s="7">
        <v>0.3</v>
      </c>
      <c r="Y68" s="57"/>
      <c r="AA68" s="112">
        <f>G68/(2*15.9994+28.0855)</f>
        <v>0.90373025898612447</v>
      </c>
      <c r="AB68" s="112">
        <f>H68/(2*15.9994+28.0855)</f>
        <v>6.6573131417025748E-3</v>
      </c>
      <c r="AC68" s="112">
        <f>(2*I68)/(2*26.981+3*15.9994)</f>
        <v>0.29030935600361713</v>
      </c>
      <c r="AD68" s="112">
        <f>(2*J68)/(2*26.981+3*15.9994)</f>
        <v>1.569239762181714E-2</v>
      </c>
      <c r="AE68" s="112">
        <f>K68/(55.8452+15.9994)</f>
        <v>7.5162225135918359E-2</v>
      </c>
      <c r="AF68" s="112">
        <f>L68/(55.8452+15.9994)</f>
        <v>6.9594652903628108E-3</v>
      </c>
      <c r="AG68" s="112">
        <f>2*M68/(2*55.845+3*15.999)</f>
        <v>0</v>
      </c>
      <c r="AH68" s="112">
        <f>2*N68/(2*55.845+3*15.999)</f>
        <v>0</v>
      </c>
      <c r="AI68" s="112">
        <f t="shared" si="69"/>
        <v>0</v>
      </c>
      <c r="AJ68" s="112">
        <f t="shared" si="69"/>
        <v>0</v>
      </c>
      <c r="AK68" s="112">
        <f t="shared" si="70"/>
        <v>0.17864010222183629</v>
      </c>
      <c r="AL68" s="112">
        <f t="shared" si="70"/>
        <v>4.962225061717675E-3</v>
      </c>
      <c r="AM68" s="112">
        <f t="shared" si="71"/>
        <v>0.18367470674460656</v>
      </c>
      <c r="AN68" s="112">
        <f t="shared" si="71"/>
        <v>1.7832495800447238E-3</v>
      </c>
      <c r="AO68" s="112">
        <f t="shared" si="72"/>
        <v>0.22266180898198376</v>
      </c>
      <c r="AP68" s="112">
        <f t="shared" si="72"/>
        <v>9.6809482166079885E-3</v>
      </c>
      <c r="AQ68" s="112">
        <f t="shared" si="73"/>
        <v>0</v>
      </c>
      <c r="AR68" s="7">
        <v>6</v>
      </c>
      <c r="AS68" s="112">
        <f t="shared" si="74"/>
        <v>2.149203055903377</v>
      </c>
      <c r="AT68" s="118">
        <f t="shared" si="75"/>
        <v>1.942299834325329</v>
      </c>
      <c r="AU68" s="118">
        <f t="shared" si="75"/>
        <v>1.4307917748252885E-2</v>
      </c>
      <c r="AV68" s="112">
        <f t="shared" si="75"/>
        <v>0.62393375508031534</v>
      </c>
      <c r="AW68" s="112">
        <f t="shared" si="75"/>
        <v>3.3726148923260285E-2</v>
      </c>
      <c r="AX68" s="112">
        <f t="shared" si="75"/>
        <v>0.16153888395061336</v>
      </c>
      <c r="AY68" s="112">
        <f t="shared" si="75"/>
        <v>1.4957304069501236E-2</v>
      </c>
      <c r="AZ68" s="112">
        <f t="shared" si="75"/>
        <v>0</v>
      </c>
      <c r="BA68" s="112">
        <f t="shared" si="75"/>
        <v>0</v>
      </c>
      <c r="BB68" s="112">
        <f t="shared" si="75"/>
        <v>0</v>
      </c>
      <c r="BC68" s="112">
        <f t="shared" si="75"/>
        <v>0</v>
      </c>
      <c r="BD68" s="112">
        <f t="shared" si="75"/>
        <v>0.38393385360206223</v>
      </c>
      <c r="BE68" s="112">
        <f t="shared" si="75"/>
        <v>1.0664829266723951E-2</v>
      </c>
      <c r="BF68" s="112">
        <f t="shared" si="75"/>
        <v>0.39475424102766504</v>
      </c>
      <c r="BG68" s="112">
        <f t="shared" si="75"/>
        <v>3.8325654468705341E-3</v>
      </c>
      <c r="BH68" s="112">
        <f t="shared" si="75"/>
        <v>0.47854544029705348</v>
      </c>
      <c r="BI68" s="112">
        <f t="shared" si="75"/>
        <v>2.0806323491176237E-2</v>
      </c>
      <c r="BJ68" s="112">
        <f t="shared" si="76"/>
        <v>0</v>
      </c>
      <c r="BK68" s="112">
        <f t="shared" si="77"/>
        <v>3.9850060082830385</v>
      </c>
      <c r="BL68" s="112">
        <f t="shared" si="78"/>
        <v>9.8295088945785133E-2</v>
      </c>
      <c r="BM68" s="112"/>
      <c r="BO68" s="56">
        <f t="shared" si="79"/>
        <v>0.5</v>
      </c>
      <c r="BP68" s="119"/>
      <c r="BR68" s="56"/>
      <c r="BS68" s="56"/>
    </row>
    <row r="69" spans="1:71" s="7" customFormat="1" x14ac:dyDescent="0.25">
      <c r="A69" s="7" t="s">
        <v>179</v>
      </c>
      <c r="B69" s="7" t="s">
        <v>160</v>
      </c>
      <c r="C69" s="7" t="s">
        <v>79</v>
      </c>
      <c r="D69" s="7">
        <v>17</v>
      </c>
      <c r="E69" s="7">
        <v>1800</v>
      </c>
      <c r="F69" s="7" t="s">
        <v>64</v>
      </c>
      <c r="G69" s="51"/>
      <c r="H69" s="99"/>
      <c r="K69" s="56">
        <v>128.65</v>
      </c>
      <c r="L69" s="56"/>
      <c r="M69" s="56"/>
      <c r="N69" s="56"/>
      <c r="Y69" s="57"/>
      <c r="AA69" s="112">
        <f>G69/(2*15.9994+28.0855)</f>
        <v>0</v>
      </c>
      <c r="AB69" s="112">
        <f>H69/(2*15.9994+28.0855)</f>
        <v>0</v>
      </c>
      <c r="AC69" s="112">
        <f>(2*I69)/(2*26.981+3*15.9994)</f>
        <v>0</v>
      </c>
      <c r="AD69" s="112">
        <f>(2*J69)/(2*26.981+3*15.9994)</f>
        <v>0</v>
      </c>
      <c r="AE69" s="112">
        <f>K69/(55.8452+15.9994)</f>
        <v>1.7906704192103513</v>
      </c>
      <c r="AF69" s="112">
        <f>L69/(55.8452+15.9994)</f>
        <v>0</v>
      </c>
      <c r="AG69" s="112">
        <f>2*M69/(2*55.845+3*15.999)</f>
        <v>0</v>
      </c>
      <c r="AH69" s="112">
        <f>2*N69/(2*55.845+3*15.999)</f>
        <v>0</v>
      </c>
      <c r="AI69" s="112">
        <f t="shared" si="69"/>
        <v>0</v>
      </c>
      <c r="AJ69" s="112">
        <f t="shared" si="69"/>
        <v>0</v>
      </c>
      <c r="AK69" s="112">
        <f t="shared" si="70"/>
        <v>0</v>
      </c>
      <c r="AL69" s="112">
        <f t="shared" si="70"/>
        <v>0</v>
      </c>
      <c r="AM69" s="112">
        <f t="shared" si="71"/>
        <v>0</v>
      </c>
      <c r="AN69" s="112">
        <f t="shared" si="71"/>
        <v>0</v>
      </c>
      <c r="AO69" s="112">
        <f t="shared" si="72"/>
        <v>0</v>
      </c>
      <c r="AP69" s="112">
        <f t="shared" si="72"/>
        <v>0</v>
      </c>
      <c r="AQ69" s="112">
        <f t="shared" si="73"/>
        <v>0</v>
      </c>
      <c r="AR69" s="7">
        <v>1</v>
      </c>
      <c r="AS69" s="112">
        <f t="shared" si="74"/>
        <v>0.55845005829770689</v>
      </c>
      <c r="AT69" s="118">
        <f t="shared" si="75"/>
        <v>0</v>
      </c>
      <c r="AU69" s="118">
        <f t="shared" si="75"/>
        <v>0</v>
      </c>
      <c r="AV69" s="112">
        <f t="shared" si="75"/>
        <v>0</v>
      </c>
      <c r="AW69" s="112">
        <f t="shared" si="75"/>
        <v>0</v>
      </c>
      <c r="AX69" s="112">
        <f t="shared" si="75"/>
        <v>0.99999999999999989</v>
      </c>
      <c r="AY69" s="112">
        <f t="shared" si="75"/>
        <v>0</v>
      </c>
      <c r="AZ69" s="112">
        <f t="shared" si="75"/>
        <v>0</v>
      </c>
      <c r="BA69" s="112">
        <f t="shared" si="75"/>
        <v>0</v>
      </c>
      <c r="BB69" s="112">
        <f t="shared" si="75"/>
        <v>0</v>
      </c>
      <c r="BC69" s="112">
        <f t="shared" si="75"/>
        <v>0</v>
      </c>
      <c r="BD69" s="112">
        <f t="shared" si="75"/>
        <v>0</v>
      </c>
      <c r="BE69" s="112">
        <f t="shared" si="75"/>
        <v>0</v>
      </c>
      <c r="BF69" s="112">
        <f t="shared" si="75"/>
        <v>0</v>
      </c>
      <c r="BG69" s="112">
        <f t="shared" si="75"/>
        <v>0</v>
      </c>
      <c r="BH69" s="112">
        <f t="shared" si="75"/>
        <v>0</v>
      </c>
      <c r="BI69" s="112">
        <f t="shared" si="75"/>
        <v>0</v>
      </c>
      <c r="BJ69" s="112">
        <f t="shared" si="76"/>
        <v>0</v>
      </c>
      <c r="BK69" s="112">
        <f t="shared" si="77"/>
        <v>0.99999999999999989</v>
      </c>
      <c r="BL69" s="112">
        <f t="shared" si="78"/>
        <v>0</v>
      </c>
      <c r="BM69" s="112"/>
      <c r="BO69" s="56">
        <f t="shared" si="79"/>
        <v>0</v>
      </c>
      <c r="BP69" s="119"/>
      <c r="BR69" s="56"/>
      <c r="BS69" s="56"/>
    </row>
    <row r="70" spans="1:71" s="7" customFormat="1" x14ac:dyDescent="0.25">
      <c r="G70" s="51"/>
      <c r="H70" s="99"/>
      <c r="K70" s="56"/>
      <c r="L70" s="56"/>
      <c r="M70" s="56"/>
      <c r="N70" s="56"/>
      <c r="Y70" s="57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>
        <f t="shared" si="73"/>
        <v>0</v>
      </c>
      <c r="AS70" s="112" t="e">
        <f t="shared" si="74"/>
        <v>#DIV/0!</v>
      </c>
      <c r="AT70" s="118"/>
      <c r="AU70" s="118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 t="e">
        <f t="shared" si="76"/>
        <v>#DIV/0!</v>
      </c>
      <c r="BK70" s="112" t="e">
        <f t="shared" si="77"/>
        <v>#DIV/0!</v>
      </c>
      <c r="BL70" s="112" t="e">
        <f t="shared" si="78"/>
        <v>#DIV/0!</v>
      </c>
      <c r="BM70" s="112"/>
      <c r="BO70" s="56">
        <f t="shared" si="79"/>
        <v>0</v>
      </c>
      <c r="BP70" s="119"/>
      <c r="BR70" s="56"/>
      <c r="BS70" s="56"/>
    </row>
    <row r="71" spans="1:71" s="7" customFormat="1" x14ac:dyDescent="0.25">
      <c r="A71" s="7" t="s">
        <v>180</v>
      </c>
      <c r="B71" s="7" t="s">
        <v>156</v>
      </c>
      <c r="C71" s="7" t="s">
        <v>79</v>
      </c>
      <c r="D71" s="7">
        <v>14</v>
      </c>
      <c r="E71" s="7">
        <v>1800</v>
      </c>
      <c r="F71" s="7" t="s">
        <v>55</v>
      </c>
      <c r="G71" s="51">
        <v>41.7</v>
      </c>
      <c r="H71" s="99">
        <v>0.3</v>
      </c>
      <c r="I71" s="7">
        <v>20.7</v>
      </c>
      <c r="J71" s="7">
        <v>0.2</v>
      </c>
      <c r="K71" s="56">
        <f>BN71-M71</f>
        <v>9.3001249999999995</v>
      </c>
      <c r="L71" s="56">
        <v>0.5</v>
      </c>
      <c r="M71" s="56">
        <f>BN71*BP71*1.113</f>
        <v>3.199875</v>
      </c>
      <c r="N71" s="56">
        <v>0.408100477823783</v>
      </c>
      <c r="Q71" s="7">
        <v>11.3</v>
      </c>
      <c r="R71" s="7">
        <v>1.1000000000000001</v>
      </c>
      <c r="S71" s="7">
        <v>12.3</v>
      </c>
      <c r="T71" s="7">
        <v>0.7</v>
      </c>
      <c r="U71" s="56">
        <v>0.59</v>
      </c>
      <c r="V71" s="56">
        <v>0.04</v>
      </c>
      <c r="Y71" s="57">
        <f>K71+M71</f>
        <v>12.5</v>
      </c>
      <c r="AA71" s="112">
        <f>G71/(2*15.9994+28.0855)</f>
        <v>0.69402489502249343</v>
      </c>
      <c r="AB71" s="112">
        <f>H71/(2*15.9994+28.0855)</f>
        <v>4.9929848562769311E-3</v>
      </c>
      <c r="AC71" s="112">
        <f>(2*I71)/(2*26.981+3*15.9994)</f>
        <v>0.40604078846451847</v>
      </c>
      <c r="AD71" s="112">
        <f>(2*J71)/(2*26.981+3*15.9994)</f>
        <v>3.9230994054542849E-3</v>
      </c>
      <c r="AE71" s="112">
        <f>K71/(55.8452+15.9994)</f>
        <v>0.12944779426707087</v>
      </c>
      <c r="AF71" s="112">
        <f>L71/(55.8452+15.9994)</f>
        <v>6.9594652903628108E-3</v>
      </c>
      <c r="AG71" s="112">
        <f>2*M71/(2*55.845+3*15.999)</f>
        <v>4.007683781397358E-2</v>
      </c>
      <c r="AH71" s="112">
        <f>2*N71/(2*55.845+3*15.999)</f>
        <v>5.1112548651271921E-3</v>
      </c>
      <c r="AI71" s="112">
        <f t="shared" ref="AI71:AJ75" si="81">O71/(95.94+2*15.9994)</f>
        <v>0</v>
      </c>
      <c r="AJ71" s="112">
        <f t="shared" si="81"/>
        <v>0</v>
      </c>
      <c r="AK71" s="112">
        <f t="shared" ref="AK71:AL75" si="82">Q71/(15.9994+24.3051)</f>
        <v>0.28036571598704862</v>
      </c>
      <c r="AL71" s="112">
        <f t="shared" si="82"/>
        <v>2.7292237839447214E-2</v>
      </c>
      <c r="AM71" s="112">
        <f t="shared" ref="AM71:AN75" si="83">S71/(40.078+15.9994)</f>
        <v>0.21933969834550104</v>
      </c>
      <c r="AN71" s="112">
        <f t="shared" si="83"/>
        <v>1.2482747060313066E-2</v>
      </c>
      <c r="AO71" s="112">
        <f t="shared" ref="AO71:AP75" si="84">U71/(22.989+0.5*15.9994)</f>
        <v>1.9039198159329043E-2</v>
      </c>
      <c r="AP71" s="112">
        <f t="shared" si="84"/>
        <v>1.290793095547732E-3</v>
      </c>
      <c r="AQ71" s="112">
        <f t="shared" si="73"/>
        <v>0</v>
      </c>
      <c r="AR71" s="7">
        <v>12</v>
      </c>
      <c r="AS71" s="112">
        <f t="shared" si="74"/>
        <v>4.5013930537919036</v>
      </c>
      <c r="AT71" s="118">
        <f t="shared" ref="AT71:BI75" si="85">$AS71*AA71</f>
        <v>3.1240788416129068</v>
      </c>
      <c r="AU71" s="118">
        <f t="shared" si="85"/>
        <v>2.2475387349733145E-2</v>
      </c>
      <c r="AV71" s="112">
        <f t="shared" si="85"/>
        <v>1.8277491847503711</v>
      </c>
      <c r="AW71" s="112">
        <f t="shared" si="85"/>
        <v>1.7659412413047065E-2</v>
      </c>
      <c r="AX71" s="112">
        <f t="shared" si="85"/>
        <v>0.58269540194247627</v>
      </c>
      <c r="AY71" s="112">
        <f t="shared" si="85"/>
        <v>3.1327288716145013E-2</v>
      </c>
      <c r="AZ71" s="112">
        <f t="shared" si="85"/>
        <v>0.18040159935376537</v>
      </c>
      <c r="BA71" s="112">
        <f t="shared" si="85"/>
        <v>2.3007767146043617E-2</v>
      </c>
      <c r="BB71" s="112">
        <f t="shared" si="85"/>
        <v>0</v>
      </c>
      <c r="BC71" s="112">
        <f t="shared" si="85"/>
        <v>0</v>
      </c>
      <c r="BD71" s="112">
        <f t="shared" si="85"/>
        <v>1.2620362864654944</v>
      </c>
      <c r="BE71" s="112">
        <f t="shared" si="85"/>
        <v>0.12285308983292424</v>
      </c>
      <c r="BF71" s="112">
        <f t="shared" si="85"/>
        <v>0.98733419455324989</v>
      </c>
      <c r="BG71" s="112">
        <f t="shared" si="85"/>
        <v>5.6189750909534542E-2</v>
      </c>
      <c r="BH71" s="112">
        <f t="shared" si="85"/>
        <v>8.5702914344171349E-2</v>
      </c>
      <c r="BI71" s="112">
        <f t="shared" si="85"/>
        <v>5.8103670741811095E-3</v>
      </c>
      <c r="BJ71" s="112">
        <f t="shared" si="76"/>
        <v>0</v>
      </c>
      <c r="BK71" s="112">
        <f t="shared" si="77"/>
        <v>8.0499984230224335</v>
      </c>
      <c r="BL71" s="112">
        <f t="shared" si="78"/>
        <v>0.27932306344160873</v>
      </c>
      <c r="BM71" s="112">
        <f>AX71+AZ71</f>
        <v>0.76309700129624169</v>
      </c>
      <c r="BN71" s="7">
        <v>12.5</v>
      </c>
      <c r="BO71" s="56">
        <f t="shared" si="79"/>
        <v>0.7</v>
      </c>
      <c r="BP71" s="111">
        <v>0.23</v>
      </c>
      <c r="BQ71" s="7">
        <v>0.03</v>
      </c>
      <c r="BR71" s="56">
        <f t="shared" si="80"/>
        <v>0.408100477823783</v>
      </c>
      <c r="BS71" s="56">
        <v>0.2</v>
      </c>
    </row>
    <row r="72" spans="1:71" s="7" customFormat="1" x14ac:dyDescent="0.25">
      <c r="A72" s="7" t="s">
        <v>180</v>
      </c>
      <c r="B72" s="7" t="s">
        <v>164</v>
      </c>
      <c r="C72" s="7" t="s">
        <v>79</v>
      </c>
      <c r="D72" s="7">
        <v>14</v>
      </c>
      <c r="E72" s="7">
        <v>1800</v>
      </c>
      <c r="F72" s="7" t="s">
        <v>55</v>
      </c>
      <c r="G72" s="51">
        <v>55.3</v>
      </c>
      <c r="H72" s="99">
        <v>0.1</v>
      </c>
      <c r="I72" s="7">
        <v>12.9</v>
      </c>
      <c r="J72" s="7">
        <v>0.5</v>
      </c>
      <c r="K72" s="56">
        <v>5.5</v>
      </c>
      <c r="L72" s="56">
        <v>0.3</v>
      </c>
      <c r="M72" s="56"/>
      <c r="N72" s="56"/>
      <c r="Q72" s="7">
        <v>8.1</v>
      </c>
      <c r="R72" s="7">
        <v>0.3</v>
      </c>
      <c r="S72" s="7">
        <v>11.4</v>
      </c>
      <c r="T72" s="7">
        <v>0.3</v>
      </c>
      <c r="U72" s="17">
        <v>5.8</v>
      </c>
      <c r="V72" s="17">
        <v>0.2</v>
      </c>
      <c r="Y72" s="57"/>
      <c r="AA72" s="112">
        <f>G72/(2*15.9994+28.0855)</f>
        <v>0.92037354184038089</v>
      </c>
      <c r="AB72" s="112">
        <f>H72/(2*15.9994+28.0855)</f>
        <v>1.6643282854256437E-3</v>
      </c>
      <c r="AC72" s="112">
        <f>(2*I72)/(2*26.981+3*15.9994)</f>
        <v>0.2530399116518014</v>
      </c>
      <c r="AD72" s="112">
        <f>(2*J72)/(2*26.981+3*15.9994)</f>
        <v>9.8077485136357119E-3</v>
      </c>
      <c r="AE72" s="112">
        <f>K72/(55.8452+15.9994)</f>
        <v>7.6554118193990925E-2</v>
      </c>
      <c r="AF72" s="112">
        <f>L72/(55.8452+15.9994)</f>
        <v>4.1756791742176861E-3</v>
      </c>
      <c r="AG72" s="112">
        <f>2*M72/(2*55.845+3*15.999)</f>
        <v>0</v>
      </c>
      <c r="AH72" s="112">
        <f>2*N72/(2*55.845+3*15.999)</f>
        <v>0</v>
      </c>
      <c r="AI72" s="112">
        <f t="shared" si="81"/>
        <v>0</v>
      </c>
      <c r="AJ72" s="112">
        <f t="shared" si="81"/>
        <v>0</v>
      </c>
      <c r="AK72" s="112">
        <f t="shared" si="82"/>
        <v>0.2009701149995658</v>
      </c>
      <c r="AL72" s="112">
        <f t="shared" si="82"/>
        <v>7.4433375925765117E-3</v>
      </c>
      <c r="AM72" s="112">
        <f t="shared" si="83"/>
        <v>0.20329045212509853</v>
      </c>
      <c r="AN72" s="112">
        <f t="shared" si="83"/>
        <v>5.3497487401341715E-3</v>
      </c>
      <c r="AO72" s="112">
        <f t="shared" si="84"/>
        <v>0.18716499885442112</v>
      </c>
      <c r="AP72" s="112">
        <f t="shared" si="84"/>
        <v>6.4539654777386593E-3</v>
      </c>
      <c r="AQ72" s="112">
        <f t="shared" si="73"/>
        <v>0</v>
      </c>
      <c r="AR72" s="7">
        <v>6</v>
      </c>
      <c r="AS72" s="112">
        <f t="shared" si="74"/>
        <v>2.1469177802817678</v>
      </c>
      <c r="AT72" s="118">
        <f t="shared" si="85"/>
        <v>1.9759663214780194</v>
      </c>
      <c r="AU72" s="118">
        <f t="shared" si="85"/>
        <v>3.5731759882061836E-3</v>
      </c>
      <c r="AV72" s="112">
        <f t="shared" si="85"/>
        <v>0.54325588544618009</v>
      </c>
      <c r="AW72" s="112">
        <f t="shared" si="85"/>
        <v>2.105642966845659E-2</v>
      </c>
      <c r="AX72" s="112">
        <f t="shared" si="85"/>
        <v>0.16435539750447109</v>
      </c>
      <c r="AY72" s="112">
        <f t="shared" si="85"/>
        <v>8.9648398638802404E-3</v>
      </c>
      <c r="AZ72" s="112">
        <f t="shared" si="85"/>
        <v>0</v>
      </c>
      <c r="BA72" s="112">
        <f t="shared" si="85"/>
        <v>0</v>
      </c>
      <c r="BB72" s="112">
        <f t="shared" si="85"/>
        <v>0</v>
      </c>
      <c r="BC72" s="112">
        <f t="shared" si="85"/>
        <v>0</v>
      </c>
      <c r="BD72" s="112">
        <f t="shared" si="85"/>
        <v>0.4314663131978394</v>
      </c>
      <c r="BE72" s="112">
        <f t="shared" si="85"/>
        <v>1.5980233822142201E-2</v>
      </c>
      <c r="BF72" s="112">
        <f t="shared" si="85"/>
        <v>0.43644788622889352</v>
      </c>
      <c r="BG72" s="112">
        <f t="shared" si="85"/>
        <v>1.1485470690234039E-2</v>
      </c>
      <c r="BH72" s="112">
        <f t="shared" si="85"/>
        <v>0.40182786388697339</v>
      </c>
      <c r="BI72" s="112">
        <f t="shared" si="85"/>
        <v>1.3856133237481841E-2</v>
      </c>
      <c r="BJ72" s="112">
        <f t="shared" si="76"/>
        <v>0</v>
      </c>
      <c r="BK72" s="112">
        <f t="shared" si="77"/>
        <v>3.9533196677423774</v>
      </c>
      <c r="BL72" s="112">
        <f t="shared" si="78"/>
        <v>7.4916283270401091E-2</v>
      </c>
      <c r="BM72" s="112"/>
      <c r="BO72" s="56">
        <f t="shared" si="79"/>
        <v>0.3</v>
      </c>
      <c r="BP72" s="111"/>
      <c r="BR72" s="56"/>
      <c r="BS72" s="56"/>
    </row>
    <row r="73" spans="1:71" s="7" customFormat="1" x14ac:dyDescent="0.25">
      <c r="A73" s="7" t="s">
        <v>180</v>
      </c>
      <c r="B73" s="7" t="s">
        <v>173</v>
      </c>
      <c r="C73" s="7" t="s">
        <v>79</v>
      </c>
      <c r="D73" s="7">
        <v>14</v>
      </c>
      <c r="E73" s="7">
        <v>1800</v>
      </c>
      <c r="F73" s="7" t="s">
        <v>55</v>
      </c>
      <c r="G73" s="51">
        <v>99.7</v>
      </c>
      <c r="H73" s="99">
        <v>0.4</v>
      </c>
      <c r="I73" s="7">
        <v>0.18</v>
      </c>
      <c r="J73" s="7">
        <v>0.01</v>
      </c>
      <c r="K73" s="56">
        <v>0.23</v>
      </c>
      <c r="L73" s="56">
        <v>0.05</v>
      </c>
      <c r="M73" s="56"/>
      <c r="N73" s="56"/>
      <c r="S73" s="7">
        <v>7.0000000000000007E-2</v>
      </c>
      <c r="T73" s="7">
        <v>0.01</v>
      </c>
      <c r="U73" s="17"/>
      <c r="V73" s="17"/>
      <c r="Y73" s="57"/>
      <c r="AA73" s="112">
        <f>G73/(2*15.9994+28.0855)</f>
        <v>1.6593353005693667</v>
      </c>
      <c r="AB73" s="112">
        <f>H73/(2*15.9994+28.0855)</f>
        <v>6.6573131417025748E-3</v>
      </c>
      <c r="AC73" s="112">
        <f>(2*I73)/(2*26.981+3*15.9994)</f>
        <v>3.5307894649088565E-3</v>
      </c>
      <c r="AD73" s="112">
        <f>(2*J73)/(2*26.981+3*15.9994)</f>
        <v>1.9615497027271426E-4</v>
      </c>
      <c r="AE73" s="112">
        <f>K73/(55.8452+15.9994)</f>
        <v>3.2013540335668932E-3</v>
      </c>
      <c r="AF73" s="112">
        <f>L73/(55.8452+15.9994)</f>
        <v>6.9594652903628117E-4</v>
      </c>
      <c r="AG73" s="112">
        <f>2*M73/(2*55.845+3*15.999)</f>
        <v>0</v>
      </c>
      <c r="AH73" s="112">
        <f>2*N73/(2*55.845+3*15.999)</f>
        <v>0</v>
      </c>
      <c r="AI73" s="112">
        <f t="shared" si="81"/>
        <v>0</v>
      </c>
      <c r="AJ73" s="112">
        <f t="shared" si="81"/>
        <v>0</v>
      </c>
      <c r="AK73" s="112">
        <f t="shared" si="82"/>
        <v>0</v>
      </c>
      <c r="AL73" s="112">
        <f t="shared" si="82"/>
        <v>0</v>
      </c>
      <c r="AM73" s="112">
        <f t="shared" si="83"/>
        <v>1.2482747060313067E-3</v>
      </c>
      <c r="AN73" s="112">
        <f t="shared" si="83"/>
        <v>1.7832495800447238E-4</v>
      </c>
      <c r="AO73" s="112">
        <f t="shared" si="84"/>
        <v>0</v>
      </c>
      <c r="AP73" s="112">
        <f t="shared" si="84"/>
        <v>0</v>
      </c>
      <c r="AQ73" s="112">
        <f t="shared" si="73"/>
        <v>0</v>
      </c>
      <c r="AR73" s="7">
        <v>2</v>
      </c>
      <c r="AS73" s="112">
        <f t="shared" si="74"/>
        <v>0.60088635290407388</v>
      </c>
      <c r="AT73" s="118">
        <f t="shared" si="85"/>
        <v>0.99707193700411201</v>
      </c>
      <c r="AU73" s="118">
        <f t="shared" si="85"/>
        <v>4.000288613858022E-3</v>
      </c>
      <c r="AV73" s="112">
        <f t="shared" si="85"/>
        <v>2.1216032044412093E-3</v>
      </c>
      <c r="AW73" s="112">
        <f t="shared" si="85"/>
        <v>1.178668446911783E-4</v>
      </c>
      <c r="AX73" s="112">
        <f t="shared" si="85"/>
        <v>1.9236499495847567E-3</v>
      </c>
      <c r="AY73" s="112">
        <f t="shared" si="85"/>
        <v>4.1818477164886015E-4</v>
      </c>
      <c r="AZ73" s="112">
        <f t="shared" si="85"/>
        <v>0</v>
      </c>
      <c r="BA73" s="112">
        <f t="shared" si="85"/>
        <v>0</v>
      </c>
      <c r="BB73" s="112">
        <f t="shared" si="85"/>
        <v>0</v>
      </c>
      <c r="BC73" s="112">
        <f t="shared" si="85"/>
        <v>0</v>
      </c>
      <c r="BD73" s="112">
        <f t="shared" si="85"/>
        <v>0</v>
      </c>
      <c r="BE73" s="112">
        <f t="shared" si="85"/>
        <v>0</v>
      </c>
      <c r="BF73" s="112">
        <f t="shared" si="85"/>
        <v>7.5007123552955684E-4</v>
      </c>
      <c r="BG73" s="112">
        <f t="shared" si="85"/>
        <v>1.0715303364707954E-4</v>
      </c>
      <c r="BH73" s="112">
        <f t="shared" si="85"/>
        <v>0</v>
      </c>
      <c r="BI73" s="112">
        <f t="shared" si="85"/>
        <v>0</v>
      </c>
      <c r="BJ73" s="112">
        <f t="shared" si="76"/>
        <v>0</v>
      </c>
      <c r="BK73" s="112">
        <f t="shared" si="77"/>
        <v>1.0018672613936674</v>
      </c>
      <c r="BL73" s="112">
        <f t="shared" si="78"/>
        <v>4.6434932638451405E-3</v>
      </c>
      <c r="BM73" s="112"/>
      <c r="BO73" s="56">
        <f t="shared" si="79"/>
        <v>0.05</v>
      </c>
      <c r="BP73" s="111"/>
      <c r="BR73" s="56"/>
      <c r="BS73" s="56"/>
    </row>
    <row r="74" spans="1:71" s="7" customFormat="1" x14ac:dyDescent="0.25">
      <c r="A74" s="7" t="s">
        <v>180</v>
      </c>
      <c r="B74" s="7" t="s">
        <v>55</v>
      </c>
      <c r="C74" s="7" t="s">
        <v>79</v>
      </c>
      <c r="D74" s="7">
        <v>14</v>
      </c>
      <c r="E74" s="7">
        <v>1800</v>
      </c>
      <c r="F74" s="7" t="s">
        <v>55</v>
      </c>
      <c r="G74" s="51"/>
      <c r="H74" s="99"/>
      <c r="K74" s="56"/>
      <c r="L74" s="56"/>
      <c r="M74" s="56"/>
      <c r="N74" s="56"/>
      <c r="U74" s="17"/>
      <c r="V74" s="17"/>
      <c r="X74" s="7">
        <v>117.18</v>
      </c>
      <c r="Y74" s="57"/>
      <c r="AA74" s="112">
        <f>G74/(2*15.9994+28.0855)</f>
        <v>0</v>
      </c>
      <c r="AB74" s="112">
        <f>H74/(2*15.9994+28.0855)</f>
        <v>0</v>
      </c>
      <c r="AC74" s="112">
        <f>(2*I74)/(2*26.981+3*15.9994)</f>
        <v>0</v>
      </c>
      <c r="AD74" s="112">
        <f>(2*J74)/(2*26.981+3*15.9994)</f>
        <v>0</v>
      </c>
      <c r="AE74" s="112">
        <f>K74/(55.8452+15.9994)</f>
        <v>0</v>
      </c>
      <c r="AF74" s="112">
        <f>L74/(55.8452+15.9994)</f>
        <v>0</v>
      </c>
      <c r="AG74" s="112">
        <f>2*M74/(2*55.845+3*15.999)</f>
        <v>0</v>
      </c>
      <c r="AH74" s="112">
        <f>2*N74/(2*55.845+3*15.999)</f>
        <v>0</v>
      </c>
      <c r="AI74" s="112">
        <f t="shared" si="81"/>
        <v>0</v>
      </c>
      <c r="AJ74" s="112">
        <f t="shared" si="81"/>
        <v>0</v>
      </c>
      <c r="AK74" s="112">
        <f t="shared" si="82"/>
        <v>0</v>
      </c>
      <c r="AL74" s="112">
        <f t="shared" si="82"/>
        <v>0</v>
      </c>
      <c r="AM74" s="112">
        <f t="shared" si="83"/>
        <v>0</v>
      </c>
      <c r="AN74" s="112">
        <f t="shared" si="83"/>
        <v>0</v>
      </c>
      <c r="AO74" s="112">
        <f t="shared" si="84"/>
        <v>0</v>
      </c>
      <c r="AP74" s="112">
        <f t="shared" si="84"/>
        <v>0</v>
      </c>
      <c r="AQ74" s="112">
        <f t="shared" si="73"/>
        <v>0.53701597299430182</v>
      </c>
      <c r="AR74" s="7">
        <v>2</v>
      </c>
      <c r="AS74" s="112">
        <f t="shared" si="74"/>
        <v>1.8621420037549066</v>
      </c>
      <c r="AT74" s="118">
        <f t="shared" si="85"/>
        <v>0</v>
      </c>
      <c r="AU74" s="118">
        <f t="shared" si="85"/>
        <v>0</v>
      </c>
      <c r="AV74" s="112">
        <f t="shared" si="85"/>
        <v>0</v>
      </c>
      <c r="AW74" s="112">
        <f t="shared" si="85"/>
        <v>0</v>
      </c>
      <c r="AX74" s="112">
        <f t="shared" si="85"/>
        <v>0</v>
      </c>
      <c r="AY74" s="112">
        <f t="shared" si="85"/>
        <v>0</v>
      </c>
      <c r="AZ74" s="112">
        <f t="shared" si="85"/>
        <v>0</v>
      </c>
      <c r="BA74" s="112">
        <f t="shared" si="85"/>
        <v>0</v>
      </c>
      <c r="BB74" s="112">
        <f t="shared" si="85"/>
        <v>0</v>
      </c>
      <c r="BC74" s="112">
        <f t="shared" si="85"/>
        <v>0</v>
      </c>
      <c r="BD74" s="112">
        <f t="shared" si="85"/>
        <v>0</v>
      </c>
      <c r="BE74" s="112">
        <f t="shared" si="85"/>
        <v>0</v>
      </c>
      <c r="BF74" s="112">
        <f t="shared" si="85"/>
        <v>0</v>
      </c>
      <c r="BG74" s="112">
        <f t="shared" si="85"/>
        <v>0</v>
      </c>
      <c r="BH74" s="112">
        <f t="shared" si="85"/>
        <v>0</v>
      </c>
      <c r="BI74" s="112">
        <f t="shared" si="85"/>
        <v>0</v>
      </c>
      <c r="BJ74" s="112">
        <f t="shared" si="76"/>
        <v>1</v>
      </c>
      <c r="BK74" s="112">
        <f t="shared" si="77"/>
        <v>1</v>
      </c>
      <c r="BL74" s="112">
        <f t="shared" si="78"/>
        <v>1</v>
      </c>
      <c r="BM74" s="112"/>
      <c r="BO74" s="56">
        <f t="shared" si="79"/>
        <v>0</v>
      </c>
      <c r="BP74" s="111"/>
      <c r="BR74" s="56"/>
      <c r="BS74" s="56"/>
    </row>
    <row r="75" spans="1:71" s="7" customFormat="1" x14ac:dyDescent="0.25">
      <c r="A75" s="7" t="s">
        <v>180</v>
      </c>
      <c r="B75" s="7" t="s">
        <v>165</v>
      </c>
      <c r="C75" s="7" t="s">
        <v>79</v>
      </c>
      <c r="D75" s="7">
        <v>14</v>
      </c>
      <c r="E75" s="7">
        <v>1800</v>
      </c>
      <c r="F75" s="7" t="s">
        <v>55</v>
      </c>
      <c r="G75" s="51"/>
      <c r="H75" s="99"/>
      <c r="K75" s="56"/>
      <c r="L75" s="56"/>
      <c r="M75" s="56"/>
      <c r="N75" s="56"/>
      <c r="U75" s="17"/>
      <c r="V75" s="17"/>
      <c r="X75" s="7">
        <v>100</v>
      </c>
      <c r="Y75" s="57"/>
      <c r="AA75" s="112">
        <f>G75/(2*15.9994+28.0855)</f>
        <v>0</v>
      </c>
      <c r="AB75" s="112">
        <f>H75/(2*15.9994+28.0855)</f>
        <v>0</v>
      </c>
      <c r="AC75" s="112">
        <f>(2*I75)/(2*26.981+3*15.9994)</f>
        <v>0</v>
      </c>
      <c r="AD75" s="112">
        <f>(2*J75)/(2*26.981+3*15.9994)</f>
        <v>0</v>
      </c>
      <c r="AE75" s="112">
        <f>K75/(55.8452+15.9994)</f>
        <v>0</v>
      </c>
      <c r="AF75" s="112">
        <f>L75/(55.8452+15.9994)</f>
        <v>0</v>
      </c>
      <c r="AG75" s="112">
        <f>2*M75/(2*55.845+3*15.999)</f>
        <v>0</v>
      </c>
      <c r="AH75" s="112">
        <f>2*N75/(2*55.845+3*15.999)</f>
        <v>0</v>
      </c>
      <c r="AI75" s="112">
        <f t="shared" si="81"/>
        <v>0</v>
      </c>
      <c r="AJ75" s="112">
        <f t="shared" si="81"/>
        <v>0</v>
      </c>
      <c r="AK75" s="112">
        <f t="shared" si="82"/>
        <v>0</v>
      </c>
      <c r="AL75" s="112">
        <f t="shared" si="82"/>
        <v>0</v>
      </c>
      <c r="AM75" s="112">
        <f t="shared" si="83"/>
        <v>0</v>
      </c>
      <c r="AN75" s="112">
        <f t="shared" si="83"/>
        <v>0</v>
      </c>
      <c r="AO75" s="112">
        <f t="shared" si="84"/>
        <v>0</v>
      </c>
      <c r="AP75" s="112">
        <f t="shared" si="84"/>
        <v>0</v>
      </c>
      <c r="AQ75" s="112">
        <f t="shared" si="73"/>
        <v>0.45828296039793631</v>
      </c>
      <c r="AR75" s="7">
        <v>2</v>
      </c>
      <c r="AS75" s="112">
        <f t="shared" si="74"/>
        <v>2.1820579999999996</v>
      </c>
      <c r="AT75" s="118">
        <f t="shared" si="85"/>
        <v>0</v>
      </c>
      <c r="AU75" s="118">
        <f t="shared" si="85"/>
        <v>0</v>
      </c>
      <c r="AV75" s="112">
        <f t="shared" si="85"/>
        <v>0</v>
      </c>
      <c r="AW75" s="112">
        <f t="shared" si="85"/>
        <v>0</v>
      </c>
      <c r="AX75" s="112">
        <f t="shared" si="85"/>
        <v>0</v>
      </c>
      <c r="AY75" s="112">
        <f t="shared" si="85"/>
        <v>0</v>
      </c>
      <c r="AZ75" s="112">
        <f t="shared" si="85"/>
        <v>0</v>
      </c>
      <c r="BA75" s="112">
        <f t="shared" si="85"/>
        <v>0</v>
      </c>
      <c r="BB75" s="112">
        <f t="shared" si="85"/>
        <v>0</v>
      </c>
      <c r="BC75" s="112">
        <f t="shared" si="85"/>
        <v>0</v>
      </c>
      <c r="BD75" s="112">
        <f t="shared" si="85"/>
        <v>0</v>
      </c>
      <c r="BE75" s="112">
        <f t="shared" si="85"/>
        <v>0</v>
      </c>
      <c r="BF75" s="112">
        <f t="shared" si="85"/>
        <v>0</v>
      </c>
      <c r="BG75" s="112">
        <f t="shared" si="85"/>
        <v>0</v>
      </c>
      <c r="BH75" s="112">
        <f t="shared" si="85"/>
        <v>0</v>
      </c>
      <c r="BI75" s="112">
        <f t="shared" si="85"/>
        <v>0</v>
      </c>
      <c r="BJ75" s="112">
        <f t="shared" si="76"/>
        <v>0.99999999999999989</v>
      </c>
      <c r="BK75" s="112">
        <f t="shared" si="77"/>
        <v>0.99999999999999989</v>
      </c>
      <c r="BL75" s="112">
        <f t="shared" si="78"/>
        <v>0.99999999999999989</v>
      </c>
      <c r="BM75" s="112"/>
      <c r="BO75" s="56">
        <f t="shared" si="79"/>
        <v>0</v>
      </c>
      <c r="BP75" s="111"/>
      <c r="BR75" s="56"/>
      <c r="BS75" s="56"/>
    </row>
    <row r="76" spans="1:71" s="7" customFormat="1" x14ac:dyDescent="0.25">
      <c r="G76" s="51"/>
      <c r="H76" s="99"/>
      <c r="K76" s="56"/>
      <c r="L76" s="56"/>
      <c r="M76" s="56"/>
      <c r="N76" s="56"/>
      <c r="U76" s="17"/>
      <c r="V76" s="17"/>
      <c r="Y76" s="57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>
        <f t="shared" si="73"/>
        <v>0</v>
      </c>
      <c r="AS76" s="112" t="e">
        <f t="shared" si="74"/>
        <v>#DIV/0!</v>
      </c>
      <c r="AT76" s="118"/>
      <c r="AU76" s="118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 t="e">
        <f t="shared" si="76"/>
        <v>#DIV/0!</v>
      </c>
      <c r="BK76" s="112" t="e">
        <f t="shared" si="77"/>
        <v>#DIV/0!</v>
      </c>
      <c r="BL76" s="112" t="e">
        <f t="shared" si="78"/>
        <v>#DIV/0!</v>
      </c>
      <c r="BM76" s="112"/>
      <c r="BO76" s="56">
        <f t="shared" si="79"/>
        <v>0</v>
      </c>
      <c r="BP76" s="111"/>
      <c r="BR76" s="56"/>
      <c r="BS76" s="56"/>
    </row>
    <row r="77" spans="1:71" s="7" customFormat="1" x14ac:dyDescent="0.25">
      <c r="A77" s="7" t="s">
        <v>181</v>
      </c>
      <c r="B77" s="7" t="s">
        <v>156</v>
      </c>
      <c r="C77" s="7" t="s">
        <v>79</v>
      </c>
      <c r="D77" s="7">
        <v>14</v>
      </c>
      <c r="E77" s="7">
        <v>1600</v>
      </c>
      <c r="F77" s="7" t="s">
        <v>61</v>
      </c>
      <c r="G77" s="51">
        <v>40.9</v>
      </c>
      <c r="H77" s="99">
        <v>0.08</v>
      </c>
      <c r="I77" s="7">
        <v>21.1</v>
      </c>
      <c r="J77" s="7">
        <v>0.1</v>
      </c>
      <c r="K77" s="56">
        <f>BN77-M77</f>
        <v>10.291006100000001</v>
      </c>
      <c r="L77" s="56">
        <v>0.4</v>
      </c>
      <c r="M77" s="56">
        <f>BN77*BP77*1.113</f>
        <v>3.1389939</v>
      </c>
      <c r="N77" s="56">
        <v>0.30034866405562721</v>
      </c>
      <c r="Q77" s="7">
        <v>9.1300000000000008</v>
      </c>
      <c r="R77" s="7">
        <v>0.1</v>
      </c>
      <c r="S77" s="7">
        <v>14.2</v>
      </c>
      <c r="T77" s="7">
        <v>0.1</v>
      </c>
      <c r="U77" s="7">
        <v>0.7</v>
      </c>
      <c r="V77" s="7">
        <v>0.06</v>
      </c>
      <c r="Y77" s="57">
        <f>K77+M77</f>
        <v>13.43</v>
      </c>
      <c r="AA77" s="112">
        <f>G77/(2*15.9994+28.0855)</f>
        <v>0.68071026873908824</v>
      </c>
      <c r="AB77" s="112">
        <f>H77/(2*15.9994+28.0855)</f>
        <v>1.3314626283405149E-3</v>
      </c>
      <c r="AC77" s="112">
        <f>(2*I77)/(2*26.981+3*15.9994)</f>
        <v>0.41388698727542711</v>
      </c>
      <c r="AD77" s="112">
        <f>(2*J77)/(2*26.981+3*15.9994)</f>
        <v>1.9615497027271425E-3</v>
      </c>
      <c r="AE77" s="112">
        <f>K77/(55.8452+15.9994)</f>
        <v>0.14323979951172391</v>
      </c>
      <c r="AF77" s="112">
        <f>L77/(55.8452+15.9994)</f>
        <v>5.5675722322902493E-3</v>
      </c>
      <c r="AG77" s="112">
        <f>2*M77/(2*55.845+3*15.999)</f>
        <v>3.9314332412782503E-2</v>
      </c>
      <c r="AH77" s="112">
        <f>2*N77/(2*55.845+3*15.999)</f>
        <v>3.7617171598893734E-3</v>
      </c>
      <c r="AI77" s="112">
        <f t="shared" ref="AI77:AJ80" si="86">O77/(95.94+2*15.9994)</f>
        <v>0</v>
      </c>
      <c r="AJ77" s="112">
        <f t="shared" si="86"/>
        <v>0</v>
      </c>
      <c r="AK77" s="112">
        <f t="shared" ref="AK77:AL80" si="87">Q77/(15.9994+24.3051)</f>
        <v>0.22652557406741186</v>
      </c>
      <c r="AL77" s="112">
        <f t="shared" si="87"/>
        <v>2.4811125308588375E-3</v>
      </c>
      <c r="AM77" s="112">
        <f t="shared" ref="AM77:AN80" si="88">S77/(40.078+15.9994)</f>
        <v>0.25322144036635075</v>
      </c>
      <c r="AN77" s="112">
        <f t="shared" si="88"/>
        <v>1.7832495800447238E-3</v>
      </c>
      <c r="AO77" s="112">
        <f t="shared" ref="AO77:AP80" si="89">U77/(22.989+0.5*15.9994)</f>
        <v>2.2588879172085307E-2</v>
      </c>
      <c r="AP77" s="112">
        <f t="shared" si="89"/>
        <v>1.9361896433215977E-3</v>
      </c>
      <c r="AQ77" s="112">
        <f t="shared" si="73"/>
        <v>0</v>
      </c>
      <c r="AR77" s="7">
        <v>12</v>
      </c>
      <c r="AS77" s="112">
        <f t="shared" si="74"/>
        <v>4.5351165047661963</v>
      </c>
      <c r="AT77" s="118">
        <f t="shared" ref="AT77:BI80" si="90">$AS77*AA77</f>
        <v>3.0871003747224721</v>
      </c>
      <c r="AU77" s="118">
        <f t="shared" si="90"/>
        <v>6.0383381412664489E-3</v>
      </c>
      <c r="AV77" s="112">
        <f t="shared" si="90"/>
        <v>1.8770257071007461</v>
      </c>
      <c r="AW77" s="112">
        <f t="shared" si="90"/>
        <v>8.895856431757089E-3</v>
      </c>
      <c r="AX77" s="112">
        <f t="shared" si="90"/>
        <v>0.64960917890502012</v>
      </c>
      <c r="AY77" s="112">
        <f t="shared" si="90"/>
        <v>2.5249588722137485E-2</v>
      </c>
      <c r="AZ77" s="112">
        <f t="shared" si="90"/>
        <v>0.17829507779907458</v>
      </c>
      <c r="BA77" s="112">
        <f t="shared" si="90"/>
        <v>1.7059825578076518E-2</v>
      </c>
      <c r="BB77" s="112">
        <f t="shared" si="90"/>
        <v>0</v>
      </c>
      <c r="BC77" s="112">
        <f t="shared" si="90"/>
        <v>0</v>
      </c>
      <c r="BD77" s="112">
        <f t="shared" si="90"/>
        <v>1.027319869704757</v>
      </c>
      <c r="BE77" s="112">
        <f t="shared" si="90"/>
        <v>1.1252134388880142E-2</v>
      </c>
      <c r="BF77" s="112">
        <f t="shared" si="90"/>
        <v>1.1483887335661065</v>
      </c>
      <c r="BG77" s="112">
        <f t="shared" si="90"/>
        <v>8.0872446025782151E-3</v>
      </c>
      <c r="BH77" s="112">
        <f t="shared" si="90"/>
        <v>0.10244319875749344</v>
      </c>
      <c r="BI77" s="112">
        <f t="shared" si="90"/>
        <v>8.7808456077851527E-3</v>
      </c>
      <c r="BJ77" s="112">
        <f t="shared" si="76"/>
        <v>0</v>
      </c>
      <c r="BK77" s="112">
        <f t="shared" si="77"/>
        <v>8.0701821405556693</v>
      </c>
      <c r="BL77" s="112">
        <f t="shared" si="78"/>
        <v>8.5363833472481054E-2</v>
      </c>
      <c r="BM77" s="112">
        <f>AX77+AZ77</f>
        <v>0.82790425670409473</v>
      </c>
      <c r="BN77" s="7">
        <v>13.43</v>
      </c>
      <c r="BO77" s="56">
        <f t="shared" si="79"/>
        <v>0.64</v>
      </c>
      <c r="BP77" s="119">
        <v>0.21</v>
      </c>
      <c r="BQ77" s="7">
        <v>0.02</v>
      </c>
      <c r="BR77" s="56">
        <f t="shared" si="80"/>
        <v>0.30034866405562721</v>
      </c>
      <c r="BS77" s="56">
        <v>0.24</v>
      </c>
    </row>
    <row r="78" spans="1:71" s="7" customFormat="1" x14ac:dyDescent="0.25">
      <c r="A78" s="7" t="s">
        <v>181</v>
      </c>
      <c r="B78" s="7" t="s">
        <v>164</v>
      </c>
      <c r="C78" s="7" t="s">
        <v>79</v>
      </c>
      <c r="D78" s="7">
        <v>14</v>
      </c>
      <c r="E78" s="7">
        <v>1600</v>
      </c>
      <c r="F78" s="7" t="s">
        <v>61</v>
      </c>
      <c r="G78" s="51">
        <v>54.86</v>
      </c>
      <c r="H78" s="99">
        <v>0.06</v>
      </c>
      <c r="I78" s="7">
        <v>12.8</v>
      </c>
      <c r="J78" s="7">
        <v>0.1</v>
      </c>
      <c r="K78" s="56">
        <v>4.8099999999999996</v>
      </c>
      <c r="L78" s="56">
        <v>0.12</v>
      </c>
      <c r="M78" s="56"/>
      <c r="N78" s="56"/>
      <c r="Q78" s="7">
        <v>8.1999999999999993</v>
      </c>
      <c r="R78" s="7">
        <v>0.02</v>
      </c>
      <c r="S78" s="7">
        <v>12.24</v>
      </c>
      <c r="T78" s="7">
        <v>7.0000000000000007E-2</v>
      </c>
      <c r="U78" s="7">
        <v>6.41</v>
      </c>
      <c r="V78" s="7">
        <v>7.0000000000000007E-2</v>
      </c>
      <c r="Y78" s="57"/>
      <c r="AA78" s="112">
        <f>G78/(2*15.9994+28.0855)</f>
        <v>0.91305049738450805</v>
      </c>
      <c r="AB78" s="112">
        <f>H78/(2*15.9994+28.0855)</f>
        <v>9.9859697125538626E-4</v>
      </c>
      <c r="AC78" s="112">
        <f>(2*I78)/(2*26.981+3*15.9994)</f>
        <v>0.25107836194907424</v>
      </c>
      <c r="AD78" s="112">
        <f>(2*J78)/(2*26.981+3*15.9994)</f>
        <v>1.9615497027271425E-3</v>
      </c>
      <c r="AE78" s="112">
        <f>K78/(55.8452+15.9994)</f>
        <v>6.6950056093290231E-2</v>
      </c>
      <c r="AF78" s="112">
        <f>L78/(55.8452+15.9994)</f>
        <v>1.6702716696870745E-3</v>
      </c>
      <c r="AG78" s="112">
        <f>2*M78/(2*55.845+3*15.999)</f>
        <v>0</v>
      </c>
      <c r="AH78" s="112">
        <f>2*N78/(2*55.845+3*15.999)</f>
        <v>0</v>
      </c>
      <c r="AI78" s="112">
        <f t="shared" si="86"/>
        <v>0</v>
      </c>
      <c r="AJ78" s="112">
        <f t="shared" si="86"/>
        <v>0</v>
      </c>
      <c r="AK78" s="112">
        <f t="shared" si="87"/>
        <v>0.20345122753042463</v>
      </c>
      <c r="AL78" s="112">
        <f t="shared" si="87"/>
        <v>4.9622250617176742E-4</v>
      </c>
      <c r="AM78" s="112">
        <f t="shared" si="88"/>
        <v>0.21826974859747419</v>
      </c>
      <c r="AN78" s="112">
        <f t="shared" si="88"/>
        <v>1.2482747060313067E-3</v>
      </c>
      <c r="AO78" s="112">
        <f t="shared" si="89"/>
        <v>0.20684959356152405</v>
      </c>
      <c r="AP78" s="112">
        <f t="shared" si="89"/>
        <v>2.2588879172085311E-3</v>
      </c>
      <c r="AQ78" s="112">
        <f t="shared" si="73"/>
        <v>0</v>
      </c>
      <c r="AR78" s="7">
        <v>6</v>
      </c>
      <c r="AS78" s="112">
        <f t="shared" si="74"/>
        <v>2.1468331033005921</v>
      </c>
      <c r="AT78" s="118">
        <f t="shared" si="90"/>
        <v>1.9601670327701326</v>
      </c>
      <c r="AU78" s="118">
        <f t="shared" si="90"/>
        <v>2.1438210347467729E-3</v>
      </c>
      <c r="AV78" s="112">
        <f t="shared" si="90"/>
        <v>0.53902333895476029</v>
      </c>
      <c r="AW78" s="112">
        <f t="shared" si="90"/>
        <v>4.2111198355840648E-3</v>
      </c>
      <c r="AX78" s="112">
        <f t="shared" si="90"/>
        <v>0.14373059668890698</v>
      </c>
      <c r="AY78" s="112">
        <f t="shared" si="90"/>
        <v>3.5857945119893639E-3</v>
      </c>
      <c r="AZ78" s="112">
        <f t="shared" si="90"/>
        <v>0</v>
      </c>
      <c r="BA78" s="112">
        <f t="shared" si="90"/>
        <v>0</v>
      </c>
      <c r="BB78" s="112">
        <f t="shared" si="90"/>
        <v>0</v>
      </c>
      <c r="BC78" s="112">
        <f t="shared" si="90"/>
        <v>0</v>
      </c>
      <c r="BD78" s="112">
        <f t="shared" si="90"/>
        <v>0.43677583016945637</v>
      </c>
      <c r="BE78" s="112">
        <f t="shared" si="90"/>
        <v>1.0653069028523326E-3</v>
      </c>
      <c r="BF78" s="112">
        <f t="shared" si="90"/>
        <v>0.46858872173815558</v>
      </c>
      <c r="BG78" s="112">
        <f t="shared" si="90"/>
        <v>2.6798374609208245E-3</v>
      </c>
      <c r="BH78" s="112">
        <f t="shared" si="90"/>
        <v>0.44407155486215283</v>
      </c>
      <c r="BI78" s="112">
        <f t="shared" si="90"/>
        <v>4.8494553573090017E-3</v>
      </c>
      <c r="BJ78" s="112">
        <f t="shared" si="76"/>
        <v>0</v>
      </c>
      <c r="BK78" s="112">
        <f t="shared" si="77"/>
        <v>3.9923570751835644</v>
      </c>
      <c r="BL78" s="112">
        <f t="shared" si="78"/>
        <v>1.8535335103402363E-2</v>
      </c>
      <c r="BM78" s="112"/>
      <c r="BO78" s="56">
        <f t="shared" si="79"/>
        <v>0.12</v>
      </c>
      <c r="BP78" s="119"/>
      <c r="BR78" s="56"/>
      <c r="BS78" s="56"/>
    </row>
    <row r="79" spans="1:71" s="7" customFormat="1" x14ac:dyDescent="0.25">
      <c r="A79" s="7" t="s">
        <v>181</v>
      </c>
      <c r="B79" s="7" t="s">
        <v>61</v>
      </c>
      <c r="C79" s="7" t="s">
        <v>79</v>
      </c>
      <c r="D79" s="7">
        <v>14</v>
      </c>
      <c r="E79" s="7">
        <v>1600</v>
      </c>
      <c r="F79" s="7" t="s">
        <v>61</v>
      </c>
      <c r="G79" s="51"/>
      <c r="H79" s="99"/>
      <c r="K79" s="56"/>
      <c r="L79" s="56"/>
      <c r="M79" s="56"/>
      <c r="N79" s="56"/>
      <c r="O79" s="7">
        <v>133.35</v>
      </c>
      <c r="Y79" s="57"/>
      <c r="AA79" s="112">
        <f>G79/(2*15.9994+28.0855)</f>
        <v>0</v>
      </c>
      <c r="AB79" s="112">
        <f>H79/(2*15.9994+28.0855)</f>
        <v>0</v>
      </c>
      <c r="AC79" s="112">
        <f>(2*I79)/(2*26.981+3*15.9994)</f>
        <v>0</v>
      </c>
      <c r="AD79" s="112">
        <f>(2*J79)/(2*26.981+3*15.9994)</f>
        <v>0</v>
      </c>
      <c r="AE79" s="112">
        <f>K79/(55.8452+15.9994)</f>
        <v>0</v>
      </c>
      <c r="AF79" s="112">
        <f>L79/(55.8452+15.9994)</f>
        <v>0</v>
      </c>
      <c r="AG79" s="112">
        <f>2*M79/(2*55.845+3*15.999)</f>
        <v>0</v>
      </c>
      <c r="AH79" s="112">
        <f>2*N79/(2*55.845+3*15.999)</f>
        <v>0</v>
      </c>
      <c r="AI79" s="112">
        <f t="shared" si="86"/>
        <v>1.0422952224032116</v>
      </c>
      <c r="AJ79" s="112">
        <f t="shared" si="86"/>
        <v>0</v>
      </c>
      <c r="AK79" s="112">
        <f t="shared" si="87"/>
        <v>0</v>
      </c>
      <c r="AL79" s="112">
        <f t="shared" si="87"/>
        <v>0</v>
      </c>
      <c r="AM79" s="112">
        <f t="shared" si="88"/>
        <v>0</v>
      </c>
      <c r="AN79" s="112">
        <f t="shared" si="88"/>
        <v>0</v>
      </c>
      <c r="AO79" s="112">
        <f t="shared" si="89"/>
        <v>0</v>
      </c>
      <c r="AP79" s="112">
        <f t="shared" si="89"/>
        <v>0</v>
      </c>
      <c r="AQ79" s="112">
        <f t="shared" si="73"/>
        <v>0</v>
      </c>
      <c r="AR79" s="7">
        <v>1</v>
      </c>
      <c r="AS79" s="112">
        <f t="shared" si="74"/>
        <v>0.4797105361829771</v>
      </c>
      <c r="AT79" s="118">
        <f t="shared" si="90"/>
        <v>0</v>
      </c>
      <c r="AU79" s="118">
        <f t="shared" si="90"/>
        <v>0</v>
      </c>
      <c r="AV79" s="112">
        <f t="shared" si="90"/>
        <v>0</v>
      </c>
      <c r="AW79" s="112">
        <f t="shared" si="90"/>
        <v>0</v>
      </c>
      <c r="AX79" s="112">
        <f t="shared" si="90"/>
        <v>0</v>
      </c>
      <c r="AY79" s="112">
        <f t="shared" si="90"/>
        <v>0</v>
      </c>
      <c r="AZ79" s="112">
        <f t="shared" si="90"/>
        <v>0</v>
      </c>
      <c r="BA79" s="112">
        <f t="shared" si="90"/>
        <v>0</v>
      </c>
      <c r="BB79" s="112">
        <f t="shared" si="90"/>
        <v>0.5</v>
      </c>
      <c r="BC79" s="112">
        <f t="shared" si="90"/>
        <v>0</v>
      </c>
      <c r="BD79" s="112">
        <f t="shared" si="90"/>
        <v>0</v>
      </c>
      <c r="BE79" s="112">
        <f t="shared" si="90"/>
        <v>0</v>
      </c>
      <c r="BF79" s="112">
        <f t="shared" si="90"/>
        <v>0</v>
      </c>
      <c r="BG79" s="112">
        <f t="shared" si="90"/>
        <v>0</v>
      </c>
      <c r="BH79" s="112">
        <f t="shared" si="90"/>
        <v>0</v>
      </c>
      <c r="BI79" s="112">
        <f t="shared" si="90"/>
        <v>0</v>
      </c>
      <c r="BJ79" s="112">
        <f t="shared" si="76"/>
        <v>0</v>
      </c>
      <c r="BK79" s="112">
        <f t="shared" si="77"/>
        <v>0.5</v>
      </c>
      <c r="BL79" s="112">
        <f t="shared" si="78"/>
        <v>0</v>
      </c>
      <c r="BM79" s="112"/>
      <c r="BO79" s="56">
        <f t="shared" si="79"/>
        <v>0</v>
      </c>
      <c r="BP79" s="119"/>
      <c r="BR79" s="56"/>
      <c r="BS79" s="56"/>
    </row>
    <row r="80" spans="1:71" s="7" customFormat="1" x14ac:dyDescent="0.25">
      <c r="A80" s="7" t="s">
        <v>181</v>
      </c>
      <c r="B80" s="7" t="s">
        <v>161</v>
      </c>
      <c r="C80" s="7" t="s">
        <v>79</v>
      </c>
      <c r="D80" s="7">
        <v>14</v>
      </c>
      <c r="E80" s="7">
        <v>1600</v>
      </c>
      <c r="F80" s="7" t="s">
        <v>61</v>
      </c>
      <c r="G80" s="51"/>
      <c r="H80" s="99"/>
      <c r="K80" s="56"/>
      <c r="L80" s="56"/>
      <c r="M80" s="56"/>
      <c r="N80" s="56"/>
      <c r="O80" s="7">
        <v>100</v>
      </c>
      <c r="Y80" s="57"/>
      <c r="AA80" s="112">
        <f>G80/(2*15.9994+28.0855)</f>
        <v>0</v>
      </c>
      <c r="AB80" s="112">
        <f>H80/(2*15.9994+28.0855)</f>
        <v>0</v>
      </c>
      <c r="AC80" s="112">
        <f>(2*I80)/(2*26.981+3*15.9994)</f>
        <v>0</v>
      </c>
      <c r="AD80" s="112">
        <f>(2*J80)/(2*26.981+3*15.9994)</f>
        <v>0</v>
      </c>
      <c r="AE80" s="112">
        <f>K80/(55.8452+15.9994)</f>
        <v>0</v>
      </c>
      <c r="AF80" s="112">
        <f>L80/(55.8452+15.9994)</f>
        <v>0</v>
      </c>
      <c r="AG80" s="112">
        <f>2*M80/(2*55.845+3*15.999)</f>
        <v>0</v>
      </c>
      <c r="AH80" s="112">
        <f>2*N80/(2*55.845+3*15.999)</f>
        <v>0</v>
      </c>
      <c r="AI80" s="112">
        <f t="shared" si="86"/>
        <v>0.78162371383817886</v>
      </c>
      <c r="AJ80" s="112">
        <f t="shared" si="86"/>
        <v>0</v>
      </c>
      <c r="AK80" s="112">
        <f t="shared" si="87"/>
        <v>0</v>
      </c>
      <c r="AL80" s="112">
        <f t="shared" si="87"/>
        <v>0</v>
      </c>
      <c r="AM80" s="112">
        <f t="shared" si="88"/>
        <v>0</v>
      </c>
      <c r="AN80" s="112">
        <f t="shared" si="88"/>
        <v>0</v>
      </c>
      <c r="AO80" s="112">
        <f t="shared" si="89"/>
        <v>0</v>
      </c>
      <c r="AP80" s="112">
        <f t="shared" si="89"/>
        <v>0</v>
      </c>
      <c r="AQ80" s="112">
        <f t="shared" si="73"/>
        <v>0</v>
      </c>
      <c r="AR80" s="7">
        <v>2</v>
      </c>
      <c r="AS80" s="112">
        <f t="shared" si="74"/>
        <v>1.279388</v>
      </c>
      <c r="AT80" s="118">
        <f t="shared" si="90"/>
        <v>0</v>
      </c>
      <c r="AU80" s="118">
        <f t="shared" si="90"/>
        <v>0</v>
      </c>
      <c r="AV80" s="112">
        <f t="shared" si="90"/>
        <v>0</v>
      </c>
      <c r="AW80" s="112">
        <f t="shared" si="90"/>
        <v>0</v>
      </c>
      <c r="AX80" s="112">
        <f t="shared" si="90"/>
        <v>0</v>
      </c>
      <c r="AY80" s="112">
        <f t="shared" si="90"/>
        <v>0</v>
      </c>
      <c r="AZ80" s="112">
        <f t="shared" si="90"/>
        <v>0</v>
      </c>
      <c r="BA80" s="112">
        <f t="shared" si="90"/>
        <v>0</v>
      </c>
      <c r="BB80" s="112">
        <f t="shared" si="90"/>
        <v>1</v>
      </c>
      <c r="BC80" s="112">
        <f t="shared" si="90"/>
        <v>0</v>
      </c>
      <c r="BD80" s="112">
        <f t="shared" si="90"/>
        <v>0</v>
      </c>
      <c r="BE80" s="112">
        <f t="shared" si="90"/>
        <v>0</v>
      </c>
      <c r="BF80" s="112">
        <f t="shared" si="90"/>
        <v>0</v>
      </c>
      <c r="BG80" s="112">
        <f t="shared" si="90"/>
        <v>0</v>
      </c>
      <c r="BH80" s="112">
        <f t="shared" si="90"/>
        <v>0</v>
      </c>
      <c r="BI80" s="112">
        <f t="shared" si="90"/>
        <v>0</v>
      </c>
      <c r="BJ80" s="112">
        <f t="shared" si="76"/>
        <v>0</v>
      </c>
      <c r="BK80" s="112">
        <f t="shared" si="77"/>
        <v>1</v>
      </c>
      <c r="BL80" s="112">
        <f t="shared" si="78"/>
        <v>0</v>
      </c>
      <c r="BM80" s="112"/>
      <c r="BO80" s="56">
        <f t="shared" si="79"/>
        <v>0</v>
      </c>
      <c r="BP80" s="119"/>
      <c r="BR80" s="56"/>
      <c r="BS80" s="56"/>
    </row>
    <row r="81" spans="1:71" s="7" customFormat="1" x14ac:dyDescent="0.25">
      <c r="G81" s="51"/>
      <c r="H81" s="99"/>
      <c r="K81" s="56"/>
      <c r="L81" s="56"/>
      <c r="M81" s="56"/>
      <c r="N81" s="56"/>
      <c r="U81" s="17"/>
      <c r="V81" s="17"/>
      <c r="Y81" s="57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>
        <f t="shared" si="73"/>
        <v>0</v>
      </c>
      <c r="AS81" s="112" t="e">
        <f t="shared" si="74"/>
        <v>#DIV/0!</v>
      </c>
      <c r="AT81" s="118"/>
      <c r="AU81" s="118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 t="e">
        <f t="shared" si="76"/>
        <v>#DIV/0!</v>
      </c>
      <c r="BK81" s="112" t="e">
        <f t="shared" si="77"/>
        <v>#DIV/0!</v>
      </c>
      <c r="BL81" s="112" t="e">
        <f t="shared" si="78"/>
        <v>#DIV/0!</v>
      </c>
      <c r="BM81" s="112"/>
      <c r="BO81" s="56">
        <f t="shared" si="79"/>
        <v>0</v>
      </c>
      <c r="BP81" s="120"/>
      <c r="BQ81" s="121"/>
      <c r="BR81" s="56"/>
      <c r="BS81" s="56"/>
    </row>
    <row r="82" spans="1:71" s="7" customFormat="1" x14ac:dyDescent="0.25">
      <c r="A82" s="7" t="s">
        <v>184</v>
      </c>
      <c r="B82" s="7" t="s">
        <v>156</v>
      </c>
      <c r="C82" s="7" t="s">
        <v>79</v>
      </c>
      <c r="D82" s="7">
        <v>14</v>
      </c>
      <c r="E82" s="7">
        <v>1800</v>
      </c>
      <c r="F82" s="7" t="s">
        <v>64</v>
      </c>
      <c r="G82" s="51">
        <v>42.3</v>
      </c>
      <c r="H82" s="99">
        <v>0.5</v>
      </c>
      <c r="I82" s="7">
        <v>18</v>
      </c>
      <c r="J82" s="7">
        <v>0.6</v>
      </c>
      <c r="K82" s="56">
        <f>BN82-M82</f>
        <v>17.816634000000001</v>
      </c>
      <c r="L82" s="56">
        <v>1.6</v>
      </c>
      <c r="M82" s="56">
        <f>BN82*BP82*1.113</f>
        <v>1.983366</v>
      </c>
      <c r="N82" s="56">
        <v>0.42785511566416973</v>
      </c>
      <c r="Q82" s="7">
        <v>7.5</v>
      </c>
      <c r="R82" s="7">
        <v>0.4</v>
      </c>
      <c r="S82" s="7">
        <v>10.5</v>
      </c>
      <c r="T82" s="7">
        <v>0.7</v>
      </c>
      <c r="U82" s="17">
        <v>1</v>
      </c>
      <c r="V82" s="17">
        <v>0.1</v>
      </c>
      <c r="Y82" s="57">
        <f>K82+M82</f>
        <v>19.8</v>
      </c>
      <c r="AA82" s="112">
        <f>G82/(2*15.9994+28.0855)</f>
        <v>0.70401086473504726</v>
      </c>
      <c r="AB82" s="112">
        <f>H82/(2*15.9994+28.0855)</f>
        <v>8.3216414271282176E-3</v>
      </c>
      <c r="AC82" s="112">
        <f>(2*I82)/(2*26.981+3*15.9994)</f>
        <v>0.35307894649088567</v>
      </c>
      <c r="AD82" s="112">
        <f>(2*J82)/(2*26.981+3*15.9994)</f>
        <v>1.1769298216362856E-2</v>
      </c>
      <c r="AE82" s="112">
        <f>K82/(55.8452+15.9994)</f>
        <v>0.24798849182819585</v>
      </c>
      <c r="AF82" s="112">
        <f>L82/(55.8452+15.9994)</f>
        <v>2.2270288929160997E-2</v>
      </c>
      <c r="AG82" s="112">
        <f>2*M82/(2*55.845+3*15.999)</f>
        <v>2.4840669559826407E-2</v>
      </c>
      <c r="AH82" s="112">
        <f>2*N82/(2*55.845+3*15.999)</f>
        <v>5.3586718476039963E-3</v>
      </c>
      <c r="AI82" s="112">
        <f t="shared" ref="AI82:AJ84" si="91">O82/(95.94+2*15.9994)</f>
        <v>0</v>
      </c>
      <c r="AJ82" s="112">
        <f t="shared" si="91"/>
        <v>0</v>
      </c>
      <c r="AK82" s="112">
        <f t="shared" ref="AK82:AL84" si="92">Q82/(15.9994+24.3051)</f>
        <v>0.1860834398144128</v>
      </c>
      <c r="AL82" s="112">
        <f t="shared" si="92"/>
        <v>9.9244501234353501E-3</v>
      </c>
      <c r="AM82" s="112">
        <f t="shared" ref="AM82:AN84" si="93">S82/(40.078+15.9994)</f>
        <v>0.18724120590469601</v>
      </c>
      <c r="AN82" s="112">
        <f t="shared" si="93"/>
        <v>1.2482747060313066E-2</v>
      </c>
      <c r="AO82" s="112">
        <f t="shared" ref="AO82:AP84" si="94">U82/(22.989+0.5*15.9994)</f>
        <v>3.2269827388693294E-2</v>
      </c>
      <c r="AP82" s="112">
        <f t="shared" si="94"/>
        <v>3.2269827388693296E-3</v>
      </c>
      <c r="AQ82" s="112">
        <f t="shared" si="73"/>
        <v>0</v>
      </c>
      <c r="AR82" s="7">
        <v>12</v>
      </c>
      <c r="AS82" s="112">
        <f t="shared" si="74"/>
        <v>4.6265618503224424</v>
      </c>
      <c r="AT82" s="118">
        <f t="shared" ref="AT82:BI84" si="95">$AS82*AA82</f>
        <v>3.257149808995683</v>
      </c>
      <c r="AU82" s="118">
        <f t="shared" si="95"/>
        <v>3.8500588758814215E-2</v>
      </c>
      <c r="AV82" s="112">
        <f t="shared" si="95"/>
        <v>1.6335415839867706</v>
      </c>
      <c r="AW82" s="112">
        <f t="shared" si="95"/>
        <v>5.4451386132892354E-2</v>
      </c>
      <c r="AX82" s="112">
        <f t="shared" si="95"/>
        <v>1.1473340956113296</v>
      </c>
      <c r="AY82" s="112">
        <f t="shared" si="95"/>
        <v>0.10303486915531451</v>
      </c>
      <c r="AZ82" s="112">
        <f t="shared" si="95"/>
        <v>0.11492689412195883</v>
      </c>
      <c r="BA82" s="112">
        <f t="shared" si="95"/>
        <v>2.4792226738521526E-2</v>
      </c>
      <c r="BB82" s="112">
        <f t="shared" si="95"/>
        <v>0</v>
      </c>
      <c r="BC82" s="112">
        <f t="shared" si="95"/>
        <v>0</v>
      </c>
      <c r="BD82" s="112">
        <f t="shared" si="95"/>
        <v>0.8609265436221345</v>
      </c>
      <c r="BE82" s="112">
        <f t="shared" si="95"/>
        <v>4.5916082326513848E-2</v>
      </c>
      <c r="BF82" s="112">
        <f t="shared" si="95"/>
        <v>0.86628302004703583</v>
      </c>
      <c r="BG82" s="112">
        <f t="shared" si="95"/>
        <v>5.775220133646905E-2</v>
      </c>
      <c r="BH82" s="112">
        <f t="shared" si="95"/>
        <v>0.14929835231301866</v>
      </c>
      <c r="BI82" s="112">
        <f t="shared" si="95"/>
        <v>1.4929835231301869E-2</v>
      </c>
      <c r="BJ82" s="112">
        <f t="shared" si="76"/>
        <v>0</v>
      </c>
      <c r="BK82" s="112">
        <f t="shared" si="77"/>
        <v>8.0294602986979324</v>
      </c>
      <c r="BL82" s="112">
        <f t="shared" si="78"/>
        <v>0.33937718967982733</v>
      </c>
      <c r="BM82" s="112">
        <f>AX82+AZ82</f>
        <v>1.2622609897332884</v>
      </c>
      <c r="BN82" s="7">
        <v>19.8</v>
      </c>
      <c r="BO82" s="56">
        <f t="shared" si="79"/>
        <v>1.8</v>
      </c>
      <c r="BP82" s="120">
        <v>0.09</v>
      </c>
      <c r="BQ82" s="121">
        <v>0.02</v>
      </c>
      <c r="BR82" s="56">
        <f t="shared" si="80"/>
        <v>0.42785511566416973</v>
      </c>
      <c r="BS82" s="56">
        <v>0.2</v>
      </c>
    </row>
    <row r="83" spans="1:71" s="7" customFormat="1" x14ac:dyDescent="0.25">
      <c r="A83" s="7" t="s">
        <v>184</v>
      </c>
      <c r="B83" s="7" t="s">
        <v>164</v>
      </c>
      <c r="C83" s="7" t="s">
        <v>79</v>
      </c>
      <c r="D83" s="7">
        <v>14</v>
      </c>
      <c r="E83" s="7">
        <v>1800</v>
      </c>
      <c r="F83" s="7" t="s">
        <v>64</v>
      </c>
      <c r="G83" s="51">
        <v>54</v>
      </c>
      <c r="H83" s="99">
        <v>1.6</v>
      </c>
      <c r="I83" s="7">
        <v>12.4</v>
      </c>
      <c r="J83" s="7">
        <v>0.8</v>
      </c>
      <c r="K83" s="56">
        <v>7.3</v>
      </c>
      <c r="L83" s="56">
        <v>1.4</v>
      </c>
      <c r="M83" s="56"/>
      <c r="N83" s="56"/>
      <c r="Q83" s="7">
        <v>7.9</v>
      </c>
      <c r="R83" s="7">
        <v>0.1</v>
      </c>
      <c r="S83" s="7">
        <v>12.1</v>
      </c>
      <c r="T83" s="7">
        <v>0.3</v>
      </c>
      <c r="U83" s="17">
        <v>5.5</v>
      </c>
      <c r="V83" s="17">
        <v>0.7</v>
      </c>
      <c r="Y83" s="57"/>
      <c r="AA83" s="112">
        <f>G83/(2*15.9994+28.0855)</f>
        <v>0.89873727412984761</v>
      </c>
      <c r="AB83" s="112">
        <f>H83/(2*15.9994+28.0855)</f>
        <v>2.6629252566810299E-2</v>
      </c>
      <c r="AC83" s="112">
        <f>(2*I83)/(2*26.981+3*15.9994)</f>
        <v>0.24323216313816567</v>
      </c>
      <c r="AD83" s="112">
        <f>(2*J83)/(2*26.981+3*15.9994)</f>
        <v>1.569239762181714E-2</v>
      </c>
      <c r="AE83" s="112">
        <f>K83/(55.8452+15.9994)</f>
        <v>0.10160819323929704</v>
      </c>
      <c r="AF83" s="112">
        <f>L83/(55.8452+15.9994)</f>
        <v>1.9486502813015869E-2</v>
      </c>
      <c r="AG83" s="112">
        <f>2*M83/(2*55.845+3*15.999)</f>
        <v>0</v>
      </c>
      <c r="AH83" s="112">
        <f>2*N83/(2*55.845+3*15.999)</f>
        <v>0</v>
      </c>
      <c r="AI83" s="112">
        <f t="shared" si="91"/>
        <v>0</v>
      </c>
      <c r="AJ83" s="112">
        <f t="shared" si="91"/>
        <v>0</v>
      </c>
      <c r="AK83" s="112">
        <f t="shared" si="92"/>
        <v>0.19600788993784815</v>
      </c>
      <c r="AL83" s="112">
        <f t="shared" si="92"/>
        <v>2.4811125308588375E-3</v>
      </c>
      <c r="AM83" s="112">
        <f t="shared" si="93"/>
        <v>0.21577319918541157</v>
      </c>
      <c r="AN83" s="112">
        <f t="shared" si="93"/>
        <v>5.3497487401341715E-3</v>
      </c>
      <c r="AO83" s="112">
        <f t="shared" si="94"/>
        <v>0.17748405063781314</v>
      </c>
      <c r="AP83" s="112">
        <f t="shared" si="94"/>
        <v>2.2588879172085307E-2</v>
      </c>
      <c r="AQ83" s="112">
        <f t="shared" si="73"/>
        <v>0</v>
      </c>
      <c r="AR83" s="7">
        <v>6</v>
      </c>
      <c r="AS83" s="112">
        <f t="shared" si="74"/>
        <v>2.1704104251876313</v>
      </c>
      <c r="AT83" s="118">
        <f t="shared" si="95"/>
        <v>1.9506287492761352</v>
      </c>
      <c r="AU83" s="118">
        <f t="shared" si="95"/>
        <v>5.7796407385959564E-2</v>
      </c>
      <c r="AV83" s="112">
        <f t="shared" si="95"/>
        <v>0.52791362261601349</v>
      </c>
      <c r="AW83" s="112">
        <f t="shared" si="95"/>
        <v>3.4058943394581515E-2</v>
      </c>
      <c r="AX83" s="112">
        <f t="shared" si="95"/>
        <v>0.22053148189104968</v>
      </c>
      <c r="AY83" s="112">
        <f t="shared" si="95"/>
        <v>4.2293708855817742E-2</v>
      </c>
      <c r="AZ83" s="112">
        <f t="shared" si="95"/>
        <v>0</v>
      </c>
      <c r="BA83" s="112">
        <f t="shared" si="95"/>
        <v>0</v>
      </c>
      <c r="BB83" s="112">
        <f t="shared" si="95"/>
        <v>0</v>
      </c>
      <c r="BC83" s="112">
        <f t="shared" si="95"/>
        <v>0</v>
      </c>
      <c r="BD83" s="112">
        <f t="shared" si="95"/>
        <v>0.42541756774013545</v>
      </c>
      <c r="BE83" s="112">
        <f t="shared" si="95"/>
        <v>5.3850325030396894E-3</v>
      </c>
      <c r="BF83" s="112">
        <f t="shared" si="95"/>
        <v>0.46831640098810456</v>
      </c>
      <c r="BG83" s="112">
        <f t="shared" si="95"/>
        <v>1.1611150437721603E-2</v>
      </c>
      <c r="BH83" s="112">
        <f t="shared" si="95"/>
        <v>0.3852132338088391</v>
      </c>
      <c r="BI83" s="112">
        <f t="shared" si="95"/>
        <v>4.9027138848397697E-2</v>
      </c>
      <c r="BJ83" s="112">
        <f t="shared" si="76"/>
        <v>0</v>
      </c>
      <c r="BK83" s="112">
        <f t="shared" si="77"/>
        <v>3.9780210563202774</v>
      </c>
      <c r="BL83" s="112">
        <f t="shared" si="78"/>
        <v>0.2001723814255178</v>
      </c>
      <c r="BM83" s="112"/>
      <c r="BO83" s="56">
        <f t="shared" si="79"/>
        <v>1.4</v>
      </c>
      <c r="BP83" s="120"/>
      <c r="BQ83" s="121"/>
      <c r="BR83" s="56"/>
      <c r="BS83" s="56"/>
    </row>
    <row r="84" spans="1:71" s="7" customFormat="1" x14ac:dyDescent="0.25">
      <c r="A84" s="7" t="s">
        <v>184</v>
      </c>
      <c r="B84" s="7" t="s">
        <v>160</v>
      </c>
      <c r="C84" s="7" t="s">
        <v>79</v>
      </c>
      <c r="D84" s="7">
        <v>14</v>
      </c>
      <c r="E84" s="7">
        <v>1800</v>
      </c>
      <c r="F84" s="7" t="s">
        <v>64</v>
      </c>
      <c r="G84" s="51"/>
      <c r="H84" s="99"/>
      <c r="K84" s="56">
        <v>128.65</v>
      </c>
      <c r="L84" s="56"/>
      <c r="M84" s="56"/>
      <c r="N84" s="56"/>
      <c r="U84" s="17"/>
      <c r="V84" s="17"/>
      <c r="Y84" s="57"/>
      <c r="AA84" s="112">
        <f>G84/(2*15.9994+28.0855)</f>
        <v>0</v>
      </c>
      <c r="AB84" s="112">
        <f>H84/(2*15.9994+28.0855)</f>
        <v>0</v>
      </c>
      <c r="AC84" s="112">
        <f>(2*I84)/(2*26.981+3*15.9994)</f>
        <v>0</v>
      </c>
      <c r="AD84" s="112">
        <f>(2*J84)/(2*26.981+3*15.9994)</f>
        <v>0</v>
      </c>
      <c r="AE84" s="112">
        <f>K84/(55.8452+15.9994)</f>
        <v>1.7906704192103513</v>
      </c>
      <c r="AF84" s="112">
        <f>L84/(55.8452+15.9994)</f>
        <v>0</v>
      </c>
      <c r="AG84" s="112">
        <f>2*M84/(2*55.845+3*15.999)</f>
        <v>0</v>
      </c>
      <c r="AH84" s="112">
        <f>2*N84/(2*55.845+3*15.999)</f>
        <v>0</v>
      </c>
      <c r="AI84" s="112">
        <f t="shared" si="91"/>
        <v>0</v>
      </c>
      <c r="AJ84" s="112">
        <f t="shared" si="91"/>
        <v>0</v>
      </c>
      <c r="AK84" s="112">
        <f t="shared" si="92"/>
        <v>0</v>
      </c>
      <c r="AL84" s="112">
        <f t="shared" si="92"/>
        <v>0</v>
      </c>
      <c r="AM84" s="112">
        <f t="shared" si="93"/>
        <v>0</v>
      </c>
      <c r="AN84" s="112">
        <f t="shared" si="93"/>
        <v>0</v>
      </c>
      <c r="AO84" s="112">
        <f t="shared" si="94"/>
        <v>0</v>
      </c>
      <c r="AP84" s="112">
        <f t="shared" si="94"/>
        <v>0</v>
      </c>
      <c r="AQ84" s="112">
        <f t="shared" si="73"/>
        <v>0</v>
      </c>
      <c r="AR84" s="7">
        <v>1</v>
      </c>
      <c r="AS84" s="112">
        <f t="shared" si="74"/>
        <v>0.55845005829770689</v>
      </c>
      <c r="AT84" s="118">
        <f t="shared" si="95"/>
        <v>0</v>
      </c>
      <c r="AU84" s="118">
        <f t="shared" si="95"/>
        <v>0</v>
      </c>
      <c r="AV84" s="112">
        <f t="shared" si="95"/>
        <v>0</v>
      </c>
      <c r="AW84" s="112">
        <f t="shared" si="95"/>
        <v>0</v>
      </c>
      <c r="AX84" s="112">
        <f t="shared" si="95"/>
        <v>0.99999999999999989</v>
      </c>
      <c r="AY84" s="112">
        <f t="shared" si="95"/>
        <v>0</v>
      </c>
      <c r="AZ84" s="112">
        <f t="shared" si="95"/>
        <v>0</v>
      </c>
      <c r="BA84" s="112">
        <f t="shared" si="95"/>
        <v>0</v>
      </c>
      <c r="BB84" s="112">
        <f t="shared" si="95"/>
        <v>0</v>
      </c>
      <c r="BC84" s="112">
        <f t="shared" si="95"/>
        <v>0</v>
      </c>
      <c r="BD84" s="112">
        <f t="shared" si="95"/>
        <v>0</v>
      </c>
      <c r="BE84" s="112">
        <f t="shared" si="95"/>
        <v>0</v>
      </c>
      <c r="BF84" s="112">
        <f t="shared" si="95"/>
        <v>0</v>
      </c>
      <c r="BG84" s="112">
        <f t="shared" si="95"/>
        <v>0</v>
      </c>
      <c r="BH84" s="112">
        <f t="shared" si="95"/>
        <v>0</v>
      </c>
      <c r="BI84" s="112">
        <f t="shared" si="95"/>
        <v>0</v>
      </c>
      <c r="BJ84" s="112">
        <f t="shared" si="76"/>
        <v>0</v>
      </c>
      <c r="BK84" s="112">
        <f t="shared" si="77"/>
        <v>0.99999999999999989</v>
      </c>
      <c r="BL84" s="112">
        <f t="shared" si="78"/>
        <v>0</v>
      </c>
      <c r="BM84" s="112"/>
      <c r="BO84" s="56">
        <f t="shared" si="79"/>
        <v>0</v>
      </c>
      <c r="BP84" s="120"/>
      <c r="BQ84" s="121"/>
      <c r="BR84" s="56"/>
      <c r="BS84" s="56"/>
    </row>
    <row r="85" spans="1:71" s="7" customFormat="1" x14ac:dyDescent="0.25">
      <c r="G85" s="51"/>
      <c r="H85" s="99"/>
      <c r="K85" s="56"/>
      <c r="L85" s="56"/>
      <c r="M85" s="56"/>
      <c r="N85" s="56"/>
      <c r="U85" s="17"/>
      <c r="V85" s="17"/>
      <c r="Y85" s="57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>
        <f t="shared" si="73"/>
        <v>0</v>
      </c>
      <c r="AS85" s="112" t="e">
        <f t="shared" si="74"/>
        <v>#DIV/0!</v>
      </c>
      <c r="AT85" s="118"/>
      <c r="AU85" s="118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 t="e">
        <f t="shared" si="76"/>
        <v>#DIV/0!</v>
      </c>
      <c r="BK85" s="112" t="e">
        <f t="shared" si="77"/>
        <v>#DIV/0!</v>
      </c>
      <c r="BL85" s="112" t="e">
        <f t="shared" si="78"/>
        <v>#DIV/0!</v>
      </c>
      <c r="BM85" s="112"/>
      <c r="BO85" s="56">
        <f t="shared" si="79"/>
        <v>0</v>
      </c>
      <c r="BP85" s="120"/>
      <c r="BQ85" s="121"/>
      <c r="BR85" s="56"/>
      <c r="BS85" s="56"/>
    </row>
    <row r="86" spans="1:71" s="120" customFormat="1" x14ac:dyDescent="0.25">
      <c r="A86" s="7" t="s">
        <v>176</v>
      </c>
      <c r="B86" s="7" t="s">
        <v>156</v>
      </c>
      <c r="C86" s="7" t="s">
        <v>93</v>
      </c>
      <c r="D86" s="7">
        <v>20</v>
      </c>
      <c r="E86" s="7">
        <v>1800</v>
      </c>
      <c r="F86" s="7" t="s">
        <v>61</v>
      </c>
      <c r="G86" s="51">
        <v>52.1</v>
      </c>
      <c r="H86" s="99">
        <v>0.55000000000000004</v>
      </c>
      <c r="I86" s="7">
        <v>7.3</v>
      </c>
      <c r="J86" s="7">
        <v>0.9</v>
      </c>
      <c r="K86" s="56">
        <f>BN86-M86</f>
        <v>6.0438400000000003</v>
      </c>
      <c r="L86" s="56">
        <v>0.95</v>
      </c>
      <c r="M86" s="56">
        <f>BN86*BP86*1.113</f>
        <v>0.35616000000000009</v>
      </c>
      <c r="N86" s="56">
        <v>0.1374190670904151</v>
      </c>
      <c r="O86" s="7"/>
      <c r="P86" s="7"/>
      <c r="Q86" s="7">
        <v>29.6</v>
      </c>
      <c r="R86" s="7">
        <v>1</v>
      </c>
      <c r="S86" s="7">
        <v>4.0999999999999996</v>
      </c>
      <c r="T86" s="7">
        <v>0.5</v>
      </c>
      <c r="U86" s="7">
        <v>0.34</v>
      </c>
      <c r="V86" s="7">
        <v>0.09</v>
      </c>
      <c r="W86" s="7"/>
      <c r="X86" s="7"/>
      <c r="Y86" s="57">
        <f>K86+M86</f>
        <v>6.4</v>
      </c>
      <c r="Z86" s="7"/>
      <c r="AA86" s="112">
        <f>G86/(2*15.9994+28.0855)</f>
        <v>0.86711503670676038</v>
      </c>
      <c r="AB86" s="112">
        <f>H86/(2*15.9994+28.0855)</f>
        <v>9.1538055698410416E-3</v>
      </c>
      <c r="AC86" s="112">
        <f>(2*I86)/(2*26.981+3*15.9994)</f>
        <v>0.1431931282990814</v>
      </c>
      <c r="AD86" s="112">
        <f>(2*J86)/(2*26.981+3*15.9994)</f>
        <v>1.7653947324544284E-2</v>
      </c>
      <c r="AE86" s="112">
        <f>K86/(55.8452+15.9994)</f>
        <v>8.4123789401012741E-2</v>
      </c>
      <c r="AF86" s="112">
        <f>L86/(55.8452+15.9994)</f>
        <v>1.322298405168934E-2</v>
      </c>
      <c r="AG86" s="112">
        <f>2*M86/(2*55.845+3*15.999)</f>
        <v>4.4607262958161909E-3</v>
      </c>
      <c r="AH86" s="112">
        <f>2*N86/(2*55.845+3*15.999)</f>
        <v>1.7211052507770212E-3</v>
      </c>
      <c r="AI86" s="112">
        <f t="shared" ref="AI86:AJ91" si="96">O86/(95.94+2*15.9994)</f>
        <v>0</v>
      </c>
      <c r="AJ86" s="112">
        <f t="shared" si="96"/>
        <v>0</v>
      </c>
      <c r="AK86" s="112">
        <f t="shared" ref="AK86:AL91" si="97">Q86/(15.9994+24.3051)</f>
        <v>0.73440930913421587</v>
      </c>
      <c r="AL86" s="112">
        <f t="shared" si="97"/>
        <v>2.4811125308588373E-2</v>
      </c>
      <c r="AM86" s="112">
        <f t="shared" ref="AM86:AN91" si="98">S86/(40.078+15.9994)</f>
        <v>7.3113232781833667E-2</v>
      </c>
      <c r="AN86" s="112">
        <f t="shared" si="98"/>
        <v>8.9162479002236183E-3</v>
      </c>
      <c r="AO86" s="112">
        <f t="shared" ref="AO86:AP91" si="99">U86/(22.989+0.5*15.9994)</f>
        <v>1.0971741312155722E-2</v>
      </c>
      <c r="AP86" s="112">
        <f t="shared" si="99"/>
        <v>2.9042844649823964E-3</v>
      </c>
      <c r="AQ86" s="112">
        <f t="shared" si="73"/>
        <v>0</v>
      </c>
      <c r="AR86" s="7">
        <v>12</v>
      </c>
      <c r="AS86" s="112">
        <f t="shared" si="74"/>
        <v>4.2112688104195515</v>
      </c>
      <c r="AT86" s="118">
        <f t="shared" ref="AT86:BI91" si="100">$AS86*AA86</f>
        <v>3.6516545091289845</v>
      </c>
      <c r="AU86" s="118">
        <f t="shared" si="100"/>
        <v>3.854913589291635E-2</v>
      </c>
      <c r="AV86" s="112">
        <f t="shared" si="100"/>
        <v>0.60302475507232678</v>
      </c>
      <c r="AW86" s="112">
        <f t="shared" si="100"/>
        <v>7.4345517748643022E-2</v>
      </c>
      <c r="AX86" s="112">
        <f t="shared" si="100"/>
        <v>0.35426789051878782</v>
      </c>
      <c r="AY86" s="112">
        <f t="shared" si="100"/>
        <v>5.5685540317554467E-2</v>
      </c>
      <c r="AZ86" s="112">
        <f t="shared" si="100"/>
        <v>1.8785317521389063E-2</v>
      </c>
      <c r="BA86" s="112">
        <f t="shared" si="100"/>
        <v>7.2480368620465897E-3</v>
      </c>
      <c r="BB86" s="112">
        <f t="shared" si="100"/>
        <v>0</v>
      </c>
      <c r="BC86" s="112">
        <f t="shared" si="100"/>
        <v>0</v>
      </c>
      <c r="BD86" s="112">
        <f t="shared" si="100"/>
        <v>3.0927950176386938</v>
      </c>
      <c r="BE86" s="112">
        <f t="shared" si="100"/>
        <v>0.10448631816346939</v>
      </c>
      <c r="BF86" s="112">
        <f t="shared" si="100"/>
        <v>0.30789947684308044</v>
      </c>
      <c r="BG86" s="112">
        <f t="shared" si="100"/>
        <v>3.7548716688180543E-2</v>
      </c>
      <c r="BH86" s="112">
        <f t="shared" si="100"/>
        <v>4.6204951983873074E-2</v>
      </c>
      <c r="BI86" s="112">
        <f t="shared" si="100"/>
        <v>1.2230722583966401E-2</v>
      </c>
      <c r="BJ86" s="112">
        <f t="shared" si="76"/>
        <v>0</v>
      </c>
      <c r="BK86" s="112">
        <f t="shared" si="77"/>
        <v>8.0746319187071336</v>
      </c>
      <c r="BL86" s="112">
        <f t="shared" si="78"/>
        <v>0.33009398825677677</v>
      </c>
      <c r="BM86" s="112">
        <f>AX86+AZ86</f>
        <v>0.37305320804017689</v>
      </c>
      <c r="BN86" s="16">
        <v>6.4</v>
      </c>
      <c r="BO86" s="56">
        <f t="shared" si="79"/>
        <v>1</v>
      </c>
      <c r="BP86" s="111">
        <v>0.05</v>
      </c>
      <c r="BQ86" s="7">
        <v>0.02</v>
      </c>
      <c r="BR86" s="56">
        <f t="shared" si="80"/>
        <v>0.1374190670904151</v>
      </c>
      <c r="BS86" s="56">
        <v>0.05</v>
      </c>
    </row>
    <row r="87" spans="1:71" s="123" customFormat="1" x14ac:dyDescent="0.25">
      <c r="A87" s="7" t="s">
        <v>176</v>
      </c>
      <c r="B87" s="125" t="s">
        <v>157</v>
      </c>
      <c r="C87" s="7" t="s">
        <v>93</v>
      </c>
      <c r="D87" s="7">
        <v>20</v>
      </c>
      <c r="E87" s="7">
        <v>1800</v>
      </c>
      <c r="F87" s="7" t="s">
        <v>61</v>
      </c>
      <c r="G87" s="104">
        <v>40.299999999999997</v>
      </c>
      <c r="H87" s="102">
        <v>0.4</v>
      </c>
      <c r="I87" s="16">
        <v>0.09</v>
      </c>
      <c r="J87" s="16">
        <v>0.01</v>
      </c>
      <c r="K87" s="105">
        <v>9.6999999999999993</v>
      </c>
      <c r="L87" s="105">
        <v>0.1</v>
      </c>
      <c r="M87" s="105"/>
      <c r="N87" s="105"/>
      <c r="O87" s="16"/>
      <c r="P87" s="16"/>
      <c r="Q87" s="16">
        <v>50.5</v>
      </c>
      <c r="R87" s="16">
        <v>0.5</v>
      </c>
      <c r="S87" s="16"/>
      <c r="T87" s="16"/>
      <c r="U87" s="16"/>
      <c r="V87" s="16"/>
      <c r="W87" s="16"/>
      <c r="X87" s="16"/>
      <c r="Y87" s="57"/>
      <c r="Z87" s="16"/>
      <c r="AA87" s="112">
        <f>G87/(2*15.9994+28.0855)</f>
        <v>0.6707242990265343</v>
      </c>
      <c r="AB87" s="112">
        <f>H87/(2*15.9994+28.0855)</f>
        <v>6.6573131417025748E-3</v>
      </c>
      <c r="AC87" s="112">
        <f>(2*I87)/(2*26.981+3*15.9994)</f>
        <v>1.7653947324544283E-3</v>
      </c>
      <c r="AD87" s="112">
        <f>(2*J87)/(2*26.981+3*15.9994)</f>
        <v>1.9615497027271426E-4</v>
      </c>
      <c r="AE87" s="112">
        <f>K87/(55.8452+15.9994)</f>
        <v>0.13501362663303851</v>
      </c>
      <c r="AF87" s="112">
        <f>L87/(55.8452+15.9994)</f>
        <v>1.3918930580725623E-3</v>
      </c>
      <c r="AG87" s="112">
        <f>2*M87/(2*55.845+3*15.999)</f>
        <v>0</v>
      </c>
      <c r="AH87" s="112">
        <f>2*N87/(2*55.845+3*15.999)</f>
        <v>0</v>
      </c>
      <c r="AI87" s="112">
        <f t="shared" si="96"/>
        <v>0</v>
      </c>
      <c r="AJ87" s="112">
        <f t="shared" si="96"/>
        <v>0</v>
      </c>
      <c r="AK87" s="112">
        <f t="shared" si="97"/>
        <v>1.2529618280837129</v>
      </c>
      <c r="AL87" s="112">
        <f t="shared" si="97"/>
        <v>1.2405562654294187E-2</v>
      </c>
      <c r="AM87" s="112">
        <f t="shared" si="98"/>
        <v>0</v>
      </c>
      <c r="AN87" s="112">
        <f t="shared" si="98"/>
        <v>0</v>
      </c>
      <c r="AO87" s="112">
        <f t="shared" si="99"/>
        <v>0</v>
      </c>
      <c r="AP87" s="112">
        <f t="shared" si="99"/>
        <v>0</v>
      </c>
      <c r="AQ87" s="112">
        <f t="shared" si="73"/>
        <v>0</v>
      </c>
      <c r="AR87" s="7">
        <v>4</v>
      </c>
      <c r="AS87" s="112">
        <f t="shared" si="74"/>
        <v>1.4640901806026523</v>
      </c>
      <c r="AT87" s="118">
        <f t="shared" si="100"/>
        <v>0.98200086009634591</v>
      </c>
      <c r="AU87" s="118">
        <f t="shared" si="100"/>
        <v>9.7469067999637338E-3</v>
      </c>
      <c r="AV87" s="112">
        <f t="shared" si="100"/>
        <v>2.5846970926741747E-3</v>
      </c>
      <c r="AW87" s="112">
        <f t="shared" si="100"/>
        <v>2.8718856585268612E-4</v>
      </c>
      <c r="AX87" s="112">
        <f t="shared" si="100"/>
        <v>0.19767212500098441</v>
      </c>
      <c r="AY87" s="112">
        <f t="shared" si="100"/>
        <v>2.0378569587730356E-3</v>
      </c>
      <c r="AZ87" s="112">
        <f t="shared" si="100"/>
        <v>0</v>
      </c>
      <c r="BA87" s="112">
        <f t="shared" si="100"/>
        <v>0</v>
      </c>
      <c r="BB87" s="112">
        <f t="shared" si="100"/>
        <v>0</v>
      </c>
      <c r="BC87" s="112">
        <f t="shared" si="100"/>
        <v>0</v>
      </c>
      <c r="BD87" s="112">
        <f t="shared" si="100"/>
        <v>1.8344491091673125</v>
      </c>
      <c r="BE87" s="112">
        <f t="shared" si="100"/>
        <v>1.8162862467003094E-2</v>
      </c>
      <c r="BF87" s="112">
        <f t="shared" si="100"/>
        <v>0</v>
      </c>
      <c r="BG87" s="112">
        <f t="shared" si="100"/>
        <v>0</v>
      </c>
      <c r="BH87" s="112">
        <f t="shared" si="100"/>
        <v>0</v>
      </c>
      <c r="BI87" s="112">
        <f t="shared" si="100"/>
        <v>0</v>
      </c>
      <c r="BJ87" s="112">
        <f t="shared" si="76"/>
        <v>0</v>
      </c>
      <c r="BK87" s="112">
        <f t="shared" si="77"/>
        <v>3.0167067913573167</v>
      </c>
      <c r="BL87" s="112">
        <f t="shared" si="78"/>
        <v>3.0234814791592551E-2</v>
      </c>
      <c r="BM87" s="122"/>
      <c r="BN87" s="16"/>
      <c r="BO87" s="56">
        <f t="shared" si="79"/>
        <v>0.1</v>
      </c>
      <c r="BP87" s="98"/>
      <c r="BQ87" s="16"/>
      <c r="BR87" s="56"/>
      <c r="BS87" s="105"/>
    </row>
    <row r="88" spans="1:71" s="123" customFormat="1" x14ac:dyDescent="0.25">
      <c r="A88" s="7" t="s">
        <v>176</v>
      </c>
      <c r="B88" s="16" t="s">
        <v>168</v>
      </c>
      <c r="C88" s="7" t="s">
        <v>93</v>
      </c>
      <c r="D88" s="7">
        <v>20</v>
      </c>
      <c r="E88" s="7">
        <v>1800</v>
      </c>
      <c r="F88" s="7" t="s">
        <v>61</v>
      </c>
      <c r="G88" s="104">
        <v>56.4</v>
      </c>
      <c r="H88" s="102">
        <v>0.2</v>
      </c>
      <c r="I88" s="16">
        <v>1.2</v>
      </c>
      <c r="J88" s="16">
        <v>0.4</v>
      </c>
      <c r="K88" s="105">
        <v>3.8</v>
      </c>
      <c r="L88" s="105">
        <v>0.5</v>
      </c>
      <c r="M88" s="105"/>
      <c r="N88" s="105"/>
      <c r="O88" s="16"/>
      <c r="P88" s="16"/>
      <c r="Q88" s="16">
        <v>34.9</v>
      </c>
      <c r="R88" s="16">
        <v>0.2</v>
      </c>
      <c r="S88" s="16">
        <v>2.4</v>
      </c>
      <c r="T88" s="16">
        <v>0.1</v>
      </c>
      <c r="U88" s="16">
        <v>0.14000000000000001</v>
      </c>
      <c r="V88" s="16">
        <v>0.02</v>
      </c>
      <c r="W88" s="16"/>
      <c r="X88" s="16"/>
      <c r="Y88" s="57"/>
      <c r="Z88" s="16"/>
      <c r="AA88" s="112">
        <f>G88/(2*15.9994+28.0855)</f>
        <v>0.93868115298006305</v>
      </c>
      <c r="AB88" s="112">
        <f>H88/(2*15.9994+28.0855)</f>
        <v>3.3286565708512874E-3</v>
      </c>
      <c r="AC88" s="112">
        <f>(2*I88)/(2*26.981+3*15.9994)</f>
        <v>2.3538596432725711E-2</v>
      </c>
      <c r="AD88" s="112">
        <f>(2*J88)/(2*26.981+3*15.9994)</f>
        <v>7.8461988109085699E-3</v>
      </c>
      <c r="AE88" s="112">
        <f>K88/(55.8452+15.9994)</f>
        <v>5.2891936206757362E-2</v>
      </c>
      <c r="AF88" s="112">
        <f>L88/(55.8452+15.9994)</f>
        <v>6.9594652903628108E-3</v>
      </c>
      <c r="AG88" s="112">
        <f>2*M88/(2*55.845+3*15.999)</f>
        <v>0</v>
      </c>
      <c r="AH88" s="112">
        <f>2*N88/(2*55.845+3*15.999)</f>
        <v>0</v>
      </c>
      <c r="AI88" s="112">
        <f t="shared" si="96"/>
        <v>0</v>
      </c>
      <c r="AJ88" s="112">
        <f t="shared" si="96"/>
        <v>0</v>
      </c>
      <c r="AK88" s="112">
        <f t="shared" si="97"/>
        <v>0.86590827326973419</v>
      </c>
      <c r="AL88" s="112">
        <f t="shared" si="97"/>
        <v>4.962225061717675E-3</v>
      </c>
      <c r="AM88" s="112">
        <f t="shared" si="98"/>
        <v>4.2797989921073372E-2</v>
      </c>
      <c r="AN88" s="112">
        <f t="shared" si="98"/>
        <v>1.7832495800447238E-3</v>
      </c>
      <c r="AO88" s="112">
        <f t="shared" si="99"/>
        <v>4.5177758344170623E-3</v>
      </c>
      <c r="AP88" s="112">
        <f t="shared" si="99"/>
        <v>6.4539654777386599E-4</v>
      </c>
      <c r="AQ88" s="112">
        <f t="shared" si="73"/>
        <v>0</v>
      </c>
      <c r="AR88" s="7">
        <v>6</v>
      </c>
      <c r="AS88" s="112">
        <f t="shared" si="74"/>
        <v>2.0858484552497489</v>
      </c>
      <c r="AT88" s="118">
        <f t="shared" si="100"/>
        <v>1.9579466329155177</v>
      </c>
      <c r="AU88" s="118">
        <f t="shared" si="100"/>
        <v>6.9430731663670843E-3</v>
      </c>
      <c r="AV88" s="112">
        <f t="shared" si="100"/>
        <v>4.9097945007948174E-2</v>
      </c>
      <c r="AW88" s="112">
        <f t="shared" si="100"/>
        <v>1.6365981669316059E-2</v>
      </c>
      <c r="AX88" s="112">
        <f t="shared" si="100"/>
        <v>0.1103245634320331</v>
      </c>
      <c r="AY88" s="112">
        <f t="shared" si="100"/>
        <v>1.4516389925267515E-2</v>
      </c>
      <c r="AZ88" s="112">
        <f t="shared" si="100"/>
        <v>0</v>
      </c>
      <c r="BA88" s="112">
        <f t="shared" si="100"/>
        <v>0</v>
      </c>
      <c r="BB88" s="112">
        <f t="shared" si="100"/>
        <v>0</v>
      </c>
      <c r="BC88" s="112">
        <f t="shared" si="100"/>
        <v>0</v>
      </c>
      <c r="BD88" s="112">
        <f t="shared" si="100"/>
        <v>1.8061534341876526</v>
      </c>
      <c r="BE88" s="112">
        <f t="shared" si="100"/>
        <v>1.0350449479585402E-2</v>
      </c>
      <c r="BF88" s="112">
        <f t="shared" si="100"/>
        <v>8.927012116466522E-2</v>
      </c>
      <c r="BG88" s="112">
        <f t="shared" si="100"/>
        <v>3.7195883818610508E-3</v>
      </c>
      <c r="BH88" s="112">
        <f t="shared" si="100"/>
        <v>9.4233957453834748E-3</v>
      </c>
      <c r="BI88" s="112">
        <f t="shared" si="100"/>
        <v>1.3461993921976391E-3</v>
      </c>
      <c r="BJ88" s="112">
        <f t="shared" si="76"/>
        <v>0</v>
      </c>
      <c r="BK88" s="112">
        <f t="shared" si="77"/>
        <v>4.0222160924532</v>
      </c>
      <c r="BL88" s="112">
        <f t="shared" si="78"/>
        <v>5.3241682014594754E-2</v>
      </c>
      <c r="BM88" s="122"/>
      <c r="BN88" s="16"/>
      <c r="BO88" s="56">
        <f t="shared" si="79"/>
        <v>0.5</v>
      </c>
      <c r="BP88" s="98"/>
      <c r="BQ88" s="16"/>
      <c r="BR88" s="56"/>
      <c r="BS88" s="105"/>
    </row>
    <row r="89" spans="1:71" s="123" customFormat="1" x14ac:dyDescent="0.25">
      <c r="A89" s="7" t="s">
        <v>176</v>
      </c>
      <c r="B89" s="7" t="s">
        <v>172</v>
      </c>
      <c r="C89" s="7" t="s">
        <v>93</v>
      </c>
      <c r="D89" s="7">
        <v>20</v>
      </c>
      <c r="E89" s="7">
        <v>1800</v>
      </c>
      <c r="F89" s="7" t="s">
        <v>61</v>
      </c>
      <c r="G89" s="51">
        <v>96.8</v>
      </c>
      <c r="H89" s="99">
        <v>0.7</v>
      </c>
      <c r="I89" s="7">
        <v>0.7</v>
      </c>
      <c r="J89" s="7">
        <v>0.2</v>
      </c>
      <c r="K89" s="56">
        <v>0.1</v>
      </c>
      <c r="L89" s="56">
        <v>0.1</v>
      </c>
      <c r="M89" s="56"/>
      <c r="N89" s="56"/>
      <c r="O89" s="7"/>
      <c r="P89" s="7"/>
      <c r="Q89" s="7">
        <v>0.3</v>
      </c>
      <c r="R89" s="7">
        <v>0.5</v>
      </c>
      <c r="S89" s="7"/>
      <c r="T89" s="7"/>
      <c r="U89" s="7"/>
      <c r="V89" s="16"/>
      <c r="W89" s="16"/>
      <c r="X89" s="16"/>
      <c r="Y89" s="57"/>
      <c r="Z89" s="16"/>
      <c r="AA89" s="112">
        <f>G89/(2*15.9994+28.0855)</f>
        <v>1.6110697802920231</v>
      </c>
      <c r="AB89" s="112">
        <f>H89/(2*15.9994+28.0855)</f>
        <v>1.1650297997979505E-2</v>
      </c>
      <c r="AC89" s="112">
        <f>(2*I89)/(2*26.981+3*15.9994)</f>
        <v>1.3730847919089998E-2</v>
      </c>
      <c r="AD89" s="112">
        <f>(2*J89)/(2*26.981+3*15.9994)</f>
        <v>3.9230994054542849E-3</v>
      </c>
      <c r="AE89" s="112">
        <f>K89/(55.8452+15.9994)</f>
        <v>1.3918930580725623E-3</v>
      </c>
      <c r="AF89" s="112">
        <f>L89/(55.8452+15.9994)</f>
        <v>1.3918930580725623E-3</v>
      </c>
      <c r="AG89" s="112">
        <f>2*M89/(2*55.845+3*15.999)</f>
        <v>0</v>
      </c>
      <c r="AH89" s="112">
        <f>2*N89/(2*55.845+3*15.999)</f>
        <v>0</v>
      </c>
      <c r="AI89" s="112">
        <f t="shared" si="96"/>
        <v>0</v>
      </c>
      <c r="AJ89" s="112">
        <f t="shared" si="96"/>
        <v>0</v>
      </c>
      <c r="AK89" s="112">
        <f t="shared" si="97"/>
        <v>7.4433375925765117E-3</v>
      </c>
      <c r="AL89" s="112">
        <f t="shared" si="97"/>
        <v>1.2405562654294187E-2</v>
      </c>
      <c r="AM89" s="112">
        <f t="shared" si="98"/>
        <v>0</v>
      </c>
      <c r="AN89" s="112">
        <f t="shared" si="98"/>
        <v>0</v>
      </c>
      <c r="AO89" s="112">
        <f t="shared" si="99"/>
        <v>0</v>
      </c>
      <c r="AP89" s="112">
        <f t="shared" si="99"/>
        <v>0</v>
      </c>
      <c r="AQ89" s="112">
        <f t="shared" si="73"/>
        <v>0</v>
      </c>
      <c r="AR89" s="7">
        <v>2</v>
      </c>
      <c r="AS89" s="112">
        <f t="shared" si="74"/>
        <v>0.61508727971180499</v>
      </c>
      <c r="AT89" s="118">
        <f t="shared" si="100"/>
        <v>0.9909485285857158</v>
      </c>
      <c r="AU89" s="118">
        <f t="shared" si="100"/>
        <v>7.1659501034091015E-3</v>
      </c>
      <c r="AV89" s="112">
        <f t="shared" si="100"/>
        <v>8.4456698946895649E-3</v>
      </c>
      <c r="AW89" s="112">
        <f t="shared" si="100"/>
        <v>2.4130485413398758E-3</v>
      </c>
      <c r="AX89" s="112">
        <f t="shared" si="100"/>
        <v>8.5613571473959775E-4</v>
      </c>
      <c r="AY89" s="112">
        <f t="shared" si="100"/>
        <v>8.5613571473959775E-4</v>
      </c>
      <c r="AZ89" s="112">
        <f t="shared" si="100"/>
        <v>0</v>
      </c>
      <c r="BA89" s="112">
        <f t="shared" si="100"/>
        <v>0</v>
      </c>
      <c r="BB89" s="112">
        <f t="shared" si="100"/>
        <v>0</v>
      </c>
      <c r="BC89" s="112">
        <f t="shared" si="100"/>
        <v>0</v>
      </c>
      <c r="BD89" s="112">
        <f t="shared" si="100"/>
        <v>4.5783022717945021E-3</v>
      </c>
      <c r="BE89" s="112">
        <f t="shared" si="100"/>
        <v>7.6305037863241701E-3</v>
      </c>
      <c r="BF89" s="112">
        <f t="shared" si="100"/>
        <v>0</v>
      </c>
      <c r="BG89" s="112">
        <f t="shared" si="100"/>
        <v>0</v>
      </c>
      <c r="BH89" s="112">
        <f t="shared" si="100"/>
        <v>0</v>
      </c>
      <c r="BI89" s="112">
        <f t="shared" si="100"/>
        <v>0</v>
      </c>
      <c r="BJ89" s="112">
        <f t="shared" si="76"/>
        <v>0</v>
      </c>
      <c r="BK89" s="112">
        <f t="shared" si="77"/>
        <v>1.0048286364669394</v>
      </c>
      <c r="BL89" s="112">
        <f t="shared" si="78"/>
        <v>1.8065638145812746E-2</v>
      </c>
      <c r="BM89" s="122"/>
      <c r="BN89" s="16"/>
      <c r="BO89" s="56">
        <f t="shared" si="79"/>
        <v>0.1</v>
      </c>
      <c r="BP89" s="98"/>
      <c r="BQ89" s="16"/>
      <c r="BR89" s="56"/>
      <c r="BS89" s="56"/>
    </row>
    <row r="90" spans="1:71" s="120" customFormat="1" ht="13.9" customHeight="1" x14ac:dyDescent="0.25">
      <c r="A90" s="7" t="s">
        <v>176</v>
      </c>
      <c r="B90" s="7" t="s">
        <v>61</v>
      </c>
      <c r="C90" s="7" t="s">
        <v>93</v>
      </c>
      <c r="D90" s="7">
        <v>20</v>
      </c>
      <c r="E90" s="7">
        <v>1800</v>
      </c>
      <c r="F90" s="7" t="s">
        <v>61</v>
      </c>
      <c r="G90" s="51"/>
      <c r="H90" s="99"/>
      <c r="I90" s="7"/>
      <c r="J90" s="7"/>
      <c r="K90" s="56"/>
      <c r="L90" s="56"/>
      <c r="M90" s="56"/>
      <c r="N90" s="56"/>
      <c r="O90" s="7">
        <v>133.35</v>
      </c>
      <c r="P90" s="7"/>
      <c r="Q90" s="7"/>
      <c r="R90" s="7"/>
      <c r="S90" s="7"/>
      <c r="T90" s="7"/>
      <c r="U90" s="7"/>
      <c r="V90" s="7"/>
      <c r="W90" s="7"/>
      <c r="X90" s="7"/>
      <c r="Y90" s="57"/>
      <c r="Z90" s="7"/>
      <c r="AA90" s="112">
        <f>G90/(2*15.9994+28.0855)</f>
        <v>0</v>
      </c>
      <c r="AB90" s="112">
        <f>H90/(2*15.9994+28.0855)</f>
        <v>0</v>
      </c>
      <c r="AC90" s="112">
        <f>(2*I90)/(2*26.981+3*15.9994)</f>
        <v>0</v>
      </c>
      <c r="AD90" s="112">
        <f>(2*J90)/(2*26.981+3*15.9994)</f>
        <v>0</v>
      </c>
      <c r="AE90" s="112">
        <f>K90/(55.8452+15.9994)</f>
        <v>0</v>
      </c>
      <c r="AF90" s="112">
        <f>L90/(55.8452+15.9994)</f>
        <v>0</v>
      </c>
      <c r="AG90" s="112">
        <f>2*M90/(2*55.845+3*15.999)</f>
        <v>0</v>
      </c>
      <c r="AH90" s="112">
        <f>2*N90/(2*55.845+3*15.999)</f>
        <v>0</v>
      </c>
      <c r="AI90" s="112">
        <f t="shared" si="96"/>
        <v>1.0422952224032116</v>
      </c>
      <c r="AJ90" s="112">
        <f t="shared" si="96"/>
        <v>0</v>
      </c>
      <c r="AK90" s="112">
        <f t="shared" si="97"/>
        <v>0</v>
      </c>
      <c r="AL90" s="112">
        <f t="shared" si="97"/>
        <v>0</v>
      </c>
      <c r="AM90" s="112">
        <f t="shared" si="98"/>
        <v>0</v>
      </c>
      <c r="AN90" s="112">
        <f t="shared" si="98"/>
        <v>0</v>
      </c>
      <c r="AO90" s="112">
        <f t="shared" si="99"/>
        <v>0</v>
      </c>
      <c r="AP90" s="112">
        <f t="shared" si="99"/>
        <v>0</v>
      </c>
      <c r="AQ90" s="112">
        <f t="shared" si="73"/>
        <v>0</v>
      </c>
      <c r="AR90" s="7">
        <v>2</v>
      </c>
      <c r="AS90" s="112">
        <f t="shared" si="74"/>
        <v>0.9594210723659542</v>
      </c>
      <c r="AT90" s="118">
        <f t="shared" si="100"/>
        <v>0</v>
      </c>
      <c r="AU90" s="118">
        <f t="shared" si="100"/>
        <v>0</v>
      </c>
      <c r="AV90" s="112">
        <f t="shared" si="100"/>
        <v>0</v>
      </c>
      <c r="AW90" s="112">
        <f t="shared" si="100"/>
        <v>0</v>
      </c>
      <c r="AX90" s="112">
        <f t="shared" si="100"/>
        <v>0</v>
      </c>
      <c r="AY90" s="112">
        <f t="shared" si="100"/>
        <v>0</v>
      </c>
      <c r="AZ90" s="112">
        <f t="shared" si="100"/>
        <v>0</v>
      </c>
      <c r="BA90" s="112">
        <f t="shared" si="100"/>
        <v>0</v>
      </c>
      <c r="BB90" s="112">
        <f t="shared" si="100"/>
        <v>1</v>
      </c>
      <c r="BC90" s="112">
        <f t="shared" si="100"/>
        <v>0</v>
      </c>
      <c r="BD90" s="112">
        <f t="shared" si="100"/>
        <v>0</v>
      </c>
      <c r="BE90" s="112">
        <f t="shared" si="100"/>
        <v>0</v>
      </c>
      <c r="BF90" s="112">
        <f t="shared" si="100"/>
        <v>0</v>
      </c>
      <c r="BG90" s="112">
        <f t="shared" si="100"/>
        <v>0</v>
      </c>
      <c r="BH90" s="112">
        <f t="shared" si="100"/>
        <v>0</v>
      </c>
      <c r="BI90" s="112">
        <f t="shared" si="100"/>
        <v>0</v>
      </c>
      <c r="BJ90" s="112">
        <f t="shared" si="76"/>
        <v>0</v>
      </c>
      <c r="BK90" s="112">
        <f t="shared" si="77"/>
        <v>1</v>
      </c>
      <c r="BL90" s="112">
        <f t="shared" si="78"/>
        <v>0</v>
      </c>
      <c r="BM90" s="112"/>
      <c r="BN90" s="16"/>
      <c r="BO90" s="56">
        <f t="shared" si="79"/>
        <v>0</v>
      </c>
      <c r="BP90" s="111"/>
      <c r="BQ90" s="7"/>
      <c r="BR90" s="56"/>
      <c r="BS90" s="56"/>
    </row>
    <row r="91" spans="1:71" s="120" customFormat="1" x14ac:dyDescent="0.25">
      <c r="A91" s="7" t="s">
        <v>176</v>
      </c>
      <c r="B91" s="7" t="s">
        <v>161</v>
      </c>
      <c r="C91" s="7" t="s">
        <v>93</v>
      </c>
      <c r="D91" s="7">
        <v>20</v>
      </c>
      <c r="E91" s="7">
        <v>1800</v>
      </c>
      <c r="F91" s="7" t="s">
        <v>61</v>
      </c>
      <c r="G91" s="51"/>
      <c r="H91" s="99"/>
      <c r="I91" s="7"/>
      <c r="J91" s="7"/>
      <c r="K91" s="56"/>
      <c r="L91" s="56"/>
      <c r="M91" s="56"/>
      <c r="N91" s="56"/>
      <c r="O91" s="7">
        <v>100</v>
      </c>
      <c r="P91" s="7"/>
      <c r="Q91" s="7"/>
      <c r="R91" s="7"/>
      <c r="S91" s="7"/>
      <c r="T91" s="7"/>
      <c r="U91" s="7"/>
      <c r="V91" s="7"/>
      <c r="W91" s="7"/>
      <c r="X91" s="7"/>
      <c r="Y91" s="57"/>
      <c r="Z91" s="7"/>
      <c r="AA91" s="112">
        <f>G91/(2*15.9994+28.0855)</f>
        <v>0</v>
      </c>
      <c r="AB91" s="112">
        <f>H91/(2*15.9994+28.0855)</f>
        <v>0</v>
      </c>
      <c r="AC91" s="112">
        <f>(2*I91)/(2*26.981+3*15.9994)</f>
        <v>0</v>
      </c>
      <c r="AD91" s="112">
        <f>(2*J91)/(2*26.981+3*15.9994)</f>
        <v>0</v>
      </c>
      <c r="AE91" s="112">
        <f>K91/(55.8452+15.9994)</f>
        <v>0</v>
      </c>
      <c r="AF91" s="112">
        <f>L91/(55.8452+15.9994)</f>
        <v>0</v>
      </c>
      <c r="AG91" s="112">
        <f>2*M91/(2*55.845+3*15.999)</f>
        <v>0</v>
      </c>
      <c r="AH91" s="112">
        <f>2*N91/(2*55.845+3*15.999)</f>
        <v>0</v>
      </c>
      <c r="AI91" s="112">
        <f t="shared" si="96"/>
        <v>0.78162371383817886</v>
      </c>
      <c r="AJ91" s="112">
        <f t="shared" si="96"/>
        <v>0</v>
      </c>
      <c r="AK91" s="112">
        <f t="shared" si="97"/>
        <v>0</v>
      </c>
      <c r="AL91" s="112">
        <f t="shared" si="97"/>
        <v>0</v>
      </c>
      <c r="AM91" s="112">
        <f t="shared" si="98"/>
        <v>0</v>
      </c>
      <c r="AN91" s="112">
        <f t="shared" si="98"/>
        <v>0</v>
      </c>
      <c r="AO91" s="112">
        <f t="shared" si="99"/>
        <v>0</v>
      </c>
      <c r="AP91" s="112">
        <f t="shared" si="99"/>
        <v>0</v>
      </c>
      <c r="AQ91" s="112">
        <f t="shared" si="73"/>
        <v>0</v>
      </c>
      <c r="AR91" s="7">
        <v>2</v>
      </c>
      <c r="AS91" s="112">
        <f t="shared" si="74"/>
        <v>1.279388</v>
      </c>
      <c r="AT91" s="118">
        <f t="shared" si="100"/>
        <v>0</v>
      </c>
      <c r="AU91" s="118">
        <f t="shared" si="100"/>
        <v>0</v>
      </c>
      <c r="AV91" s="112">
        <f t="shared" si="100"/>
        <v>0</v>
      </c>
      <c r="AW91" s="112">
        <f t="shared" si="100"/>
        <v>0</v>
      </c>
      <c r="AX91" s="112">
        <f t="shared" si="100"/>
        <v>0</v>
      </c>
      <c r="AY91" s="112">
        <f t="shared" si="100"/>
        <v>0</v>
      </c>
      <c r="AZ91" s="112">
        <f t="shared" si="100"/>
        <v>0</v>
      </c>
      <c r="BA91" s="112">
        <f t="shared" si="100"/>
        <v>0</v>
      </c>
      <c r="BB91" s="112">
        <f t="shared" si="100"/>
        <v>1</v>
      </c>
      <c r="BC91" s="112">
        <f t="shared" si="100"/>
        <v>0</v>
      </c>
      <c r="BD91" s="112">
        <f t="shared" si="100"/>
        <v>0</v>
      </c>
      <c r="BE91" s="112">
        <f t="shared" si="100"/>
        <v>0</v>
      </c>
      <c r="BF91" s="112">
        <f t="shared" si="100"/>
        <v>0</v>
      </c>
      <c r="BG91" s="112">
        <f t="shared" si="100"/>
        <v>0</v>
      </c>
      <c r="BH91" s="112">
        <f t="shared" si="100"/>
        <v>0</v>
      </c>
      <c r="BI91" s="112">
        <f t="shared" si="100"/>
        <v>0</v>
      </c>
      <c r="BJ91" s="112">
        <f t="shared" si="76"/>
        <v>0</v>
      </c>
      <c r="BK91" s="112">
        <f t="shared" si="77"/>
        <v>1</v>
      </c>
      <c r="BL91" s="112">
        <f t="shared" si="78"/>
        <v>0</v>
      </c>
      <c r="BM91" s="112"/>
      <c r="BN91" s="16"/>
      <c r="BO91" s="56">
        <f t="shared" si="79"/>
        <v>0</v>
      </c>
      <c r="BP91" s="111"/>
      <c r="BQ91" s="7"/>
      <c r="BR91" s="56"/>
      <c r="BS91" s="56"/>
    </row>
    <row r="92" spans="1:71" s="120" customFormat="1" x14ac:dyDescent="0.25">
      <c r="A92" s="7"/>
      <c r="B92" s="7"/>
      <c r="C92" s="7"/>
      <c r="D92" s="7"/>
      <c r="E92" s="7"/>
      <c r="F92" s="7"/>
      <c r="G92" s="51"/>
      <c r="H92" s="99"/>
      <c r="I92" s="7"/>
      <c r="J92" s="7"/>
      <c r="K92" s="56"/>
      <c r="L92" s="56"/>
      <c r="M92" s="56"/>
      <c r="N92" s="56"/>
      <c r="O92" s="7"/>
      <c r="P92" s="7"/>
      <c r="Q92" s="7"/>
      <c r="R92" s="7"/>
      <c r="S92" s="7"/>
      <c r="T92" s="7"/>
      <c r="U92" s="7"/>
      <c r="V92" s="7"/>
      <c r="W92" s="7"/>
      <c r="X92" s="7"/>
      <c r="Y92" s="57"/>
      <c r="Z92" s="7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>
        <f t="shared" si="73"/>
        <v>0</v>
      </c>
      <c r="AR92" s="7"/>
      <c r="AS92" s="112" t="e">
        <f t="shared" si="74"/>
        <v>#DIV/0!</v>
      </c>
      <c r="AT92" s="118"/>
      <c r="AU92" s="118"/>
      <c r="AV92" s="112"/>
      <c r="AW92" s="112"/>
      <c r="AX92" s="112"/>
      <c r="AY92" s="112"/>
      <c r="AZ92" s="112"/>
      <c r="BA92" s="112"/>
      <c r="BB92" s="112"/>
      <c r="BC92" s="112"/>
      <c r="BD92" s="112"/>
      <c r="BE92" s="112"/>
      <c r="BF92" s="112"/>
      <c r="BG92" s="112"/>
      <c r="BH92" s="112"/>
      <c r="BI92" s="112"/>
      <c r="BJ92" s="112" t="e">
        <f t="shared" si="76"/>
        <v>#DIV/0!</v>
      </c>
      <c r="BK92" s="112" t="e">
        <f t="shared" si="77"/>
        <v>#DIV/0!</v>
      </c>
      <c r="BL92" s="112" t="e">
        <f t="shared" si="78"/>
        <v>#DIV/0!</v>
      </c>
      <c r="BM92" s="112"/>
      <c r="BN92" s="16"/>
      <c r="BO92" s="56">
        <f t="shared" si="79"/>
        <v>0</v>
      </c>
      <c r="BP92" s="111"/>
      <c r="BQ92" s="7"/>
      <c r="BR92" s="56"/>
      <c r="BS92" s="56"/>
    </row>
    <row r="93" spans="1:71" s="7" customFormat="1" x14ac:dyDescent="0.25">
      <c r="A93" s="7" t="s">
        <v>177</v>
      </c>
      <c r="B93" s="7" t="s">
        <v>156</v>
      </c>
      <c r="C93" s="7" t="s">
        <v>93</v>
      </c>
      <c r="D93" s="7">
        <v>20</v>
      </c>
      <c r="E93" s="7">
        <v>1800</v>
      </c>
      <c r="F93" s="7" t="s">
        <v>64</v>
      </c>
      <c r="G93" s="51">
        <v>48.2</v>
      </c>
      <c r="H93" s="99">
        <v>0.9</v>
      </c>
      <c r="I93" s="7">
        <v>13.4</v>
      </c>
      <c r="J93" s="7">
        <v>2</v>
      </c>
      <c r="K93" s="56">
        <f>BN93-M93</f>
        <v>7.3787759999999993</v>
      </c>
      <c r="L93" s="56">
        <v>1.4</v>
      </c>
      <c r="M93" s="56">
        <f>BN93*BP93*1.113</f>
        <v>0.72122399999999998</v>
      </c>
      <c r="N93" s="56">
        <v>0.20646549348498891</v>
      </c>
      <c r="Q93" s="7">
        <v>23.8</v>
      </c>
      <c r="R93" s="7">
        <v>0.9</v>
      </c>
      <c r="S93" s="7">
        <v>5.4</v>
      </c>
      <c r="T93" s="7">
        <v>0.7</v>
      </c>
      <c r="U93" s="7">
        <v>0.7</v>
      </c>
      <c r="V93" s="7">
        <v>0.1</v>
      </c>
      <c r="Y93" s="57">
        <f>K93+M93</f>
        <v>8.1</v>
      </c>
      <c r="AA93" s="112">
        <f>G93/(2*15.9994+28.0855)</f>
        <v>0.8022062335751603</v>
      </c>
      <c r="AB93" s="112">
        <f>H93/(2*15.9994+28.0855)</f>
        <v>1.4978954568830794E-2</v>
      </c>
      <c r="AC93" s="112">
        <f>(2*I93)/(2*26.981+3*15.9994)</f>
        <v>0.26284766016543709</v>
      </c>
      <c r="AD93" s="112">
        <f>(2*J93)/(2*26.981+3*15.9994)</f>
        <v>3.9230994054542848E-2</v>
      </c>
      <c r="AE93" s="112">
        <f>K93/(55.8452+15.9994)</f>
        <v>0.10270467091472427</v>
      </c>
      <c r="AF93" s="112">
        <f>L93/(55.8452+15.9994)</f>
        <v>1.9486502813015869E-2</v>
      </c>
      <c r="AG93" s="112">
        <f>2*M93/(2*55.845+3*15.999)</f>
        <v>9.0329707490277838E-3</v>
      </c>
      <c r="AH93" s="112">
        <f>2*N93/(2*55.845+3*15.999)</f>
        <v>2.5858772910129051E-3</v>
      </c>
      <c r="AI93" s="112">
        <f t="shared" ref="AI93:AJ96" si="101">O93/(95.94+2*15.9994)</f>
        <v>0</v>
      </c>
      <c r="AJ93" s="112">
        <f t="shared" si="101"/>
        <v>0</v>
      </c>
      <c r="AK93" s="112">
        <f t="shared" ref="AK93:AL96" si="102">Q93/(15.9994+24.3051)</f>
        <v>0.59050478234440329</v>
      </c>
      <c r="AL93" s="112">
        <f t="shared" si="102"/>
        <v>2.2330012777729537E-2</v>
      </c>
      <c r="AM93" s="112">
        <f t="shared" ref="AM93:AN96" si="103">S93/(40.078+15.9994)</f>
        <v>9.6295477322415085E-2</v>
      </c>
      <c r="AN93" s="112">
        <f t="shared" si="103"/>
        <v>1.2482747060313066E-2</v>
      </c>
      <c r="AO93" s="112">
        <f t="shared" ref="AO93:AP96" si="104">U93/(22.989+0.5*15.9994)</f>
        <v>2.2588879172085307E-2</v>
      </c>
      <c r="AP93" s="112">
        <f t="shared" si="104"/>
        <v>3.2269827388693296E-3</v>
      </c>
      <c r="AQ93" s="112">
        <f t="shared" si="73"/>
        <v>0</v>
      </c>
      <c r="AR93" s="7">
        <v>12</v>
      </c>
      <c r="AS93" s="112">
        <f t="shared" si="74"/>
        <v>4.2761569898871228</v>
      </c>
      <c r="AT93" s="118">
        <f t="shared" ref="AT93:BI96" si="105">$AS93*AA93</f>
        <v>3.4303597930334435</v>
      </c>
      <c r="AU93" s="118">
        <f t="shared" si="105"/>
        <v>6.4052361280707459E-2</v>
      </c>
      <c r="AV93" s="112">
        <f t="shared" si="105"/>
        <v>1.123977859291909</v>
      </c>
      <c r="AW93" s="112">
        <f t="shared" si="105"/>
        <v>0.16775788944655357</v>
      </c>
      <c r="AX93" s="112">
        <f t="shared" si="105"/>
        <v>0.43918129642605486</v>
      </c>
      <c r="AY93" s="112">
        <f t="shared" si="105"/>
        <v>8.3327345212332884E-2</v>
      </c>
      <c r="AZ93" s="112">
        <f t="shared" si="105"/>
        <v>3.8626401007901073E-2</v>
      </c>
      <c r="BA93" s="112">
        <f t="shared" si="105"/>
        <v>1.1057617252955211E-2</v>
      </c>
      <c r="BB93" s="112">
        <f t="shared" si="105"/>
        <v>0</v>
      </c>
      <c r="BC93" s="112">
        <f t="shared" si="105"/>
        <v>0</v>
      </c>
      <c r="BD93" s="112">
        <f t="shared" si="105"/>
        <v>2.5250911525837942</v>
      </c>
      <c r="BE93" s="112">
        <f t="shared" si="105"/>
        <v>9.5486640223756927E-2</v>
      </c>
      <c r="BF93" s="112">
        <f t="shared" si="105"/>
        <v>0.41177457844676219</v>
      </c>
      <c r="BG93" s="112">
        <f t="shared" si="105"/>
        <v>5.3378186094950653E-2</v>
      </c>
      <c r="BH93" s="112">
        <f t="shared" si="105"/>
        <v>9.6593593565428224E-2</v>
      </c>
      <c r="BI93" s="112">
        <f t="shared" si="105"/>
        <v>1.3799084795061176E-2</v>
      </c>
      <c r="BJ93" s="112">
        <f t="shared" si="76"/>
        <v>0</v>
      </c>
      <c r="BK93" s="112">
        <f t="shared" si="77"/>
        <v>8.065604674355292</v>
      </c>
      <c r="BL93" s="112">
        <f t="shared" si="78"/>
        <v>0.48885912430631789</v>
      </c>
      <c r="BM93" s="112">
        <f>AX93+AZ93</f>
        <v>0.4778076974339559</v>
      </c>
      <c r="BN93" s="7">
        <v>8.1</v>
      </c>
      <c r="BO93" s="56">
        <f t="shared" si="79"/>
        <v>1.5999999999999999</v>
      </c>
      <c r="BP93" s="111">
        <v>0.08</v>
      </c>
      <c r="BQ93" s="7">
        <v>0.02</v>
      </c>
      <c r="BR93" s="56">
        <f t="shared" si="80"/>
        <v>0.20646549348498891</v>
      </c>
      <c r="BS93" s="56">
        <v>0.2</v>
      </c>
    </row>
    <row r="94" spans="1:71" s="7" customFormat="1" x14ac:dyDescent="0.25">
      <c r="A94" s="7" t="s">
        <v>177</v>
      </c>
      <c r="B94" s="7" t="s">
        <v>157</v>
      </c>
      <c r="C94" s="7" t="s">
        <v>93</v>
      </c>
      <c r="D94" s="7">
        <v>20</v>
      </c>
      <c r="E94" s="7">
        <v>1800</v>
      </c>
      <c r="F94" s="7" t="s">
        <v>64</v>
      </c>
      <c r="G94" s="51">
        <v>37.700000000000003</v>
      </c>
      <c r="H94" s="99">
        <v>0.3</v>
      </c>
      <c r="I94" s="7">
        <v>0.12</v>
      </c>
      <c r="J94" s="7">
        <v>0.04</v>
      </c>
      <c r="K94" s="56">
        <v>23.2</v>
      </c>
      <c r="L94" s="56">
        <v>0.3</v>
      </c>
      <c r="M94" s="56"/>
      <c r="N94" s="56"/>
      <c r="Q94" s="7">
        <v>38.799999999999997</v>
      </c>
      <c r="R94" s="7">
        <v>0.3</v>
      </c>
      <c r="S94" s="7">
        <v>0.09</v>
      </c>
      <c r="T94" s="7">
        <v>7.0000000000000007E-2</v>
      </c>
      <c r="U94" s="7">
        <v>0.09</v>
      </c>
      <c r="V94" s="7">
        <v>0.01</v>
      </c>
      <c r="Y94" s="57"/>
      <c r="AA94" s="112">
        <f>G94/(2*15.9994+28.0855)</f>
        <v>0.62745176360546773</v>
      </c>
      <c r="AB94" s="112">
        <f>H94/(2*15.9994+28.0855)</f>
        <v>4.9929848562769311E-3</v>
      </c>
      <c r="AC94" s="112">
        <f>(2*I94)/(2*26.981+3*15.9994)</f>
        <v>2.3538596432725709E-3</v>
      </c>
      <c r="AD94" s="112">
        <f>(2*J94)/(2*26.981+3*15.9994)</f>
        <v>7.8461988109085703E-4</v>
      </c>
      <c r="AE94" s="112">
        <f>K94/(55.8452+15.9994)</f>
        <v>0.32291918947283443</v>
      </c>
      <c r="AF94" s="112">
        <f>L94/(55.8452+15.9994)</f>
        <v>4.1756791742176861E-3</v>
      </c>
      <c r="AG94" s="112">
        <f>2*M94/(2*55.845+3*15.999)</f>
        <v>0</v>
      </c>
      <c r="AH94" s="112">
        <f>2*N94/(2*55.845+3*15.999)</f>
        <v>0</v>
      </c>
      <c r="AI94" s="112">
        <f t="shared" si="101"/>
        <v>0</v>
      </c>
      <c r="AJ94" s="112">
        <f t="shared" si="101"/>
        <v>0</v>
      </c>
      <c r="AK94" s="112">
        <f t="shared" si="102"/>
        <v>0.96267166197322884</v>
      </c>
      <c r="AL94" s="112">
        <f t="shared" si="102"/>
        <v>7.4433375925765117E-3</v>
      </c>
      <c r="AM94" s="112">
        <f t="shared" si="103"/>
        <v>1.6049246220402513E-3</v>
      </c>
      <c r="AN94" s="112">
        <f t="shared" si="103"/>
        <v>1.2482747060313067E-3</v>
      </c>
      <c r="AO94" s="112">
        <f t="shared" si="104"/>
        <v>2.9042844649823964E-3</v>
      </c>
      <c r="AP94" s="112">
        <f t="shared" si="104"/>
        <v>3.22698273886933E-4</v>
      </c>
      <c r="AQ94" s="112">
        <f t="shared" si="73"/>
        <v>0</v>
      </c>
      <c r="AR94" s="7">
        <v>4</v>
      </c>
      <c r="AS94" s="112">
        <f t="shared" si="74"/>
        <v>1.570424364424575</v>
      </c>
      <c r="AT94" s="118">
        <f t="shared" si="105"/>
        <v>0.98536553706719532</v>
      </c>
      <c r="AU94" s="118">
        <f t="shared" si="105"/>
        <v>7.8411050695002277E-3</v>
      </c>
      <c r="AV94" s="112">
        <f t="shared" si="105"/>
        <v>3.6965585342309841E-3</v>
      </c>
      <c r="AW94" s="112">
        <f t="shared" si="105"/>
        <v>1.2321861780769947E-3</v>
      </c>
      <c r="AX94" s="112">
        <f t="shared" si="105"/>
        <v>0.50712016288837491</v>
      </c>
      <c r="AY94" s="112">
        <f t="shared" si="105"/>
        <v>6.5575883132117443E-3</v>
      </c>
      <c r="AZ94" s="112">
        <f t="shared" si="105"/>
        <v>0</v>
      </c>
      <c r="BA94" s="112">
        <f t="shared" si="105"/>
        <v>0</v>
      </c>
      <c r="BB94" s="112">
        <f t="shared" si="105"/>
        <v>0</v>
      </c>
      <c r="BC94" s="112">
        <f t="shared" si="105"/>
        <v>0</v>
      </c>
      <c r="BD94" s="112">
        <f t="shared" si="105"/>
        <v>1.5118030329038572</v>
      </c>
      <c r="BE94" s="112">
        <f t="shared" si="105"/>
        <v>1.1689198708019514E-2</v>
      </c>
      <c r="BF94" s="112">
        <f t="shared" si="105"/>
        <v>2.5204127295169131E-3</v>
      </c>
      <c r="BG94" s="112">
        <f t="shared" si="105"/>
        <v>1.9603210118464879E-3</v>
      </c>
      <c r="BH94" s="112">
        <f t="shared" si="105"/>
        <v>4.5609590850281467E-3</v>
      </c>
      <c r="BI94" s="112">
        <f t="shared" si="105"/>
        <v>5.0677323166979421E-4</v>
      </c>
      <c r="BJ94" s="112">
        <f t="shared" si="76"/>
        <v>0</v>
      </c>
      <c r="BK94" s="112">
        <f t="shared" si="77"/>
        <v>3.015066663208203</v>
      </c>
      <c r="BL94" s="112">
        <f t="shared" si="78"/>
        <v>2.978717251232476E-2</v>
      </c>
      <c r="BM94" s="112"/>
      <c r="BO94" s="56">
        <f t="shared" si="79"/>
        <v>0.3</v>
      </c>
      <c r="BP94" s="111"/>
      <c r="BR94" s="56"/>
      <c r="BS94" s="56"/>
    </row>
    <row r="95" spans="1:71" s="7" customFormat="1" x14ac:dyDescent="0.25">
      <c r="A95" s="7" t="s">
        <v>177</v>
      </c>
      <c r="B95" s="7" t="s">
        <v>167</v>
      </c>
      <c r="C95" s="7" t="s">
        <v>93</v>
      </c>
      <c r="D95" s="7">
        <v>20</v>
      </c>
      <c r="E95" s="7">
        <v>1800</v>
      </c>
      <c r="F95" s="7" t="s">
        <v>64</v>
      </c>
      <c r="G95" s="51">
        <v>40</v>
      </c>
      <c r="H95" s="99">
        <v>1</v>
      </c>
      <c r="I95" s="7">
        <v>0.33</v>
      </c>
      <c r="J95" s="7">
        <v>0.21</v>
      </c>
      <c r="K95" s="56">
        <v>14</v>
      </c>
      <c r="L95" s="56">
        <v>1</v>
      </c>
      <c r="M95" s="56"/>
      <c r="N95" s="56"/>
      <c r="Q95" s="7">
        <v>45</v>
      </c>
      <c r="R95" s="7">
        <v>1</v>
      </c>
      <c r="S95" s="7">
        <v>0.35</v>
      </c>
      <c r="T95" s="7">
        <v>0.37</v>
      </c>
      <c r="U95" s="7">
        <v>0.14000000000000001</v>
      </c>
      <c r="V95" s="7">
        <v>0.03</v>
      </c>
      <c r="Y95" s="57"/>
      <c r="AA95" s="112">
        <f>G95/(2*15.9994+28.0855)</f>
        <v>0.66573131417025744</v>
      </c>
      <c r="AB95" s="112">
        <f>H95/(2*15.9994+28.0855)</f>
        <v>1.6643282854256435E-2</v>
      </c>
      <c r="AC95" s="112">
        <f>(2*I95)/(2*26.981+3*15.9994)</f>
        <v>6.4731140189995704E-3</v>
      </c>
      <c r="AD95" s="112">
        <f>(2*J95)/(2*26.981+3*15.9994)</f>
        <v>4.1192543757269991E-3</v>
      </c>
      <c r="AE95" s="112">
        <f>K95/(55.8452+15.9994)</f>
        <v>0.19486502813015871</v>
      </c>
      <c r="AF95" s="112">
        <f>L95/(55.8452+15.9994)</f>
        <v>1.3918930580725622E-2</v>
      </c>
      <c r="AG95" s="112">
        <f>2*M95/(2*55.845+3*15.999)</f>
        <v>0</v>
      </c>
      <c r="AH95" s="112">
        <f>2*N95/(2*55.845+3*15.999)</f>
        <v>0</v>
      </c>
      <c r="AI95" s="112">
        <f t="shared" si="101"/>
        <v>0</v>
      </c>
      <c r="AJ95" s="112">
        <f t="shared" si="101"/>
        <v>0</v>
      </c>
      <c r="AK95" s="112">
        <f t="shared" si="102"/>
        <v>1.1165006388864767</v>
      </c>
      <c r="AL95" s="112">
        <f t="shared" si="102"/>
        <v>2.4811125308588373E-2</v>
      </c>
      <c r="AM95" s="112">
        <f t="shared" si="103"/>
        <v>6.241373530156533E-3</v>
      </c>
      <c r="AN95" s="112">
        <f t="shared" si="103"/>
        <v>6.5980234461654776E-3</v>
      </c>
      <c r="AO95" s="112">
        <f t="shared" si="104"/>
        <v>4.5177758344170623E-3</v>
      </c>
      <c r="AP95" s="112">
        <f t="shared" si="104"/>
        <v>9.6809482166079883E-4</v>
      </c>
      <c r="AQ95" s="112">
        <f t="shared" si="73"/>
        <v>0</v>
      </c>
      <c r="AR95" s="7">
        <v>4</v>
      </c>
      <c r="AS95" s="112">
        <f t="shared" si="74"/>
        <v>1.5031726933353202</v>
      </c>
      <c r="AT95" s="118">
        <f t="shared" si="105"/>
        <v>1.0007091325589681</v>
      </c>
      <c r="AU95" s="118">
        <f t="shared" si="105"/>
        <v>2.50177283139742E-2</v>
      </c>
      <c r="AV95" s="112">
        <f t="shared" si="105"/>
        <v>9.7302082342062036E-3</v>
      </c>
      <c r="AW95" s="112">
        <f t="shared" si="105"/>
        <v>6.1919506944948565E-3</v>
      </c>
      <c r="AX95" s="112">
        <f t="shared" si="105"/>
        <v>0.29291578917127359</v>
      </c>
      <c r="AY95" s="112">
        <f t="shared" si="105"/>
        <v>2.0922556369376684E-2</v>
      </c>
      <c r="AZ95" s="112">
        <f t="shared" si="105"/>
        <v>0</v>
      </c>
      <c r="BA95" s="112">
        <f t="shared" si="105"/>
        <v>0</v>
      </c>
      <c r="BB95" s="112">
        <f t="shared" si="105"/>
        <v>0</v>
      </c>
      <c r="BC95" s="112">
        <f t="shared" si="105"/>
        <v>0</v>
      </c>
      <c r="BD95" s="112">
        <f t="shared" si="105"/>
        <v>1.6782932724655908</v>
      </c>
      <c r="BE95" s="112">
        <f t="shared" si="105"/>
        <v>3.7295406054790911E-2</v>
      </c>
      <c r="BF95" s="112">
        <f t="shared" si="105"/>
        <v>9.3818622594371709E-3</v>
      </c>
      <c r="BG95" s="112">
        <f t="shared" si="105"/>
        <v>9.9179686742621523E-3</v>
      </c>
      <c r="BH95" s="112">
        <f t="shared" si="105"/>
        <v>6.7909972689059192E-3</v>
      </c>
      <c r="BI95" s="112">
        <f t="shared" si="105"/>
        <v>1.4552137004798394E-3</v>
      </c>
      <c r="BJ95" s="112">
        <f t="shared" si="76"/>
        <v>0</v>
      </c>
      <c r="BK95" s="112">
        <f t="shared" si="77"/>
        <v>2.9978212619583813</v>
      </c>
      <c r="BL95" s="112">
        <f t="shared" si="78"/>
        <v>0.10080082380737863</v>
      </c>
      <c r="BM95" s="112"/>
      <c r="BO95" s="56">
        <f t="shared" si="79"/>
        <v>1</v>
      </c>
      <c r="BP95" s="111"/>
      <c r="BR95" s="56"/>
      <c r="BS95" s="56"/>
    </row>
    <row r="96" spans="1:71" s="7" customFormat="1" x14ac:dyDescent="0.25">
      <c r="A96" s="7" t="s">
        <v>177</v>
      </c>
      <c r="B96" s="7" t="s">
        <v>160</v>
      </c>
      <c r="C96" s="7" t="s">
        <v>93</v>
      </c>
      <c r="D96" s="7">
        <v>20</v>
      </c>
      <c r="E96" s="7">
        <v>1800</v>
      </c>
      <c r="F96" s="7" t="s">
        <v>64</v>
      </c>
      <c r="G96" s="51"/>
      <c r="H96" s="99"/>
      <c r="K96" s="56">
        <v>128.65</v>
      </c>
      <c r="L96" s="56"/>
      <c r="M96" s="56"/>
      <c r="N96" s="56"/>
      <c r="Y96" s="57"/>
      <c r="AA96" s="112">
        <f>G96/(2*15.9994+28.0855)</f>
        <v>0</v>
      </c>
      <c r="AB96" s="112">
        <f>H96/(2*15.9994+28.0855)</f>
        <v>0</v>
      </c>
      <c r="AC96" s="112">
        <f>(2*I96)/(2*26.981+3*15.9994)</f>
        <v>0</v>
      </c>
      <c r="AD96" s="112">
        <f>(2*J96)/(2*26.981+3*15.9994)</f>
        <v>0</v>
      </c>
      <c r="AE96" s="112">
        <f>K96/(55.8452+15.9994)</f>
        <v>1.7906704192103513</v>
      </c>
      <c r="AF96" s="112">
        <f>L96/(55.8452+15.9994)</f>
        <v>0</v>
      </c>
      <c r="AG96" s="112">
        <f>2*M96/(2*55.845+3*15.999)</f>
        <v>0</v>
      </c>
      <c r="AH96" s="112">
        <f>2*N96/(2*55.845+3*15.999)</f>
        <v>0</v>
      </c>
      <c r="AI96" s="112">
        <f t="shared" si="101"/>
        <v>0</v>
      </c>
      <c r="AJ96" s="112">
        <f t="shared" si="101"/>
        <v>0</v>
      </c>
      <c r="AK96" s="112">
        <f t="shared" si="102"/>
        <v>0</v>
      </c>
      <c r="AL96" s="112">
        <f t="shared" si="102"/>
        <v>0</v>
      </c>
      <c r="AM96" s="112">
        <f t="shared" si="103"/>
        <v>0</v>
      </c>
      <c r="AN96" s="112">
        <f t="shared" si="103"/>
        <v>0</v>
      </c>
      <c r="AO96" s="112">
        <f t="shared" si="104"/>
        <v>0</v>
      </c>
      <c r="AP96" s="112">
        <f t="shared" si="104"/>
        <v>0</v>
      </c>
      <c r="AQ96" s="112">
        <f t="shared" si="73"/>
        <v>0</v>
      </c>
      <c r="AR96" s="7">
        <v>1</v>
      </c>
      <c r="AS96" s="112">
        <f t="shared" si="74"/>
        <v>0.55845005829770689</v>
      </c>
      <c r="AT96" s="118">
        <f t="shared" si="105"/>
        <v>0</v>
      </c>
      <c r="AU96" s="118">
        <f t="shared" si="105"/>
        <v>0</v>
      </c>
      <c r="AV96" s="112">
        <f t="shared" si="105"/>
        <v>0</v>
      </c>
      <c r="AW96" s="112">
        <f t="shared" si="105"/>
        <v>0</v>
      </c>
      <c r="AX96" s="112">
        <f t="shared" si="105"/>
        <v>0.99999999999999989</v>
      </c>
      <c r="AY96" s="112">
        <f t="shared" si="105"/>
        <v>0</v>
      </c>
      <c r="AZ96" s="112">
        <f t="shared" si="105"/>
        <v>0</v>
      </c>
      <c r="BA96" s="112">
        <f t="shared" si="105"/>
        <v>0</v>
      </c>
      <c r="BB96" s="112">
        <f t="shared" si="105"/>
        <v>0</v>
      </c>
      <c r="BC96" s="112">
        <f t="shared" si="105"/>
        <v>0</v>
      </c>
      <c r="BD96" s="112">
        <f t="shared" si="105"/>
        <v>0</v>
      </c>
      <c r="BE96" s="112">
        <f t="shared" si="105"/>
        <v>0</v>
      </c>
      <c r="BF96" s="112">
        <f t="shared" si="105"/>
        <v>0</v>
      </c>
      <c r="BG96" s="112">
        <f t="shared" si="105"/>
        <v>0</v>
      </c>
      <c r="BH96" s="112">
        <f t="shared" si="105"/>
        <v>0</v>
      </c>
      <c r="BI96" s="112">
        <f t="shared" si="105"/>
        <v>0</v>
      </c>
      <c r="BJ96" s="112">
        <f t="shared" si="76"/>
        <v>0</v>
      </c>
      <c r="BK96" s="112">
        <f t="shared" si="77"/>
        <v>0.99999999999999989</v>
      </c>
      <c r="BL96" s="112">
        <f t="shared" si="78"/>
        <v>0</v>
      </c>
      <c r="BM96" s="112"/>
      <c r="BO96" s="56">
        <f t="shared" si="79"/>
        <v>0</v>
      </c>
      <c r="BP96" s="111"/>
      <c r="BR96" s="56"/>
      <c r="BS96" s="56"/>
    </row>
    <row r="97" spans="1:71" s="7" customFormat="1" x14ac:dyDescent="0.25">
      <c r="G97" s="51"/>
      <c r="H97" s="99"/>
      <c r="K97" s="56"/>
      <c r="L97" s="56"/>
      <c r="M97" s="56"/>
      <c r="N97" s="56"/>
      <c r="Y97" s="57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>
        <f t="shared" si="73"/>
        <v>0</v>
      </c>
      <c r="AS97" s="112" t="e">
        <f t="shared" si="74"/>
        <v>#DIV/0!</v>
      </c>
      <c r="AT97" s="118"/>
      <c r="AU97" s="118"/>
      <c r="AV97" s="112"/>
      <c r="AW97" s="112"/>
      <c r="AX97" s="112"/>
      <c r="AY97" s="112"/>
      <c r="AZ97" s="112"/>
      <c r="BA97" s="112"/>
      <c r="BB97" s="112"/>
      <c r="BC97" s="112"/>
      <c r="BD97" s="112"/>
      <c r="BE97" s="112"/>
      <c r="BF97" s="112"/>
      <c r="BG97" s="112"/>
      <c r="BH97" s="112"/>
      <c r="BI97" s="112"/>
      <c r="BJ97" s="112" t="e">
        <f t="shared" si="76"/>
        <v>#DIV/0!</v>
      </c>
      <c r="BK97" s="112" t="e">
        <f t="shared" si="77"/>
        <v>#DIV/0!</v>
      </c>
      <c r="BL97" s="112" t="e">
        <f t="shared" si="78"/>
        <v>#DIV/0!</v>
      </c>
      <c r="BM97" s="112"/>
      <c r="BO97" s="56">
        <f t="shared" si="79"/>
        <v>0</v>
      </c>
      <c r="BP97" s="111"/>
      <c r="BR97" s="56"/>
      <c r="BS97" s="56"/>
    </row>
    <row r="98" spans="1:71" s="111" customFormat="1" x14ac:dyDescent="0.25">
      <c r="A98" s="7" t="s">
        <v>178</v>
      </c>
      <c r="B98" s="7" t="s">
        <v>156</v>
      </c>
      <c r="C98" s="7" t="s">
        <v>93</v>
      </c>
      <c r="D98" s="7">
        <v>17</v>
      </c>
      <c r="E98" s="7">
        <v>1600</v>
      </c>
      <c r="F98" s="7" t="s">
        <v>61</v>
      </c>
      <c r="G98" s="51">
        <v>46</v>
      </c>
      <c r="H98" s="99">
        <v>1</v>
      </c>
      <c r="I98" s="7">
        <v>17.399999999999999</v>
      </c>
      <c r="J98" s="7">
        <v>1.8</v>
      </c>
      <c r="K98" s="56">
        <f>BN98-M98</f>
        <v>10.042310000000001</v>
      </c>
      <c r="L98" s="56">
        <v>0.27</v>
      </c>
      <c r="M98" s="56">
        <f>BN98*BP98*1.113</f>
        <v>1.2576900000000002</v>
      </c>
      <c r="N98" s="56">
        <v>0.45313132754202728</v>
      </c>
      <c r="O98" s="7"/>
      <c r="P98" s="7"/>
      <c r="Q98" s="7">
        <v>20.399999999999999</v>
      </c>
      <c r="R98" s="7">
        <v>0.5</v>
      </c>
      <c r="S98" s="7">
        <v>4.7</v>
      </c>
      <c r="T98" s="7">
        <v>0.5</v>
      </c>
      <c r="U98" s="7">
        <v>0.5</v>
      </c>
      <c r="V98" s="7">
        <v>0.05</v>
      </c>
      <c r="W98" s="7"/>
      <c r="X98" s="7"/>
      <c r="Y98" s="57">
        <f>K98+M98</f>
        <v>11.3</v>
      </c>
      <c r="Z98" s="7"/>
      <c r="AA98" s="112">
        <f>G98/(2*15.9994+28.0855)</f>
        <v>0.7655910112957961</v>
      </c>
      <c r="AB98" s="112">
        <f>H98/(2*15.9994+28.0855)</f>
        <v>1.6643282854256435E-2</v>
      </c>
      <c r="AC98" s="112">
        <f>(2*I98)/(2*26.981+3*15.9994)</f>
        <v>0.34130964827452276</v>
      </c>
      <c r="AD98" s="112">
        <f>(2*J98)/(2*26.981+3*15.9994)</f>
        <v>3.5307894649088567E-2</v>
      </c>
      <c r="AE98" s="112">
        <f>K98/(55.8452+15.9994)</f>
        <v>0.13977821576012672</v>
      </c>
      <c r="AF98" s="112">
        <f>L98/(55.8452+15.9994)</f>
        <v>3.758111256795918E-3</v>
      </c>
      <c r="AG98" s="112">
        <f>2*M98/(2*55.845+3*15.999)</f>
        <v>1.5751939732100925E-2</v>
      </c>
      <c r="AH98" s="112">
        <f>2*N98/(2*55.845+3*15.999)</f>
        <v>5.6752437899394098E-3</v>
      </c>
      <c r="AI98" s="112">
        <f t="shared" ref="AI98:AJ103" si="106">O98/(95.94+2*15.9994)</f>
        <v>0</v>
      </c>
      <c r="AJ98" s="112">
        <f t="shared" si="106"/>
        <v>0</v>
      </c>
      <c r="AK98" s="112">
        <f t="shared" ref="AK98:AL103" si="107">Q98/(15.9994+24.3051)</f>
        <v>0.50614695629520279</v>
      </c>
      <c r="AL98" s="112">
        <f t="shared" si="107"/>
        <v>1.2405562654294187E-2</v>
      </c>
      <c r="AM98" s="112">
        <f t="shared" ref="AM98:AN103" si="108">S98/(40.078+15.9994)</f>
        <v>8.3812730262102023E-2</v>
      </c>
      <c r="AN98" s="112">
        <f t="shared" si="108"/>
        <v>8.9162479002236183E-3</v>
      </c>
      <c r="AO98" s="112">
        <f t="shared" ref="AO98:AP103" si="109">U98/(22.989+0.5*15.9994)</f>
        <v>1.6134913694346647E-2</v>
      </c>
      <c r="AP98" s="112">
        <f t="shared" si="109"/>
        <v>1.6134913694346648E-3</v>
      </c>
      <c r="AQ98" s="112">
        <f t="shared" si="73"/>
        <v>0</v>
      </c>
      <c r="AR98" s="7">
        <v>12</v>
      </c>
      <c r="AS98" s="112">
        <f t="shared" si="74"/>
        <v>4.2968157091690999</v>
      </c>
      <c r="AT98" s="118">
        <f t="shared" ref="AT98:BI103" si="110">$AS98*AA98</f>
        <v>3.2896034841344344</v>
      </c>
      <c r="AU98" s="118">
        <f t="shared" si="110"/>
        <v>7.1513119220313781E-2</v>
      </c>
      <c r="AV98" s="112">
        <f t="shared" si="110"/>
        <v>1.4665446583969495</v>
      </c>
      <c r="AW98" s="112">
        <f t="shared" si="110"/>
        <v>0.15171151638589137</v>
      </c>
      <c r="AX98" s="112">
        <f t="shared" si="110"/>
        <v>0.6006012332777404</v>
      </c>
      <c r="AY98" s="112">
        <f t="shared" si="110"/>
        <v>1.6147911485005929E-2</v>
      </c>
      <c r="AZ98" s="112">
        <f t="shared" si="110"/>
        <v>6.7683182090776159E-2</v>
      </c>
      <c r="BA98" s="112">
        <f t="shared" si="110"/>
        <v>2.4385476669976036E-2</v>
      </c>
      <c r="BB98" s="112">
        <f t="shared" si="110"/>
        <v>0</v>
      </c>
      <c r="BC98" s="112">
        <f t="shared" si="110"/>
        <v>0</v>
      </c>
      <c r="BD98" s="112">
        <f t="shared" si="110"/>
        <v>2.1748201929573532</v>
      </c>
      <c r="BE98" s="112">
        <f t="shared" si="110"/>
        <v>5.3304416494052778E-2</v>
      </c>
      <c r="BF98" s="112">
        <f t="shared" si="110"/>
        <v>0.36012785601855241</v>
      </c>
      <c r="BG98" s="112">
        <f t="shared" si="110"/>
        <v>3.8311474044526846E-2</v>
      </c>
      <c r="BH98" s="112">
        <f t="shared" si="110"/>
        <v>6.9328750627956306E-2</v>
      </c>
      <c r="BI98" s="112">
        <f t="shared" si="110"/>
        <v>6.9328750627956313E-3</v>
      </c>
      <c r="BJ98" s="112">
        <f t="shared" si="76"/>
        <v>0</v>
      </c>
      <c r="BK98" s="112">
        <f t="shared" si="77"/>
        <v>8.0287093575037627</v>
      </c>
      <c r="BL98" s="112">
        <f t="shared" si="78"/>
        <v>0.36230678936256233</v>
      </c>
      <c r="BM98" s="112">
        <f>AX98+AZ98</f>
        <v>0.66828441536851657</v>
      </c>
      <c r="BN98" s="7">
        <v>11.3</v>
      </c>
      <c r="BO98" s="56">
        <f t="shared" si="79"/>
        <v>0.32</v>
      </c>
      <c r="BP98" s="111">
        <v>0.1</v>
      </c>
      <c r="BQ98" s="7">
        <v>0.04</v>
      </c>
      <c r="BR98" s="56">
        <f t="shared" si="80"/>
        <v>0.45313132754202728</v>
      </c>
      <c r="BS98" s="56">
        <v>0.05</v>
      </c>
    </row>
    <row r="99" spans="1:71" s="111" customFormat="1" x14ac:dyDescent="0.25">
      <c r="A99" s="7" t="s">
        <v>178</v>
      </c>
      <c r="B99" s="7" t="s">
        <v>163</v>
      </c>
      <c r="C99" s="7" t="s">
        <v>93</v>
      </c>
      <c r="D99" s="7">
        <v>17</v>
      </c>
      <c r="E99" s="7">
        <v>1600</v>
      </c>
      <c r="F99" s="7" t="s">
        <v>61</v>
      </c>
      <c r="G99" s="51">
        <v>36.9</v>
      </c>
      <c r="H99" s="99">
        <v>0.2</v>
      </c>
      <c r="I99" s="7">
        <v>0.06</v>
      </c>
      <c r="J99" s="7">
        <v>0.05</v>
      </c>
      <c r="K99" s="56">
        <v>31.8</v>
      </c>
      <c r="L99" s="56">
        <v>0.2</v>
      </c>
      <c r="M99" s="56"/>
      <c r="N99" s="56"/>
      <c r="O99" s="7"/>
      <c r="P99" s="7"/>
      <c r="Q99" s="7">
        <v>31.3</v>
      </c>
      <c r="R99" s="7">
        <v>0.2</v>
      </c>
      <c r="S99" s="7">
        <v>0.05</v>
      </c>
      <c r="T99" s="7">
        <v>0.02</v>
      </c>
      <c r="U99" s="7">
        <v>7.0000000000000007E-2</v>
      </c>
      <c r="V99" s="7">
        <v>0.02</v>
      </c>
      <c r="W99" s="7"/>
      <c r="X99" s="7"/>
      <c r="Y99" s="57"/>
      <c r="Z99" s="7"/>
      <c r="AA99" s="112">
        <f>G99/(2*15.9994+28.0855)</f>
        <v>0.61413713732206254</v>
      </c>
      <c r="AB99" s="112">
        <f>H99/(2*15.9994+28.0855)</f>
        <v>3.3286565708512874E-3</v>
      </c>
      <c r="AC99" s="112">
        <f>(2*I99)/(2*26.981+3*15.9994)</f>
        <v>1.1769298216362854E-3</v>
      </c>
      <c r="AD99" s="112">
        <f>(2*J99)/(2*26.981+3*15.9994)</f>
        <v>9.8077485136357123E-4</v>
      </c>
      <c r="AE99" s="112">
        <f>K99/(55.8452+15.9994)</f>
        <v>0.44262199246707479</v>
      </c>
      <c r="AF99" s="112">
        <f>L99/(55.8452+15.9994)</f>
        <v>2.7837861161451247E-3</v>
      </c>
      <c r="AG99" s="112">
        <f>2*M99/(2*55.845+3*15.999)</f>
        <v>0</v>
      </c>
      <c r="AH99" s="112">
        <f>2*N99/(2*55.845+3*15.999)</f>
        <v>0</v>
      </c>
      <c r="AI99" s="112">
        <f t="shared" si="106"/>
        <v>0</v>
      </c>
      <c r="AJ99" s="112">
        <f t="shared" si="106"/>
        <v>0</v>
      </c>
      <c r="AK99" s="112">
        <f t="shared" si="107"/>
        <v>0.77658822215881607</v>
      </c>
      <c r="AL99" s="112">
        <f t="shared" si="107"/>
        <v>4.962225061717675E-3</v>
      </c>
      <c r="AM99" s="112">
        <f t="shared" si="108"/>
        <v>8.9162479002236191E-4</v>
      </c>
      <c r="AN99" s="112">
        <f t="shared" si="108"/>
        <v>3.5664991600894476E-4</v>
      </c>
      <c r="AO99" s="112">
        <f t="shared" si="109"/>
        <v>2.2588879172085311E-3</v>
      </c>
      <c r="AP99" s="112">
        <f t="shared" si="109"/>
        <v>6.4539654777386599E-4</v>
      </c>
      <c r="AQ99" s="112">
        <f t="shared" si="73"/>
        <v>0</v>
      </c>
      <c r="AR99" s="7">
        <v>4</v>
      </c>
      <c r="AS99" s="112">
        <f t="shared" si="74"/>
        <v>1.6318065514180478</v>
      </c>
      <c r="AT99" s="118">
        <f t="shared" si="110"/>
        <v>1.002153004151267</v>
      </c>
      <c r="AU99" s="118">
        <f t="shared" si="110"/>
        <v>5.4317235997358637E-3</v>
      </c>
      <c r="AV99" s="112">
        <f t="shared" si="110"/>
        <v>1.9205217935053651E-3</v>
      </c>
      <c r="AW99" s="112">
        <f t="shared" si="110"/>
        <v>1.6004348279211377E-3</v>
      </c>
      <c r="AX99" s="112">
        <f t="shared" si="110"/>
        <v>0.72227346710948237</v>
      </c>
      <c r="AY99" s="112">
        <f t="shared" si="110"/>
        <v>4.5426004220722165E-3</v>
      </c>
      <c r="AZ99" s="112">
        <f t="shared" si="110"/>
        <v>0</v>
      </c>
      <c r="BA99" s="112">
        <f t="shared" si="110"/>
        <v>0</v>
      </c>
      <c r="BB99" s="112">
        <f t="shared" si="110"/>
        <v>0</v>
      </c>
      <c r="BC99" s="112">
        <f t="shared" si="110"/>
        <v>0</v>
      </c>
      <c r="BD99" s="112">
        <f t="shared" si="110"/>
        <v>1.2672417486728504</v>
      </c>
      <c r="BE99" s="112">
        <f t="shared" si="110"/>
        <v>8.0973913653217284E-3</v>
      </c>
      <c r="BF99" s="112">
        <f t="shared" si="110"/>
        <v>1.4549591737652314E-3</v>
      </c>
      <c r="BG99" s="112">
        <f t="shared" si="110"/>
        <v>5.8198366950609249E-4</v>
      </c>
      <c r="BH99" s="112">
        <f t="shared" si="110"/>
        <v>3.6860681022199498E-3</v>
      </c>
      <c r="BI99" s="112">
        <f t="shared" si="110"/>
        <v>1.0531623149199856E-3</v>
      </c>
      <c r="BJ99" s="112">
        <f t="shared" si="76"/>
        <v>0</v>
      </c>
      <c r="BK99" s="112">
        <f t="shared" si="77"/>
        <v>2.9987297690030905</v>
      </c>
      <c r="BL99" s="112">
        <f t="shared" si="78"/>
        <v>2.1307296199477029E-2</v>
      </c>
      <c r="BM99" s="112"/>
      <c r="BN99" s="7"/>
      <c r="BO99" s="56">
        <f t="shared" si="79"/>
        <v>0.2</v>
      </c>
      <c r="BQ99" s="7"/>
      <c r="BR99" s="56"/>
      <c r="BS99" s="56"/>
    </row>
    <row r="100" spans="1:71" s="98" customFormat="1" x14ac:dyDescent="0.25">
      <c r="A100" s="7" t="s">
        <v>178</v>
      </c>
      <c r="B100" s="16" t="s">
        <v>157</v>
      </c>
      <c r="C100" s="7" t="s">
        <v>93</v>
      </c>
      <c r="D100" s="7">
        <v>17</v>
      </c>
      <c r="E100" s="7">
        <v>1600</v>
      </c>
      <c r="F100" s="7" t="s">
        <v>61</v>
      </c>
      <c r="G100" s="104">
        <v>38.200000000000003</v>
      </c>
      <c r="H100" s="102">
        <v>0.2</v>
      </c>
      <c r="I100" s="16">
        <v>0.14000000000000001</v>
      </c>
      <c r="J100" s="16">
        <v>0.02</v>
      </c>
      <c r="K100" s="105">
        <v>24.2</v>
      </c>
      <c r="L100" s="105">
        <v>0.27</v>
      </c>
      <c r="M100" s="105"/>
      <c r="N100" s="105"/>
      <c r="O100" s="16"/>
      <c r="P100" s="16"/>
      <c r="Q100" s="16">
        <v>37.200000000000003</v>
      </c>
      <c r="R100" s="16">
        <v>0.2</v>
      </c>
      <c r="S100" s="16">
        <v>0.05</v>
      </c>
      <c r="T100" s="16">
        <v>0.02</v>
      </c>
      <c r="U100" s="16">
        <v>0.18</v>
      </c>
      <c r="V100" s="16">
        <v>0.02</v>
      </c>
      <c r="W100" s="16"/>
      <c r="X100" s="16"/>
      <c r="Y100" s="57"/>
      <c r="Z100" s="16"/>
      <c r="AA100" s="112">
        <f>G100/(2*15.9994+28.0855)</f>
        <v>0.63577340503259594</v>
      </c>
      <c r="AB100" s="112">
        <f>H100/(2*15.9994+28.0855)</f>
        <v>3.3286565708512874E-3</v>
      </c>
      <c r="AC100" s="112">
        <f>(2*I100)/(2*26.981+3*15.9994)</f>
        <v>2.7461695838179997E-3</v>
      </c>
      <c r="AD100" s="112">
        <f>(2*J100)/(2*26.981+3*15.9994)</f>
        <v>3.9230994054542852E-4</v>
      </c>
      <c r="AE100" s="112">
        <f>K100/(55.8452+15.9994)</f>
        <v>0.33683812005356001</v>
      </c>
      <c r="AF100" s="112">
        <f>L100/(55.8452+15.9994)</f>
        <v>3.758111256795918E-3</v>
      </c>
      <c r="AG100" s="112">
        <f>2*M100/(2*55.845+3*15.999)</f>
        <v>0</v>
      </c>
      <c r="AH100" s="112">
        <f>2*N100/(2*55.845+3*15.999)</f>
        <v>0</v>
      </c>
      <c r="AI100" s="112">
        <f t="shared" si="106"/>
        <v>0</v>
      </c>
      <c r="AJ100" s="112">
        <f t="shared" si="106"/>
        <v>0</v>
      </c>
      <c r="AK100" s="112">
        <f t="shared" si="107"/>
        <v>0.92297386147948757</v>
      </c>
      <c r="AL100" s="112">
        <f t="shared" si="107"/>
        <v>4.962225061717675E-3</v>
      </c>
      <c r="AM100" s="112">
        <f t="shared" si="108"/>
        <v>8.9162479002236191E-4</v>
      </c>
      <c r="AN100" s="112">
        <f t="shared" si="108"/>
        <v>3.5664991600894476E-4</v>
      </c>
      <c r="AO100" s="112">
        <f t="shared" si="109"/>
        <v>5.8085689299647927E-3</v>
      </c>
      <c r="AP100" s="112">
        <f t="shared" si="109"/>
        <v>6.4539654777386599E-4</v>
      </c>
      <c r="AQ100" s="112">
        <f t="shared" si="73"/>
        <v>0</v>
      </c>
      <c r="AR100" s="7">
        <v>4</v>
      </c>
      <c r="AS100" s="112">
        <f t="shared" si="74"/>
        <v>1.5752534269738976</v>
      </c>
      <c r="AT100" s="118">
        <f t="shared" si="110"/>
        <v>1.0015042350564607</v>
      </c>
      <c r="AU100" s="118">
        <f t="shared" si="110"/>
        <v>5.2434776704526724E-3</v>
      </c>
      <c r="AV100" s="112">
        <f t="shared" si="110"/>
        <v>4.3259130479607862E-3</v>
      </c>
      <c r="AW100" s="112">
        <f t="shared" si="110"/>
        <v>6.1798757828011224E-4</v>
      </c>
      <c r="AX100" s="112">
        <f t="shared" si="110"/>
        <v>0.53060540294981551</v>
      </c>
      <c r="AY100" s="112">
        <f t="shared" si="110"/>
        <v>5.9199776362169514E-3</v>
      </c>
      <c r="AZ100" s="112">
        <f t="shared" si="110"/>
        <v>0</v>
      </c>
      <c r="BA100" s="112">
        <f t="shared" si="110"/>
        <v>0</v>
      </c>
      <c r="BB100" s="112">
        <f t="shared" si="110"/>
        <v>0</v>
      </c>
      <c r="BC100" s="112">
        <f t="shared" si="110"/>
        <v>0</v>
      </c>
      <c r="BD100" s="112">
        <f t="shared" si="110"/>
        <v>1.4539177383028943</v>
      </c>
      <c r="BE100" s="112">
        <f t="shared" si="110"/>
        <v>7.8167620338865287E-3</v>
      </c>
      <c r="BF100" s="112">
        <f t="shared" si="110"/>
        <v>1.4045350060576075E-3</v>
      </c>
      <c r="BG100" s="112">
        <f t="shared" si="110"/>
        <v>5.6181400242304299E-4</v>
      </c>
      <c r="BH100" s="112">
        <f t="shared" si="110"/>
        <v>9.1499681127411459E-3</v>
      </c>
      <c r="BI100" s="112">
        <f t="shared" si="110"/>
        <v>1.0166631236379052E-3</v>
      </c>
      <c r="BJ100" s="112">
        <f t="shared" si="76"/>
        <v>0</v>
      </c>
      <c r="BK100" s="112">
        <f t="shared" si="77"/>
        <v>3.0009077924759295</v>
      </c>
      <c r="BL100" s="112">
        <f t="shared" si="78"/>
        <v>2.1176682044897213E-2</v>
      </c>
      <c r="BM100" s="122"/>
      <c r="BN100" s="16"/>
      <c r="BO100" s="56">
        <f t="shared" si="79"/>
        <v>0.27</v>
      </c>
      <c r="BQ100" s="16"/>
      <c r="BR100" s="56"/>
      <c r="BS100" s="105"/>
    </row>
    <row r="101" spans="1:71" s="111" customFormat="1" x14ac:dyDescent="0.25">
      <c r="A101" s="7" t="s">
        <v>178</v>
      </c>
      <c r="B101" s="7" t="s">
        <v>168</v>
      </c>
      <c r="C101" s="7" t="s">
        <v>93</v>
      </c>
      <c r="D101" s="7">
        <v>17</v>
      </c>
      <c r="E101" s="7">
        <v>1600</v>
      </c>
      <c r="F101" s="7" t="s">
        <v>61</v>
      </c>
      <c r="G101" s="51">
        <v>57.4</v>
      </c>
      <c r="H101" s="99">
        <v>0.9</v>
      </c>
      <c r="I101" s="7">
        <v>0.3</v>
      </c>
      <c r="J101" s="7">
        <v>0.2</v>
      </c>
      <c r="K101" s="56">
        <v>7.9</v>
      </c>
      <c r="L101" s="56">
        <v>0.7</v>
      </c>
      <c r="M101" s="56"/>
      <c r="N101" s="56"/>
      <c r="O101" s="7"/>
      <c r="P101" s="7"/>
      <c r="Q101" s="7">
        <v>33.1</v>
      </c>
      <c r="R101" s="7">
        <v>0.6</v>
      </c>
      <c r="S101" s="7">
        <v>0.7</v>
      </c>
      <c r="T101" s="7">
        <v>0.3</v>
      </c>
      <c r="U101" s="7">
        <v>0.1</v>
      </c>
      <c r="V101" s="7">
        <v>0.03</v>
      </c>
      <c r="W101" s="7"/>
      <c r="X101" s="7"/>
      <c r="Y101" s="52"/>
      <c r="Z101" s="7"/>
      <c r="AA101" s="112">
        <f>G101/(2*15.9994+28.0855)</f>
        <v>0.95532443583431947</v>
      </c>
      <c r="AB101" s="112">
        <f>H101/(2*15.9994+28.0855)</f>
        <v>1.4978954568830794E-2</v>
      </c>
      <c r="AC101" s="112">
        <f>(2*I101)/(2*26.981+3*15.9994)</f>
        <v>5.8846491081814278E-3</v>
      </c>
      <c r="AD101" s="112">
        <f>(2*J101)/(2*26.981+3*15.9994)</f>
        <v>3.9230994054542849E-3</v>
      </c>
      <c r="AE101" s="112">
        <f>K101/(55.8452+15.9994)</f>
        <v>0.10995955158773242</v>
      </c>
      <c r="AF101" s="112">
        <f>L101/(55.8452+15.9994)</f>
        <v>9.7432514065079346E-3</v>
      </c>
      <c r="AG101" s="112">
        <f>2*M101/(2*55.845+3*15.999)</f>
        <v>0</v>
      </c>
      <c r="AH101" s="112">
        <f>2*N101/(2*55.845+3*15.999)</f>
        <v>0</v>
      </c>
      <c r="AI101" s="112">
        <f t="shared" si="106"/>
        <v>0</v>
      </c>
      <c r="AJ101" s="112">
        <f t="shared" si="106"/>
        <v>0</v>
      </c>
      <c r="AK101" s="112">
        <f t="shared" si="107"/>
        <v>0.82124824771427518</v>
      </c>
      <c r="AL101" s="112">
        <f t="shared" si="107"/>
        <v>1.4886675185153023E-2</v>
      </c>
      <c r="AM101" s="112">
        <f t="shared" si="108"/>
        <v>1.2482747060313066E-2</v>
      </c>
      <c r="AN101" s="112">
        <f t="shared" si="108"/>
        <v>5.3497487401341715E-3</v>
      </c>
      <c r="AO101" s="112">
        <f t="shared" si="109"/>
        <v>3.2269827388693296E-3</v>
      </c>
      <c r="AP101" s="112">
        <f t="shared" si="109"/>
        <v>9.6809482166079883E-4</v>
      </c>
      <c r="AQ101" s="112">
        <f t="shared" si="73"/>
        <v>0</v>
      </c>
      <c r="AR101" s="7">
        <v>6</v>
      </c>
      <c r="AS101" s="112">
        <f t="shared" si="74"/>
        <v>2.0944017498424854</v>
      </c>
      <c r="AT101" s="118">
        <f t="shared" si="110"/>
        <v>2.0008331700786837</v>
      </c>
      <c r="AU101" s="118">
        <f t="shared" si="110"/>
        <v>3.1371948659770305E-2</v>
      </c>
      <c r="AV101" s="112">
        <f t="shared" si="110"/>
        <v>1.2324819389384204E-2</v>
      </c>
      <c r="AW101" s="112">
        <f t="shared" si="110"/>
        <v>8.2165462595894679E-3</v>
      </c>
      <c r="AX101" s="112">
        <f t="shared" si="110"/>
        <v>0.23029947725724181</v>
      </c>
      <c r="AY101" s="112">
        <f t="shared" si="110"/>
        <v>2.0406282794945475E-2</v>
      </c>
      <c r="AZ101" s="112">
        <f t="shared" si="110"/>
        <v>0</v>
      </c>
      <c r="BA101" s="112">
        <f t="shared" si="110"/>
        <v>0</v>
      </c>
      <c r="BB101" s="112">
        <f t="shared" si="110"/>
        <v>0</v>
      </c>
      <c r="BC101" s="112">
        <f t="shared" si="110"/>
        <v>0</v>
      </c>
      <c r="BD101" s="112">
        <f t="shared" si="110"/>
        <v>1.7200237670678529</v>
      </c>
      <c r="BE101" s="112">
        <f t="shared" si="110"/>
        <v>3.1178678557121198E-2</v>
      </c>
      <c r="BF101" s="112">
        <f t="shared" si="110"/>
        <v>2.6143887285960826E-2</v>
      </c>
      <c r="BG101" s="112">
        <f t="shared" si="110"/>
        <v>1.1204523122554641E-2</v>
      </c>
      <c r="BH101" s="112">
        <f t="shared" si="110"/>
        <v>6.7585982949994201E-3</v>
      </c>
      <c r="BI101" s="112">
        <f t="shared" si="110"/>
        <v>2.0275794884998259E-3</v>
      </c>
      <c r="BJ101" s="112">
        <f t="shared" si="76"/>
        <v>0</v>
      </c>
      <c r="BK101" s="112">
        <f t="shared" si="77"/>
        <v>3.9963837193741227</v>
      </c>
      <c r="BL101" s="112">
        <f t="shared" si="78"/>
        <v>0.10440555888248092</v>
      </c>
      <c r="BM101" s="112"/>
      <c r="BN101" s="7"/>
      <c r="BO101" s="56">
        <f t="shared" si="79"/>
        <v>0.7</v>
      </c>
      <c r="BQ101" s="7"/>
      <c r="BR101" s="56"/>
      <c r="BS101" s="56"/>
    </row>
    <row r="102" spans="1:71" s="111" customFormat="1" x14ac:dyDescent="0.25">
      <c r="A102" s="7" t="s">
        <v>178</v>
      </c>
      <c r="B102" s="7" t="s">
        <v>61</v>
      </c>
      <c r="C102" s="7" t="s">
        <v>93</v>
      </c>
      <c r="D102" s="7">
        <v>17</v>
      </c>
      <c r="E102" s="7">
        <v>1600</v>
      </c>
      <c r="F102" s="7" t="s">
        <v>61</v>
      </c>
      <c r="G102" s="51"/>
      <c r="H102" s="99"/>
      <c r="I102" s="7"/>
      <c r="J102" s="7"/>
      <c r="K102" s="56"/>
      <c r="L102" s="56"/>
      <c r="M102" s="56"/>
      <c r="N102" s="56"/>
      <c r="O102" s="7">
        <v>133.35</v>
      </c>
      <c r="P102" s="7"/>
      <c r="Q102" s="7"/>
      <c r="R102" s="7"/>
      <c r="S102" s="7"/>
      <c r="T102" s="7"/>
      <c r="U102" s="7"/>
      <c r="V102" s="7"/>
      <c r="W102" s="7"/>
      <c r="X102" s="7"/>
      <c r="Y102" s="57"/>
      <c r="Z102" s="7"/>
      <c r="AA102" s="112">
        <f>G102/(2*15.9994+28.0855)</f>
        <v>0</v>
      </c>
      <c r="AB102" s="112">
        <f>H102/(2*15.9994+28.0855)</f>
        <v>0</v>
      </c>
      <c r="AC102" s="112">
        <f>(2*I102)/(2*26.981+3*15.9994)</f>
        <v>0</v>
      </c>
      <c r="AD102" s="112">
        <f>(2*J102)/(2*26.981+3*15.9994)</f>
        <v>0</v>
      </c>
      <c r="AE102" s="112">
        <f>K102/(55.8452+15.9994)</f>
        <v>0</v>
      </c>
      <c r="AF102" s="112">
        <f>L102/(55.8452+15.9994)</f>
        <v>0</v>
      </c>
      <c r="AG102" s="112">
        <f>2*M102/(2*55.845+3*15.999)</f>
        <v>0</v>
      </c>
      <c r="AH102" s="112">
        <f>2*N102/(2*55.845+3*15.999)</f>
        <v>0</v>
      </c>
      <c r="AI102" s="112">
        <f t="shared" si="106"/>
        <v>1.0422952224032116</v>
      </c>
      <c r="AJ102" s="112">
        <f t="shared" si="106"/>
        <v>0</v>
      </c>
      <c r="AK102" s="112">
        <f t="shared" si="107"/>
        <v>0</v>
      </c>
      <c r="AL102" s="112">
        <f t="shared" si="107"/>
        <v>0</v>
      </c>
      <c r="AM102" s="112">
        <f t="shared" si="108"/>
        <v>0</v>
      </c>
      <c r="AN102" s="112">
        <f t="shared" si="108"/>
        <v>0</v>
      </c>
      <c r="AO102" s="112">
        <f t="shared" si="109"/>
        <v>0</v>
      </c>
      <c r="AP102" s="112">
        <f t="shared" si="109"/>
        <v>0</v>
      </c>
      <c r="AQ102" s="112">
        <f t="shared" si="73"/>
        <v>0</v>
      </c>
      <c r="AR102" s="7">
        <v>2</v>
      </c>
      <c r="AS102" s="112">
        <f t="shared" si="74"/>
        <v>0.9594210723659542</v>
      </c>
      <c r="AT102" s="118">
        <f t="shared" si="110"/>
        <v>0</v>
      </c>
      <c r="AU102" s="118">
        <f t="shared" si="110"/>
        <v>0</v>
      </c>
      <c r="AV102" s="112">
        <f t="shared" si="110"/>
        <v>0</v>
      </c>
      <c r="AW102" s="112">
        <f t="shared" si="110"/>
        <v>0</v>
      </c>
      <c r="AX102" s="112">
        <f t="shared" si="110"/>
        <v>0</v>
      </c>
      <c r="AY102" s="112">
        <f t="shared" si="110"/>
        <v>0</v>
      </c>
      <c r="AZ102" s="112">
        <f t="shared" si="110"/>
        <v>0</v>
      </c>
      <c r="BA102" s="112">
        <f t="shared" si="110"/>
        <v>0</v>
      </c>
      <c r="BB102" s="112">
        <f t="shared" si="110"/>
        <v>1</v>
      </c>
      <c r="BC102" s="112">
        <f t="shared" si="110"/>
        <v>0</v>
      </c>
      <c r="BD102" s="112">
        <f t="shared" si="110"/>
        <v>0</v>
      </c>
      <c r="BE102" s="112">
        <f t="shared" si="110"/>
        <v>0</v>
      </c>
      <c r="BF102" s="112">
        <f t="shared" si="110"/>
        <v>0</v>
      </c>
      <c r="BG102" s="112">
        <f t="shared" si="110"/>
        <v>0</v>
      </c>
      <c r="BH102" s="112">
        <f t="shared" si="110"/>
        <v>0</v>
      </c>
      <c r="BI102" s="112">
        <f t="shared" si="110"/>
        <v>0</v>
      </c>
      <c r="BJ102" s="112">
        <f t="shared" si="76"/>
        <v>0</v>
      </c>
      <c r="BK102" s="112">
        <f t="shared" si="77"/>
        <v>1</v>
      </c>
      <c r="BL102" s="112">
        <f t="shared" si="78"/>
        <v>0</v>
      </c>
      <c r="BM102" s="112"/>
      <c r="BN102" s="7"/>
      <c r="BO102" s="56">
        <f t="shared" si="79"/>
        <v>0</v>
      </c>
      <c r="BQ102" s="7"/>
      <c r="BR102" s="56"/>
      <c r="BS102" s="56"/>
    </row>
    <row r="103" spans="1:71" s="111" customFormat="1" x14ac:dyDescent="0.25">
      <c r="A103" s="7" t="s">
        <v>178</v>
      </c>
      <c r="B103" s="7" t="s">
        <v>161</v>
      </c>
      <c r="C103" s="7" t="s">
        <v>93</v>
      </c>
      <c r="D103" s="7">
        <v>17</v>
      </c>
      <c r="E103" s="7">
        <v>1600</v>
      </c>
      <c r="F103" s="7" t="s">
        <v>61</v>
      </c>
      <c r="G103" s="51"/>
      <c r="H103" s="99"/>
      <c r="I103" s="7"/>
      <c r="J103" s="7"/>
      <c r="K103" s="56"/>
      <c r="L103" s="56"/>
      <c r="M103" s="56"/>
      <c r="N103" s="56"/>
      <c r="O103" s="7">
        <v>100</v>
      </c>
      <c r="P103" s="7"/>
      <c r="Q103" s="7"/>
      <c r="R103" s="7"/>
      <c r="S103" s="7"/>
      <c r="T103" s="7"/>
      <c r="U103" s="7"/>
      <c r="V103" s="7"/>
      <c r="W103" s="7"/>
      <c r="X103" s="7"/>
      <c r="Y103" s="57"/>
      <c r="Z103" s="7"/>
      <c r="AA103" s="112">
        <f>G103/(2*15.9994+28.0855)</f>
        <v>0</v>
      </c>
      <c r="AB103" s="112">
        <f>H103/(2*15.9994+28.0855)</f>
        <v>0</v>
      </c>
      <c r="AC103" s="112">
        <f>(2*I103)/(2*26.981+3*15.9994)</f>
        <v>0</v>
      </c>
      <c r="AD103" s="112">
        <f>(2*J103)/(2*26.981+3*15.9994)</f>
        <v>0</v>
      </c>
      <c r="AE103" s="112">
        <f>K103/(55.8452+15.9994)</f>
        <v>0</v>
      </c>
      <c r="AF103" s="112">
        <f>L103/(55.8452+15.9994)</f>
        <v>0</v>
      </c>
      <c r="AG103" s="112">
        <f>2*M103/(2*55.845+3*15.999)</f>
        <v>0</v>
      </c>
      <c r="AH103" s="112">
        <f>2*N103/(2*55.845+3*15.999)</f>
        <v>0</v>
      </c>
      <c r="AI103" s="112">
        <f t="shared" si="106"/>
        <v>0.78162371383817886</v>
      </c>
      <c r="AJ103" s="112">
        <f t="shared" si="106"/>
        <v>0</v>
      </c>
      <c r="AK103" s="112">
        <f t="shared" si="107"/>
        <v>0</v>
      </c>
      <c r="AL103" s="112">
        <f t="shared" si="107"/>
        <v>0</v>
      </c>
      <c r="AM103" s="112">
        <f t="shared" si="108"/>
        <v>0</v>
      </c>
      <c r="AN103" s="112">
        <f t="shared" si="108"/>
        <v>0</v>
      </c>
      <c r="AO103" s="112">
        <f t="shared" si="109"/>
        <v>0</v>
      </c>
      <c r="AP103" s="112">
        <f t="shared" si="109"/>
        <v>0</v>
      </c>
      <c r="AQ103" s="112">
        <f t="shared" si="73"/>
        <v>0</v>
      </c>
      <c r="AR103" s="7">
        <v>2</v>
      </c>
      <c r="AS103" s="112">
        <f t="shared" si="74"/>
        <v>1.279388</v>
      </c>
      <c r="AT103" s="118">
        <f t="shared" si="110"/>
        <v>0</v>
      </c>
      <c r="AU103" s="118">
        <f t="shared" si="110"/>
        <v>0</v>
      </c>
      <c r="AV103" s="112">
        <f t="shared" si="110"/>
        <v>0</v>
      </c>
      <c r="AW103" s="112">
        <f t="shared" si="110"/>
        <v>0</v>
      </c>
      <c r="AX103" s="112">
        <f t="shared" si="110"/>
        <v>0</v>
      </c>
      <c r="AY103" s="112">
        <f t="shared" si="110"/>
        <v>0</v>
      </c>
      <c r="AZ103" s="112">
        <f t="shared" si="110"/>
        <v>0</v>
      </c>
      <c r="BA103" s="112">
        <f t="shared" si="110"/>
        <v>0</v>
      </c>
      <c r="BB103" s="112">
        <f t="shared" si="110"/>
        <v>1</v>
      </c>
      <c r="BC103" s="112">
        <f t="shared" si="110"/>
        <v>0</v>
      </c>
      <c r="BD103" s="112">
        <f t="shared" si="110"/>
        <v>0</v>
      </c>
      <c r="BE103" s="112">
        <f t="shared" si="110"/>
        <v>0</v>
      </c>
      <c r="BF103" s="112">
        <f t="shared" si="110"/>
        <v>0</v>
      </c>
      <c r="BG103" s="112">
        <f t="shared" si="110"/>
        <v>0</v>
      </c>
      <c r="BH103" s="112">
        <f t="shared" si="110"/>
        <v>0</v>
      </c>
      <c r="BI103" s="112">
        <f t="shared" si="110"/>
        <v>0</v>
      </c>
      <c r="BJ103" s="112">
        <f t="shared" si="76"/>
        <v>0</v>
      </c>
      <c r="BK103" s="112">
        <f t="shared" si="77"/>
        <v>1</v>
      </c>
      <c r="BL103" s="112">
        <f t="shared" si="78"/>
        <v>0</v>
      </c>
      <c r="BM103" s="112"/>
      <c r="BN103" s="7"/>
      <c r="BO103" s="56">
        <f t="shared" si="79"/>
        <v>0</v>
      </c>
      <c r="BQ103" s="7"/>
      <c r="BR103" s="56"/>
      <c r="BS103" s="56"/>
    </row>
    <row r="104" spans="1:71" s="111" customFormat="1" x14ac:dyDescent="0.25">
      <c r="A104" s="7"/>
      <c r="B104" s="7"/>
      <c r="C104" s="7"/>
      <c r="D104" s="7"/>
      <c r="E104" s="7"/>
      <c r="F104" s="7"/>
      <c r="G104" s="51"/>
      <c r="H104" s="99"/>
      <c r="I104" s="7"/>
      <c r="J104" s="7"/>
      <c r="K104" s="56"/>
      <c r="L104" s="56"/>
      <c r="M104" s="56"/>
      <c r="N104" s="56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57"/>
      <c r="Z104" s="7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>
        <f t="shared" si="73"/>
        <v>0</v>
      </c>
      <c r="AR104" s="7"/>
      <c r="AS104" s="112" t="e">
        <f t="shared" si="74"/>
        <v>#DIV/0!</v>
      </c>
      <c r="AT104" s="118"/>
      <c r="AU104" s="118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 t="e">
        <f t="shared" si="76"/>
        <v>#DIV/0!</v>
      </c>
      <c r="BK104" s="112" t="e">
        <f t="shared" si="77"/>
        <v>#DIV/0!</v>
      </c>
      <c r="BL104" s="112" t="e">
        <f t="shared" si="78"/>
        <v>#DIV/0!</v>
      </c>
      <c r="BM104" s="112"/>
      <c r="BN104" s="7"/>
      <c r="BO104" s="56">
        <f t="shared" si="79"/>
        <v>0</v>
      </c>
      <c r="BQ104" s="7"/>
      <c r="BR104" s="56"/>
      <c r="BS104" s="56"/>
    </row>
    <row r="105" spans="1:71" s="7" customFormat="1" x14ac:dyDescent="0.25">
      <c r="A105" s="7" t="s">
        <v>181</v>
      </c>
      <c r="B105" s="7" t="s">
        <v>156</v>
      </c>
      <c r="C105" s="7" t="s">
        <v>93</v>
      </c>
      <c r="D105" s="7">
        <v>14</v>
      </c>
      <c r="E105" s="7">
        <v>1800</v>
      </c>
      <c r="F105" s="7" t="s">
        <v>61</v>
      </c>
      <c r="G105" s="51">
        <v>45.5</v>
      </c>
      <c r="H105" s="99">
        <v>0.6</v>
      </c>
      <c r="I105" s="7">
        <v>16.95</v>
      </c>
      <c r="J105" s="7">
        <v>0.53</v>
      </c>
      <c r="K105" s="56">
        <f>BN105-M105</f>
        <v>8.8931743999999995</v>
      </c>
      <c r="L105" s="56">
        <v>1.2</v>
      </c>
      <c r="M105" s="56">
        <f>BN105*BP105*1.113</f>
        <v>1.9268256000000001</v>
      </c>
      <c r="N105" s="56">
        <v>0.39898516263139411</v>
      </c>
      <c r="Q105" s="7">
        <v>23.8</v>
      </c>
      <c r="R105" s="7">
        <v>1</v>
      </c>
      <c r="S105" s="7">
        <v>3.2</v>
      </c>
      <c r="T105" s="7">
        <v>0.1</v>
      </c>
      <c r="U105" s="7">
        <v>0.15</v>
      </c>
      <c r="V105" s="7">
        <v>0.01</v>
      </c>
      <c r="Y105" s="57">
        <f>K105+M105</f>
        <v>10.82</v>
      </c>
      <c r="AA105" s="112">
        <f>G105/(2*15.9994+28.0855)</f>
        <v>0.75726936986866789</v>
      </c>
      <c r="AB105" s="112">
        <f>H105/(2*15.9994+28.0855)</f>
        <v>9.9859697125538622E-3</v>
      </c>
      <c r="AC105" s="112">
        <f>(2*I105)/(2*26.981+3*15.9994)</f>
        <v>0.33248267461225067</v>
      </c>
      <c r="AD105" s="112">
        <f>(2*J105)/(2*26.981+3*15.9994)</f>
        <v>1.0396213424453855E-2</v>
      </c>
      <c r="AE105" s="112">
        <f>K105/(55.8452+15.9994)</f>
        <v>0.12378347711588622</v>
      </c>
      <c r="AF105" s="112">
        <f>L105/(55.8452+15.9994)</f>
        <v>1.6702716696870745E-2</v>
      </c>
      <c r="AG105" s="112">
        <f>2*M105/(2*55.845+3*15.999)</f>
        <v>2.413252926036559E-2</v>
      </c>
      <c r="AH105" s="112">
        <f>2*N105/(2*55.845+3*15.999)</f>
        <v>4.9970900903817351E-3</v>
      </c>
      <c r="AI105" s="112">
        <f t="shared" ref="AI105:AJ110" si="111">O105/(95.94+2*15.9994)</f>
        <v>0</v>
      </c>
      <c r="AJ105" s="112">
        <f t="shared" si="111"/>
        <v>0</v>
      </c>
      <c r="AK105" s="112">
        <f t="shared" ref="AK105:AL110" si="112">Q105/(15.9994+24.3051)</f>
        <v>0.59050478234440329</v>
      </c>
      <c r="AL105" s="112">
        <f t="shared" si="112"/>
        <v>2.4811125308588373E-2</v>
      </c>
      <c r="AM105" s="112">
        <f t="shared" ref="AM105:AN110" si="113">S105/(40.078+15.9994)</f>
        <v>5.7063986561431163E-2</v>
      </c>
      <c r="AN105" s="112">
        <f t="shared" si="113"/>
        <v>1.7832495800447238E-3</v>
      </c>
      <c r="AO105" s="112">
        <f t="shared" ref="AO105:AP110" si="114">U105/(22.989+0.5*15.9994)</f>
        <v>4.8404741083039942E-3</v>
      </c>
      <c r="AP105" s="112">
        <f t="shared" si="114"/>
        <v>3.22698273886933E-4</v>
      </c>
      <c r="AQ105" s="112">
        <f t="shared" si="73"/>
        <v>0</v>
      </c>
      <c r="AR105" s="7">
        <v>12</v>
      </c>
      <c r="AS105" s="112">
        <f t="shared" si="74"/>
        <v>4.2778695412656953</v>
      </c>
      <c r="AT105" s="118">
        <f t="shared" ref="AT105:BI110" si="115">$AS105*AA105</f>
        <v>3.2394995718946404</v>
      </c>
      <c r="AU105" s="118">
        <f t="shared" si="115"/>
        <v>4.2718675673335919E-2</v>
      </c>
      <c r="AV105" s="112">
        <f t="shared" si="115"/>
        <v>1.4223175067223002</v>
      </c>
      <c r="AW105" s="112">
        <f t="shared" si="115"/>
        <v>4.447364475296868E-2</v>
      </c>
      <c r="AX105" s="112">
        <f t="shared" si="115"/>
        <v>0.52952956646600891</v>
      </c>
      <c r="AY105" s="112">
        <f t="shared" si="115"/>
        <v>7.145204301393332E-2</v>
      </c>
      <c r="AZ105" s="112">
        <f t="shared" si="115"/>
        <v>0.10323581187662112</v>
      </c>
      <c r="BA105" s="112">
        <f t="shared" si="115"/>
        <v>2.1376899492604667E-2</v>
      </c>
      <c r="BB105" s="112">
        <f t="shared" si="115"/>
        <v>0</v>
      </c>
      <c r="BC105" s="112">
        <f t="shared" si="115"/>
        <v>0</v>
      </c>
      <c r="BD105" s="112">
        <f t="shared" si="115"/>
        <v>2.5261024223628517</v>
      </c>
      <c r="BE105" s="112">
        <f t="shared" si="115"/>
        <v>0.10613875724213663</v>
      </c>
      <c r="BF105" s="112">
        <f t="shared" si="115"/>
        <v>0.24411229001434132</v>
      </c>
      <c r="BG105" s="112">
        <f t="shared" si="115"/>
        <v>7.6285090629481661E-3</v>
      </c>
      <c r="BH105" s="112">
        <f t="shared" si="115"/>
        <v>2.0706916753198884E-2</v>
      </c>
      <c r="BI105" s="112">
        <f t="shared" si="115"/>
        <v>1.3804611168799258E-3</v>
      </c>
      <c r="BJ105" s="112">
        <f t="shared" si="76"/>
        <v>0</v>
      </c>
      <c r="BK105" s="112">
        <f t="shared" si="77"/>
        <v>8.0855040860899621</v>
      </c>
      <c r="BL105" s="112">
        <f t="shared" si="78"/>
        <v>0.29516899035480731</v>
      </c>
      <c r="BM105" s="112">
        <f>AX105+AZ105</f>
        <v>0.63276537834263002</v>
      </c>
      <c r="BN105" s="7">
        <v>10.82</v>
      </c>
      <c r="BO105" s="56">
        <f t="shared" si="79"/>
        <v>1.45</v>
      </c>
      <c r="BP105" s="111">
        <v>0.16</v>
      </c>
      <c r="BQ105" s="7">
        <v>0.03</v>
      </c>
      <c r="BR105" s="56">
        <f t="shared" si="80"/>
        <v>0.39898516263139411</v>
      </c>
      <c r="BS105" s="56">
        <v>0.25</v>
      </c>
    </row>
    <row r="106" spans="1:71" x14ac:dyDescent="0.25">
      <c r="A106" s="7" t="s">
        <v>181</v>
      </c>
      <c r="B106" s="36" t="s">
        <v>162</v>
      </c>
      <c r="C106" s="7" t="s">
        <v>93</v>
      </c>
      <c r="D106" s="7">
        <v>14</v>
      </c>
      <c r="E106" s="7">
        <v>1800</v>
      </c>
      <c r="F106" s="7" t="s">
        <v>61</v>
      </c>
      <c r="G106" s="36">
        <v>56.2</v>
      </c>
      <c r="H106" s="36">
        <v>0.4</v>
      </c>
      <c r="I106" s="36">
        <v>0.36</v>
      </c>
      <c r="J106" s="36">
        <v>0.02</v>
      </c>
      <c r="K106" s="36">
        <v>8.1199999999999992</v>
      </c>
      <c r="L106" s="36">
        <v>0.59</v>
      </c>
      <c r="Q106" s="36">
        <v>34.299999999999997</v>
      </c>
      <c r="R106" s="36">
        <v>0.4</v>
      </c>
      <c r="S106" s="36">
        <v>0.12</v>
      </c>
      <c r="T106" s="36">
        <v>0.01</v>
      </c>
      <c r="AA106" s="112">
        <f>G106/(2*15.9994+28.0855)</f>
        <v>0.93535249640921181</v>
      </c>
      <c r="AB106" s="112">
        <f>H106/(2*15.9994+28.0855)</f>
        <v>6.6573131417025748E-3</v>
      </c>
      <c r="AC106" s="112">
        <f>(2*I106)/(2*26.981+3*15.9994)</f>
        <v>7.0615789298177131E-3</v>
      </c>
      <c r="AD106" s="112">
        <f>(2*J106)/(2*26.981+3*15.9994)</f>
        <v>3.9230994054542852E-4</v>
      </c>
      <c r="AE106" s="112">
        <f>K106/(55.8452+15.9994)</f>
        <v>0.11302171631549204</v>
      </c>
      <c r="AF106" s="112">
        <f>L106/(55.8452+15.9994)</f>
        <v>8.2121690426281164E-3</v>
      </c>
      <c r="AG106" s="112">
        <f>2*M106/(2*55.845+3*15.999)</f>
        <v>0</v>
      </c>
      <c r="AH106" s="112">
        <f>2*N106/(2*55.845+3*15.999)</f>
        <v>0</v>
      </c>
      <c r="AI106" s="112">
        <f t="shared" si="111"/>
        <v>0</v>
      </c>
      <c r="AJ106" s="112">
        <f t="shared" si="111"/>
        <v>0</v>
      </c>
      <c r="AK106" s="112">
        <f t="shared" si="112"/>
        <v>0.85102159808458111</v>
      </c>
      <c r="AL106" s="112">
        <f t="shared" si="112"/>
        <v>9.9244501234353501E-3</v>
      </c>
      <c r="AM106" s="112">
        <f t="shared" si="113"/>
        <v>2.1398994960536684E-3</v>
      </c>
      <c r="AN106" s="112">
        <f t="shared" si="113"/>
        <v>1.7832495800447238E-4</v>
      </c>
      <c r="AO106" s="112">
        <f t="shared" si="114"/>
        <v>0</v>
      </c>
      <c r="AP106" s="112">
        <f t="shared" si="114"/>
        <v>0</v>
      </c>
      <c r="AQ106" s="112">
        <f t="shared" si="73"/>
        <v>0</v>
      </c>
      <c r="AR106" s="7">
        <v>6</v>
      </c>
      <c r="AS106" s="112">
        <f t="shared" si="74"/>
        <v>2.107125875571509</v>
      </c>
      <c r="AT106" s="118">
        <f t="shared" si="115"/>
        <v>1.9709054479642572</v>
      </c>
      <c r="AU106" s="118">
        <f t="shared" si="115"/>
        <v>1.4027796782663752E-2</v>
      </c>
      <c r="AV106" s="112">
        <f t="shared" si="115"/>
        <v>1.4879635685409467E-2</v>
      </c>
      <c r="AW106" s="112">
        <f t="shared" si="115"/>
        <v>8.2664642696719272E-4</v>
      </c>
      <c r="AX106" s="112">
        <f t="shared" si="115"/>
        <v>0.23815098294987588</v>
      </c>
      <c r="AY106" s="112">
        <f t="shared" si="115"/>
        <v>1.730407388428901E-2</v>
      </c>
      <c r="AZ106" s="112">
        <f t="shared" si="115"/>
        <v>0</v>
      </c>
      <c r="BA106" s="112">
        <f t="shared" si="115"/>
        <v>0</v>
      </c>
      <c r="BB106" s="112">
        <f t="shared" si="115"/>
        <v>0</v>
      </c>
      <c r="BC106" s="112">
        <f t="shared" si="115"/>
        <v>0</v>
      </c>
      <c r="BD106" s="112">
        <f t="shared" si="115"/>
        <v>1.7932096299942377</v>
      </c>
      <c r="BE106" s="112">
        <f t="shared" si="115"/>
        <v>2.0912065655909483E-2</v>
      </c>
      <c r="BF106" s="112">
        <f t="shared" si="115"/>
        <v>4.5090375992571166E-3</v>
      </c>
      <c r="BG106" s="112">
        <f t="shared" si="115"/>
        <v>3.7575313327142644E-4</v>
      </c>
      <c r="BH106" s="112">
        <f t="shared" si="115"/>
        <v>0</v>
      </c>
      <c r="BI106" s="112">
        <f t="shared" si="115"/>
        <v>0</v>
      </c>
      <c r="BJ106" s="112">
        <f t="shared" si="76"/>
        <v>0</v>
      </c>
      <c r="BK106" s="112">
        <f t="shared" si="77"/>
        <v>4.0216547341930369</v>
      </c>
      <c r="BL106" s="112">
        <f t="shared" si="78"/>
        <v>5.3446335883100868E-2</v>
      </c>
      <c r="BO106" s="56">
        <f t="shared" si="79"/>
        <v>0.59</v>
      </c>
    </row>
    <row r="107" spans="1:71" x14ac:dyDescent="0.25">
      <c r="A107" s="7" t="s">
        <v>181</v>
      </c>
      <c r="B107" s="36" t="s">
        <v>163</v>
      </c>
      <c r="C107" s="7" t="s">
        <v>93</v>
      </c>
      <c r="D107" s="7">
        <v>14</v>
      </c>
      <c r="E107" s="7">
        <v>1800</v>
      </c>
      <c r="F107" s="7" t="s">
        <v>61</v>
      </c>
      <c r="G107" s="36">
        <v>38.9</v>
      </c>
      <c r="H107" s="36">
        <v>0.7</v>
      </c>
      <c r="I107" s="36">
        <v>0.1</v>
      </c>
      <c r="J107" s="36">
        <v>0.06</v>
      </c>
      <c r="K107" s="36">
        <v>14.3</v>
      </c>
      <c r="L107" s="36">
        <v>0.7</v>
      </c>
      <c r="Q107" s="36">
        <v>46.7</v>
      </c>
      <c r="R107" s="36">
        <v>0.9</v>
      </c>
      <c r="S107" s="36">
        <v>0.12</v>
      </c>
      <c r="T107" s="36">
        <v>0.02</v>
      </c>
      <c r="AA107" s="112">
        <f>G107/(2*15.9994+28.0855)</f>
        <v>0.64742370303057539</v>
      </c>
      <c r="AB107" s="112">
        <f>H107/(2*15.9994+28.0855)</f>
        <v>1.1650297997979505E-2</v>
      </c>
      <c r="AC107" s="112">
        <f>(2*I107)/(2*26.981+3*15.9994)</f>
        <v>1.9615497027271425E-3</v>
      </c>
      <c r="AD107" s="112">
        <f>(2*J107)/(2*26.981+3*15.9994)</f>
        <v>1.1769298216362854E-3</v>
      </c>
      <c r="AE107" s="112">
        <f>K107/(55.8452+15.9994)</f>
        <v>0.1990407073043764</v>
      </c>
      <c r="AF107" s="112">
        <f>L107/(55.8452+15.9994)</f>
        <v>9.7432514065079346E-3</v>
      </c>
      <c r="AG107" s="112">
        <f>2*M107/(2*55.845+3*15.999)</f>
        <v>0</v>
      </c>
      <c r="AH107" s="112">
        <f>2*N107/(2*55.845+3*15.999)</f>
        <v>0</v>
      </c>
      <c r="AI107" s="112">
        <f t="shared" si="111"/>
        <v>0</v>
      </c>
      <c r="AJ107" s="112">
        <f t="shared" si="111"/>
        <v>0</v>
      </c>
      <c r="AK107" s="112">
        <f t="shared" si="112"/>
        <v>1.1586795519110771</v>
      </c>
      <c r="AL107" s="112">
        <f t="shared" si="112"/>
        <v>2.2330012777729537E-2</v>
      </c>
      <c r="AM107" s="112">
        <f t="shared" si="113"/>
        <v>2.1398994960536684E-3</v>
      </c>
      <c r="AN107" s="112">
        <f t="shared" si="113"/>
        <v>3.5664991600894476E-4</v>
      </c>
      <c r="AO107" s="112">
        <f t="shared" si="114"/>
        <v>0</v>
      </c>
      <c r="AP107" s="112">
        <f t="shared" si="114"/>
        <v>0</v>
      </c>
      <c r="AQ107" s="112">
        <f t="shared" si="73"/>
        <v>0</v>
      </c>
      <c r="AR107" s="7">
        <v>4</v>
      </c>
      <c r="AS107" s="112">
        <f t="shared" si="74"/>
        <v>1.5050891451369099</v>
      </c>
      <c r="AT107" s="118">
        <f t="shared" si="115"/>
        <v>0.97443038773566137</v>
      </c>
      <c r="AU107" s="118">
        <f t="shared" si="115"/>
        <v>1.7534737054369226E-2</v>
      </c>
      <c r="AV107" s="112">
        <f t="shared" si="115"/>
        <v>2.9523071652211548E-3</v>
      </c>
      <c r="AW107" s="112">
        <f t="shared" si="115"/>
        <v>1.7713842991326928E-3</v>
      </c>
      <c r="AX107" s="112">
        <f t="shared" si="115"/>
        <v>0.29957400800418976</v>
      </c>
      <c r="AY107" s="112">
        <f t="shared" si="115"/>
        <v>1.4664461930275022E-2</v>
      </c>
      <c r="AZ107" s="112">
        <f t="shared" si="115"/>
        <v>0</v>
      </c>
      <c r="BA107" s="112">
        <f t="shared" si="115"/>
        <v>0</v>
      </c>
      <c r="BB107" s="112">
        <f t="shared" si="115"/>
        <v>0</v>
      </c>
      <c r="BC107" s="112">
        <f t="shared" si="115"/>
        <v>0</v>
      </c>
      <c r="BD107" s="112">
        <f t="shared" si="115"/>
        <v>1.7439160162734608</v>
      </c>
      <c r="BE107" s="112">
        <f t="shared" si="115"/>
        <v>3.3608659842529226E-2</v>
      </c>
      <c r="BF107" s="112">
        <f t="shared" si="115"/>
        <v>3.2207395031943202E-3</v>
      </c>
      <c r="BG107" s="112">
        <f t="shared" si="115"/>
        <v>5.3678991719905344E-4</v>
      </c>
      <c r="BH107" s="112">
        <f t="shared" si="115"/>
        <v>0</v>
      </c>
      <c r="BI107" s="112">
        <f t="shared" si="115"/>
        <v>0</v>
      </c>
      <c r="BJ107" s="112">
        <f t="shared" si="76"/>
        <v>0</v>
      </c>
      <c r="BK107" s="112">
        <f t="shared" si="77"/>
        <v>3.0240934586817274</v>
      </c>
      <c r="BL107" s="112">
        <f t="shared" si="78"/>
        <v>6.811603304350522E-2</v>
      </c>
      <c r="BO107" s="56">
        <f t="shared" si="79"/>
        <v>0.7</v>
      </c>
    </row>
    <row r="108" spans="1:71" x14ac:dyDescent="0.25">
      <c r="A108" s="7" t="s">
        <v>181</v>
      </c>
      <c r="B108" s="36" t="s">
        <v>164</v>
      </c>
      <c r="C108" s="7" t="s">
        <v>93</v>
      </c>
      <c r="D108" s="7">
        <v>14</v>
      </c>
      <c r="E108" s="7">
        <v>1800</v>
      </c>
      <c r="F108" s="7" t="s">
        <v>61</v>
      </c>
      <c r="G108" s="36">
        <v>54.5</v>
      </c>
      <c r="H108" s="36">
        <v>0.1</v>
      </c>
      <c r="I108" s="36">
        <v>1.6</v>
      </c>
      <c r="J108" s="36">
        <v>0.2</v>
      </c>
      <c r="K108" s="36">
        <v>9.4</v>
      </c>
      <c r="L108" s="36">
        <v>0.4</v>
      </c>
      <c r="Q108" s="36">
        <v>23.9</v>
      </c>
      <c r="R108" s="36">
        <v>0.3</v>
      </c>
      <c r="S108" s="36">
        <v>9.39</v>
      </c>
      <c r="T108" s="36">
        <v>0.01</v>
      </c>
      <c r="U108" s="36">
        <v>1.02</v>
      </c>
      <c r="V108" s="36">
        <v>0.01</v>
      </c>
      <c r="AA108" s="112">
        <f>G108/(2*15.9994+28.0855)</f>
        <v>0.90705891555697582</v>
      </c>
      <c r="AB108" s="112">
        <f>H108/(2*15.9994+28.0855)</f>
        <v>1.6643282854256437E-3</v>
      </c>
      <c r="AC108" s="112">
        <f>(2*I108)/(2*26.981+3*15.9994)</f>
        <v>3.1384795243634279E-2</v>
      </c>
      <c r="AD108" s="112">
        <f>(2*J108)/(2*26.981+3*15.9994)</f>
        <v>3.9230994054542849E-3</v>
      </c>
      <c r="AE108" s="112">
        <f>K108/(55.8452+15.9994)</f>
        <v>0.13083794745882085</v>
      </c>
      <c r="AF108" s="112">
        <f>L108/(55.8452+15.9994)</f>
        <v>5.5675722322902493E-3</v>
      </c>
      <c r="AG108" s="112">
        <f>2*M108/(2*55.845+3*15.999)</f>
        <v>0</v>
      </c>
      <c r="AH108" s="112">
        <f>2*N108/(2*55.845+3*15.999)</f>
        <v>0</v>
      </c>
      <c r="AI108" s="112">
        <f t="shared" si="111"/>
        <v>0</v>
      </c>
      <c r="AJ108" s="112">
        <f t="shared" si="111"/>
        <v>0</v>
      </c>
      <c r="AK108" s="112">
        <f t="shared" si="112"/>
        <v>0.5929858948752621</v>
      </c>
      <c r="AL108" s="112">
        <f t="shared" si="112"/>
        <v>7.4433375925765117E-3</v>
      </c>
      <c r="AM108" s="112">
        <f t="shared" si="113"/>
        <v>0.16744713556619958</v>
      </c>
      <c r="AN108" s="112">
        <f t="shared" si="113"/>
        <v>1.7832495800447238E-4</v>
      </c>
      <c r="AO108" s="112">
        <f t="shared" si="114"/>
        <v>3.2915223936467161E-2</v>
      </c>
      <c r="AP108" s="112">
        <f t="shared" si="114"/>
        <v>3.22698273886933E-4</v>
      </c>
      <c r="AQ108" s="112">
        <f t="shared" si="73"/>
        <v>0</v>
      </c>
      <c r="AR108" s="7">
        <v>6</v>
      </c>
      <c r="AS108" s="112">
        <f t="shared" si="74"/>
        <v>2.166907013972089</v>
      </c>
      <c r="AT108" s="118">
        <f t="shared" si="115"/>
        <v>1.9655123262063277</v>
      </c>
      <c r="AU108" s="118">
        <f t="shared" si="115"/>
        <v>3.6064446352409682E-3</v>
      </c>
      <c r="AV108" s="112">
        <f t="shared" si="115"/>
        <v>6.800793294550897E-2</v>
      </c>
      <c r="AW108" s="112">
        <f t="shared" si="115"/>
        <v>8.5009916181886212E-3</v>
      </c>
      <c r="AX108" s="112">
        <f t="shared" si="115"/>
        <v>0.28351366604223055</v>
      </c>
      <c r="AY108" s="112">
        <f t="shared" si="115"/>
        <v>1.2064411320945982E-2</v>
      </c>
      <c r="AZ108" s="112">
        <f t="shared" si="115"/>
        <v>0</v>
      </c>
      <c r="BA108" s="112">
        <f t="shared" si="115"/>
        <v>0</v>
      </c>
      <c r="BB108" s="112">
        <f t="shared" si="115"/>
        <v>0</v>
      </c>
      <c r="BC108" s="112">
        <f t="shared" si="115"/>
        <v>0</v>
      </c>
      <c r="BD108" s="112">
        <f t="shared" si="115"/>
        <v>1.2849452947917213</v>
      </c>
      <c r="BE108" s="112">
        <f t="shared" si="115"/>
        <v>1.6129020436716168E-2</v>
      </c>
      <c r="BF108" s="112">
        <f t="shared" si="115"/>
        <v>0.36284237252793311</v>
      </c>
      <c r="BG108" s="112">
        <f t="shared" si="115"/>
        <v>3.8641360226616939E-4</v>
      </c>
      <c r="BH108" s="112">
        <f t="shared" si="115"/>
        <v>7.1324229614392679E-2</v>
      </c>
      <c r="BI108" s="112">
        <f t="shared" si="115"/>
        <v>6.9925715308228134E-4</v>
      </c>
      <c r="BJ108" s="112">
        <f t="shared" si="76"/>
        <v>0</v>
      </c>
      <c r="BK108" s="112">
        <f t="shared" si="77"/>
        <v>4.0361458221281143</v>
      </c>
      <c r="BL108" s="112">
        <f t="shared" si="78"/>
        <v>4.1386538766440197E-2</v>
      </c>
      <c r="BO108" s="56">
        <f t="shared" si="79"/>
        <v>0.4</v>
      </c>
    </row>
    <row r="109" spans="1:71" x14ac:dyDescent="0.25">
      <c r="A109" s="7" t="s">
        <v>181</v>
      </c>
      <c r="B109" s="36" t="s">
        <v>61</v>
      </c>
      <c r="C109" s="7" t="s">
        <v>93</v>
      </c>
      <c r="D109" s="7">
        <v>14</v>
      </c>
      <c r="E109" s="7">
        <v>1800</v>
      </c>
      <c r="F109" s="7" t="s">
        <v>61</v>
      </c>
      <c r="O109" s="7">
        <v>133.35</v>
      </c>
      <c r="AA109" s="112">
        <f>G109/(2*15.9994+28.0855)</f>
        <v>0</v>
      </c>
      <c r="AB109" s="112">
        <f>H109/(2*15.9994+28.0855)</f>
        <v>0</v>
      </c>
      <c r="AC109" s="112">
        <f>(2*I109)/(2*26.981+3*15.9994)</f>
        <v>0</v>
      </c>
      <c r="AD109" s="112">
        <f>(2*J109)/(2*26.981+3*15.9994)</f>
        <v>0</v>
      </c>
      <c r="AE109" s="112">
        <f>K109/(55.8452+15.9994)</f>
        <v>0</v>
      </c>
      <c r="AF109" s="112">
        <f>L109/(55.8452+15.9994)</f>
        <v>0</v>
      </c>
      <c r="AG109" s="112">
        <f>2*M109/(2*55.845+3*15.999)</f>
        <v>0</v>
      </c>
      <c r="AH109" s="112">
        <f>2*N109/(2*55.845+3*15.999)</f>
        <v>0</v>
      </c>
      <c r="AI109" s="112">
        <f t="shared" si="111"/>
        <v>1.0422952224032116</v>
      </c>
      <c r="AJ109" s="112">
        <f t="shared" si="111"/>
        <v>0</v>
      </c>
      <c r="AK109" s="112">
        <f t="shared" si="112"/>
        <v>0</v>
      </c>
      <c r="AL109" s="112">
        <f t="shared" si="112"/>
        <v>0</v>
      </c>
      <c r="AM109" s="112">
        <f t="shared" si="113"/>
        <v>0</v>
      </c>
      <c r="AN109" s="112">
        <f t="shared" si="113"/>
        <v>0</v>
      </c>
      <c r="AO109" s="112">
        <f t="shared" si="114"/>
        <v>0</v>
      </c>
      <c r="AP109" s="112">
        <f t="shared" si="114"/>
        <v>0</v>
      </c>
      <c r="AQ109" s="112">
        <f t="shared" si="73"/>
        <v>0</v>
      </c>
      <c r="AR109" s="7">
        <v>2</v>
      </c>
      <c r="AS109" s="112">
        <f t="shared" si="74"/>
        <v>0.9594210723659542</v>
      </c>
      <c r="AT109" s="118">
        <f t="shared" si="115"/>
        <v>0</v>
      </c>
      <c r="AU109" s="118">
        <f t="shared" si="115"/>
        <v>0</v>
      </c>
      <c r="AV109" s="112">
        <f t="shared" si="115"/>
        <v>0</v>
      </c>
      <c r="AW109" s="112">
        <f t="shared" si="115"/>
        <v>0</v>
      </c>
      <c r="AX109" s="112">
        <f t="shared" si="115"/>
        <v>0</v>
      </c>
      <c r="AY109" s="112">
        <f t="shared" si="115"/>
        <v>0</v>
      </c>
      <c r="AZ109" s="112">
        <f t="shared" si="115"/>
        <v>0</v>
      </c>
      <c r="BA109" s="112">
        <f t="shared" si="115"/>
        <v>0</v>
      </c>
      <c r="BB109" s="112">
        <f t="shared" si="115"/>
        <v>1</v>
      </c>
      <c r="BC109" s="112">
        <f t="shared" si="115"/>
        <v>0</v>
      </c>
      <c r="BD109" s="112">
        <f t="shared" si="115"/>
        <v>0</v>
      </c>
      <c r="BE109" s="112">
        <f t="shared" si="115"/>
        <v>0</v>
      </c>
      <c r="BF109" s="112">
        <f t="shared" si="115"/>
        <v>0</v>
      </c>
      <c r="BG109" s="112">
        <f t="shared" si="115"/>
        <v>0</v>
      </c>
      <c r="BH109" s="112">
        <f t="shared" si="115"/>
        <v>0</v>
      </c>
      <c r="BI109" s="112">
        <f t="shared" si="115"/>
        <v>0</v>
      </c>
      <c r="BJ109" s="112">
        <f t="shared" si="76"/>
        <v>0</v>
      </c>
      <c r="BK109" s="112">
        <f t="shared" si="77"/>
        <v>1</v>
      </c>
      <c r="BL109" s="112">
        <f t="shared" si="78"/>
        <v>0</v>
      </c>
      <c r="BO109" s="56">
        <f t="shared" si="79"/>
        <v>0</v>
      </c>
    </row>
    <row r="110" spans="1:71" x14ac:dyDescent="0.25">
      <c r="A110" s="7" t="s">
        <v>181</v>
      </c>
      <c r="B110" s="36" t="s">
        <v>161</v>
      </c>
      <c r="C110" s="7" t="s">
        <v>93</v>
      </c>
      <c r="D110" s="7">
        <v>14</v>
      </c>
      <c r="E110" s="7">
        <v>1800</v>
      </c>
      <c r="F110" s="7" t="s">
        <v>61</v>
      </c>
      <c r="O110" s="7">
        <v>100</v>
      </c>
      <c r="AA110" s="112">
        <f>G110/(2*15.9994+28.0855)</f>
        <v>0</v>
      </c>
      <c r="AB110" s="112">
        <f>H110/(2*15.9994+28.0855)</f>
        <v>0</v>
      </c>
      <c r="AC110" s="112">
        <f>(2*I110)/(2*26.981+3*15.9994)</f>
        <v>0</v>
      </c>
      <c r="AD110" s="112">
        <f>(2*J110)/(2*26.981+3*15.9994)</f>
        <v>0</v>
      </c>
      <c r="AE110" s="112">
        <f>K110/(55.8452+15.9994)</f>
        <v>0</v>
      </c>
      <c r="AF110" s="112">
        <f>L110/(55.8452+15.9994)</f>
        <v>0</v>
      </c>
      <c r="AG110" s="112">
        <f>2*M110/(2*55.845+3*15.999)</f>
        <v>0</v>
      </c>
      <c r="AH110" s="112">
        <f>2*N110/(2*55.845+3*15.999)</f>
        <v>0</v>
      </c>
      <c r="AI110" s="112">
        <f t="shared" si="111"/>
        <v>0.78162371383817886</v>
      </c>
      <c r="AJ110" s="112">
        <f t="shared" si="111"/>
        <v>0</v>
      </c>
      <c r="AK110" s="112">
        <f t="shared" si="112"/>
        <v>0</v>
      </c>
      <c r="AL110" s="112">
        <f t="shared" si="112"/>
        <v>0</v>
      </c>
      <c r="AM110" s="112">
        <f t="shared" si="113"/>
        <v>0</v>
      </c>
      <c r="AN110" s="112">
        <f t="shared" si="113"/>
        <v>0</v>
      </c>
      <c r="AO110" s="112">
        <f t="shared" si="114"/>
        <v>0</v>
      </c>
      <c r="AP110" s="112">
        <f t="shared" si="114"/>
        <v>0</v>
      </c>
      <c r="AQ110" s="112">
        <f t="shared" si="73"/>
        <v>0</v>
      </c>
      <c r="AR110" s="7">
        <v>2</v>
      </c>
      <c r="AS110" s="112">
        <f t="shared" si="74"/>
        <v>1.279388</v>
      </c>
      <c r="AT110" s="118">
        <f t="shared" si="115"/>
        <v>0</v>
      </c>
      <c r="AU110" s="118">
        <f t="shared" si="115"/>
        <v>0</v>
      </c>
      <c r="AV110" s="112">
        <f t="shared" si="115"/>
        <v>0</v>
      </c>
      <c r="AW110" s="112">
        <f t="shared" si="115"/>
        <v>0</v>
      </c>
      <c r="AX110" s="112">
        <f t="shared" si="115"/>
        <v>0</v>
      </c>
      <c r="AY110" s="112">
        <f t="shared" si="115"/>
        <v>0</v>
      </c>
      <c r="AZ110" s="112">
        <f t="shared" si="115"/>
        <v>0</v>
      </c>
      <c r="BA110" s="112">
        <f t="shared" si="115"/>
        <v>0</v>
      </c>
      <c r="BB110" s="112">
        <f t="shared" si="115"/>
        <v>1</v>
      </c>
      <c r="BC110" s="112">
        <f t="shared" si="115"/>
        <v>0</v>
      </c>
      <c r="BD110" s="112">
        <f t="shared" si="115"/>
        <v>0</v>
      </c>
      <c r="BE110" s="112">
        <f t="shared" si="115"/>
        <v>0</v>
      </c>
      <c r="BF110" s="112">
        <f t="shared" si="115"/>
        <v>0</v>
      </c>
      <c r="BG110" s="112">
        <f t="shared" si="115"/>
        <v>0</v>
      </c>
      <c r="BH110" s="112">
        <f t="shared" si="115"/>
        <v>0</v>
      </c>
      <c r="BI110" s="112">
        <f t="shared" si="115"/>
        <v>0</v>
      </c>
      <c r="BJ110" s="112">
        <f t="shared" si="76"/>
        <v>0</v>
      </c>
      <c r="BK110" s="112">
        <f t="shared" si="77"/>
        <v>1</v>
      </c>
      <c r="BL110" s="112">
        <f t="shared" si="78"/>
        <v>0</v>
      </c>
      <c r="BO110" s="56">
        <f t="shared" si="79"/>
        <v>0</v>
      </c>
    </row>
    <row r="111" spans="1:71" x14ac:dyDescent="0.25">
      <c r="BO111" s="56"/>
    </row>
    <row r="117" spans="1:1" x14ac:dyDescent="0.25">
      <c r="A117" s="126" t="s">
        <v>169</v>
      </c>
    </row>
    <row r="118" spans="1:1" x14ac:dyDescent="0.25">
      <c r="A118" s="126" t="s">
        <v>170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0"/>
  <sheetViews>
    <sheetView tabSelected="1" workbookViewId="0">
      <selection activeCell="E62" sqref="E62"/>
    </sheetView>
  </sheetViews>
  <sheetFormatPr baseColWidth="10" defaultRowHeight="15" x14ac:dyDescent="0.25"/>
  <cols>
    <col min="1" max="1" width="11.42578125" style="36"/>
    <col min="2" max="2" width="18.42578125" style="36" bestFit="1" customWidth="1"/>
    <col min="3" max="16384" width="11.42578125" style="36"/>
  </cols>
  <sheetData>
    <row r="1" spans="1:27" x14ac:dyDescent="0.25">
      <c r="A1" s="36" t="s">
        <v>195</v>
      </c>
      <c r="B1" s="36" t="s">
        <v>155</v>
      </c>
      <c r="C1" s="36" t="s">
        <v>198</v>
      </c>
      <c r="D1" s="36" t="s">
        <v>2</v>
      </c>
      <c r="E1" s="36" t="s">
        <v>3</v>
      </c>
      <c r="F1" s="36" t="s">
        <v>4</v>
      </c>
      <c r="G1" s="36" t="s">
        <v>199</v>
      </c>
      <c r="H1" s="36" t="s">
        <v>23</v>
      </c>
      <c r="I1" s="36" t="s">
        <v>187</v>
      </c>
      <c r="J1" s="36" t="s">
        <v>25</v>
      </c>
      <c r="K1" s="36" t="s">
        <v>188</v>
      </c>
      <c r="L1" s="36" t="s">
        <v>27</v>
      </c>
      <c r="M1" s="36" t="s">
        <v>189</v>
      </c>
      <c r="N1" s="36" t="s">
        <v>28</v>
      </c>
      <c r="O1" s="36" t="s">
        <v>190</v>
      </c>
      <c r="P1" s="36" t="s">
        <v>61</v>
      </c>
      <c r="Q1" s="36" t="s">
        <v>191</v>
      </c>
      <c r="R1" s="36" t="s">
        <v>30</v>
      </c>
      <c r="S1" s="36" t="s">
        <v>192</v>
      </c>
      <c r="T1" s="36" t="s">
        <v>31</v>
      </c>
      <c r="U1" s="36" t="s">
        <v>193</v>
      </c>
      <c r="V1" s="36" t="s">
        <v>32</v>
      </c>
      <c r="W1" s="36" t="s">
        <v>194</v>
      </c>
      <c r="X1" s="36" t="s">
        <v>55</v>
      </c>
      <c r="Y1" s="36" t="s">
        <v>18</v>
      </c>
      <c r="Z1" s="36" t="s">
        <v>196</v>
      </c>
      <c r="AA1" s="36" t="s">
        <v>197</v>
      </c>
    </row>
    <row r="2" spans="1:27" x14ac:dyDescent="0.25">
      <c r="A2" s="36" t="s">
        <v>183</v>
      </c>
      <c r="B2" s="36" t="s">
        <v>156</v>
      </c>
      <c r="C2" s="36" t="s">
        <v>54</v>
      </c>
      <c r="D2" s="36">
        <v>20</v>
      </c>
      <c r="E2" s="36">
        <v>1600</v>
      </c>
      <c r="F2" s="36" t="s">
        <v>55</v>
      </c>
      <c r="G2" s="36">
        <v>12</v>
      </c>
      <c r="H2" s="127">
        <v>3.6620837266390716</v>
      </c>
      <c r="I2" s="127">
        <v>3.501036067532573E-2</v>
      </c>
      <c r="J2" s="127">
        <v>0.569424296777718</v>
      </c>
      <c r="K2" s="127">
        <v>1.6505052080513564E-2</v>
      </c>
      <c r="L2" s="127">
        <v>0.1792888379995792</v>
      </c>
      <c r="M2" s="127">
        <v>5.8558973504605058E-3</v>
      </c>
      <c r="N2" s="127">
        <v>0.15482714706330661</v>
      </c>
      <c r="O2" s="127">
        <v>1.9527779650358804E-2</v>
      </c>
      <c r="P2" s="127">
        <v>0</v>
      </c>
      <c r="Q2" s="127">
        <v>0</v>
      </c>
      <c r="R2" s="127">
        <v>3.2985352623162862</v>
      </c>
      <c r="S2" s="127">
        <v>2.0876805457698017E-2</v>
      </c>
      <c r="T2" s="127">
        <v>0.21756935023310545</v>
      </c>
      <c r="U2" s="127">
        <v>1.5004782774696929E-2</v>
      </c>
      <c r="V2" s="127">
        <v>2.0364581417656829E-2</v>
      </c>
      <c r="W2" s="127">
        <v>8.1458325670627305E-3</v>
      </c>
      <c r="X2" s="127">
        <v>0</v>
      </c>
      <c r="Y2" s="127">
        <v>8.1020932024467225</v>
      </c>
      <c r="Z2" s="36">
        <v>0.44</v>
      </c>
      <c r="AA2" s="36">
        <v>0.06</v>
      </c>
    </row>
    <row r="3" spans="1:27" x14ac:dyDescent="0.25">
      <c r="A3" s="36" t="s">
        <v>183</v>
      </c>
      <c r="B3" s="36" t="s">
        <v>157</v>
      </c>
      <c r="C3" s="36" t="s">
        <v>54</v>
      </c>
      <c r="D3" s="36">
        <v>20</v>
      </c>
      <c r="E3" s="36">
        <v>1600</v>
      </c>
      <c r="F3" s="36" t="s">
        <v>55</v>
      </c>
      <c r="G3" s="36">
        <v>4</v>
      </c>
      <c r="H3" s="127">
        <v>0.99897275562343757</v>
      </c>
      <c r="I3" s="127">
        <v>4.8376404630674939E-3</v>
      </c>
      <c r="J3" s="127">
        <v>5.9866409230040843E-3</v>
      </c>
      <c r="K3" s="127">
        <v>2.8507813919067073E-4</v>
      </c>
      <c r="L3" s="127">
        <v>0.14969323946932953</v>
      </c>
      <c r="M3" s="127">
        <v>2.0228816144503988E-3</v>
      </c>
      <c r="N3" s="127">
        <v>0</v>
      </c>
      <c r="O3" s="127">
        <v>0</v>
      </c>
      <c r="P3" s="127">
        <v>0</v>
      </c>
      <c r="Q3" s="127">
        <v>0</v>
      </c>
      <c r="R3" s="127">
        <v>1.8426037922213285</v>
      </c>
      <c r="S3" s="127">
        <v>3.6058782626640484E-3</v>
      </c>
      <c r="T3" s="127">
        <v>7.7749567796051402E-4</v>
      </c>
      <c r="U3" s="127">
        <v>2.5916522598683802E-4</v>
      </c>
      <c r="V3" s="127">
        <v>0</v>
      </c>
      <c r="W3" s="127">
        <v>0</v>
      </c>
      <c r="X3" s="127">
        <v>0</v>
      </c>
      <c r="Y3" s="127">
        <v>2.9980339239150604</v>
      </c>
    </row>
    <row r="4" spans="1:27" x14ac:dyDescent="0.25">
      <c r="A4" s="36" t="s">
        <v>183</v>
      </c>
      <c r="B4" s="36" t="s">
        <v>55</v>
      </c>
      <c r="C4" s="36" t="s">
        <v>54</v>
      </c>
      <c r="D4" s="36">
        <v>20</v>
      </c>
      <c r="E4" s="36">
        <v>1600</v>
      </c>
      <c r="F4" s="36" t="s">
        <v>55</v>
      </c>
      <c r="G4" s="36">
        <v>2</v>
      </c>
      <c r="H4" s="127">
        <v>0</v>
      </c>
      <c r="I4" s="127">
        <v>0</v>
      </c>
      <c r="J4" s="127">
        <v>0</v>
      </c>
      <c r="K4" s="127">
        <v>0</v>
      </c>
      <c r="L4" s="127">
        <v>0</v>
      </c>
      <c r="M4" s="127">
        <v>0</v>
      </c>
      <c r="N4" s="127">
        <v>0</v>
      </c>
      <c r="O4" s="127">
        <v>0</v>
      </c>
      <c r="P4" s="127">
        <v>0</v>
      </c>
      <c r="Q4" s="127">
        <v>0</v>
      </c>
      <c r="R4" s="127">
        <v>0</v>
      </c>
      <c r="S4" s="127">
        <v>0</v>
      </c>
      <c r="T4" s="127">
        <v>0</v>
      </c>
      <c r="U4" s="127">
        <v>0</v>
      </c>
      <c r="V4" s="127">
        <v>0</v>
      </c>
      <c r="W4" s="127">
        <v>0</v>
      </c>
      <c r="X4" s="127">
        <v>1</v>
      </c>
      <c r="Y4" s="127">
        <v>1</v>
      </c>
    </row>
    <row r="5" spans="1:27" x14ac:dyDescent="0.25">
      <c r="A5" s="36" t="s">
        <v>183</v>
      </c>
      <c r="B5" s="36" t="s">
        <v>165</v>
      </c>
      <c r="C5" s="36" t="s">
        <v>54</v>
      </c>
      <c r="D5" s="36">
        <v>20</v>
      </c>
      <c r="E5" s="36">
        <v>1600</v>
      </c>
      <c r="F5" s="36" t="s">
        <v>55</v>
      </c>
      <c r="G5" s="36">
        <v>2</v>
      </c>
      <c r="H5" s="127">
        <v>0</v>
      </c>
      <c r="I5" s="127">
        <v>0</v>
      </c>
      <c r="J5" s="127">
        <v>0</v>
      </c>
      <c r="K5" s="127">
        <v>0</v>
      </c>
      <c r="L5" s="127">
        <v>0</v>
      </c>
      <c r="M5" s="127">
        <v>0</v>
      </c>
      <c r="N5" s="127">
        <v>0</v>
      </c>
      <c r="O5" s="127">
        <v>0</v>
      </c>
      <c r="P5" s="127">
        <v>0</v>
      </c>
      <c r="Q5" s="127">
        <v>0</v>
      </c>
      <c r="R5" s="127">
        <v>0</v>
      </c>
      <c r="S5" s="127">
        <v>0</v>
      </c>
      <c r="T5" s="127">
        <v>0</v>
      </c>
      <c r="U5" s="127">
        <v>0</v>
      </c>
      <c r="V5" s="127">
        <v>0</v>
      </c>
      <c r="W5" s="127">
        <v>0</v>
      </c>
      <c r="X5" s="127">
        <v>0.99999999999999989</v>
      </c>
      <c r="Y5" s="127">
        <v>0.99999999999999989</v>
      </c>
    </row>
    <row r="6" spans="1:27" x14ac:dyDescent="0.25"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</row>
    <row r="7" spans="1:27" x14ac:dyDescent="0.25">
      <c r="A7" s="36" t="s">
        <v>175</v>
      </c>
      <c r="B7" s="36" t="s">
        <v>156</v>
      </c>
      <c r="C7" s="36" t="s">
        <v>54</v>
      </c>
      <c r="D7" s="36">
        <v>20</v>
      </c>
      <c r="E7" s="36">
        <v>1800</v>
      </c>
      <c r="F7" s="36" t="s">
        <v>55</v>
      </c>
      <c r="G7" s="36">
        <v>12</v>
      </c>
      <c r="H7" s="127">
        <v>3.6595048685516045</v>
      </c>
      <c r="I7" s="127">
        <v>1.4129362426840172E-2</v>
      </c>
      <c r="J7" s="127">
        <v>0.56618949216148573</v>
      </c>
      <c r="K7" s="127">
        <v>2.4978948183594959E-2</v>
      </c>
      <c r="L7" s="127">
        <v>0.15496740101303993</v>
      </c>
      <c r="M7" s="127">
        <v>8.2715610582297771E-3</v>
      </c>
      <c r="N7" s="127">
        <v>0.15295712813079154</v>
      </c>
      <c r="O7" s="127">
        <v>1.6429688792563957E-2</v>
      </c>
      <c r="P7" s="127">
        <v>0</v>
      </c>
      <c r="Q7" s="127">
        <v>0</v>
      </c>
      <c r="R7" s="127">
        <v>3.1911165479225261</v>
      </c>
      <c r="S7" s="127">
        <v>5.2658688909612637E-2</v>
      </c>
      <c r="T7" s="127">
        <v>0.37090422962090475</v>
      </c>
      <c r="U7" s="127">
        <v>2.2708422221688049E-2</v>
      </c>
      <c r="V7" s="127">
        <v>0</v>
      </c>
      <c r="W7" s="127">
        <v>0</v>
      </c>
      <c r="X7" s="127">
        <v>0</v>
      </c>
      <c r="Y7" s="127">
        <v>8.0956396674003521</v>
      </c>
      <c r="Z7" s="36">
        <v>0.47</v>
      </c>
      <c r="AA7" s="36">
        <v>0.05</v>
      </c>
    </row>
    <row r="8" spans="1:27" x14ac:dyDescent="0.25">
      <c r="A8" s="36" t="s">
        <v>175</v>
      </c>
      <c r="B8" s="36" t="s">
        <v>157</v>
      </c>
      <c r="C8" s="36" t="s">
        <v>54</v>
      </c>
      <c r="D8" s="36">
        <v>20</v>
      </c>
      <c r="E8" s="36">
        <v>1800</v>
      </c>
      <c r="F8" s="36" t="s">
        <v>55</v>
      </c>
      <c r="G8" s="36">
        <v>4</v>
      </c>
      <c r="H8" s="127">
        <v>0.99082391520509705</v>
      </c>
      <c r="I8" s="127">
        <v>4.8215275679080148E-3</v>
      </c>
      <c r="J8" s="127">
        <v>1.1365144785846066E-2</v>
      </c>
      <c r="K8" s="127">
        <v>2.8412861964615165E-3</v>
      </c>
      <c r="L8" s="127">
        <v>0.137097787458591</v>
      </c>
      <c r="M8" s="127">
        <v>4.0322878664291479E-3</v>
      </c>
      <c r="N8" s="127">
        <v>0</v>
      </c>
      <c r="O8" s="127">
        <v>0</v>
      </c>
      <c r="P8" s="127">
        <v>0</v>
      </c>
      <c r="Q8" s="127">
        <v>0</v>
      </c>
      <c r="R8" s="127">
        <v>1.8616236447977268</v>
      </c>
      <c r="S8" s="127">
        <v>1.4375472160600209E-2</v>
      </c>
      <c r="T8" s="127">
        <v>2.5830201547187947E-3</v>
      </c>
      <c r="U8" s="127">
        <v>2.5830201547187947E-3</v>
      </c>
      <c r="V8" s="127">
        <v>0</v>
      </c>
      <c r="W8" s="127">
        <v>0</v>
      </c>
      <c r="X8" s="127">
        <v>0</v>
      </c>
      <c r="Y8" s="127">
        <v>3.0034935124019797</v>
      </c>
    </row>
    <row r="9" spans="1:27" x14ac:dyDescent="0.25">
      <c r="A9" s="36" t="s">
        <v>175</v>
      </c>
      <c r="B9" s="36" t="s">
        <v>55</v>
      </c>
      <c r="C9" s="36" t="s">
        <v>54</v>
      </c>
      <c r="D9" s="36">
        <v>20</v>
      </c>
      <c r="E9" s="36">
        <v>1800</v>
      </c>
      <c r="F9" s="36" t="s">
        <v>55</v>
      </c>
      <c r="G9" s="36">
        <v>2</v>
      </c>
      <c r="H9" s="127">
        <v>0</v>
      </c>
      <c r="I9" s="127">
        <v>0</v>
      </c>
      <c r="J9" s="127">
        <v>0</v>
      </c>
      <c r="K9" s="127">
        <v>0</v>
      </c>
      <c r="L9" s="127">
        <v>0</v>
      </c>
      <c r="M9" s="127">
        <v>0</v>
      </c>
      <c r="N9" s="127">
        <v>0</v>
      </c>
      <c r="O9" s="127">
        <v>0</v>
      </c>
      <c r="P9" s="127">
        <v>0</v>
      </c>
      <c r="Q9" s="127">
        <v>0</v>
      </c>
      <c r="R9" s="127">
        <v>0</v>
      </c>
      <c r="S9" s="127">
        <v>0</v>
      </c>
      <c r="T9" s="127">
        <v>0</v>
      </c>
      <c r="U9" s="127">
        <v>0</v>
      </c>
      <c r="V9" s="127">
        <v>0</v>
      </c>
      <c r="W9" s="127">
        <v>0</v>
      </c>
      <c r="X9" s="127">
        <v>1</v>
      </c>
      <c r="Y9" s="127">
        <v>1</v>
      </c>
    </row>
    <row r="10" spans="1:27" x14ac:dyDescent="0.25">
      <c r="A10" s="36" t="s">
        <v>175</v>
      </c>
      <c r="B10" s="36" t="s">
        <v>165</v>
      </c>
      <c r="C10" s="36" t="s">
        <v>54</v>
      </c>
      <c r="D10" s="36">
        <v>20</v>
      </c>
      <c r="E10" s="36">
        <v>1800</v>
      </c>
      <c r="F10" s="36" t="s">
        <v>55</v>
      </c>
      <c r="G10" s="36">
        <v>2</v>
      </c>
      <c r="H10" s="127">
        <v>0</v>
      </c>
      <c r="I10" s="127">
        <v>0</v>
      </c>
      <c r="J10" s="127">
        <v>0</v>
      </c>
      <c r="K10" s="127">
        <v>0</v>
      </c>
      <c r="L10" s="127">
        <v>0</v>
      </c>
      <c r="M10" s="127">
        <v>0</v>
      </c>
      <c r="N10" s="127">
        <v>0</v>
      </c>
      <c r="O10" s="127">
        <v>0</v>
      </c>
      <c r="P10" s="127">
        <v>0</v>
      </c>
      <c r="Q10" s="127">
        <v>0</v>
      </c>
      <c r="R10" s="127">
        <v>0</v>
      </c>
      <c r="S10" s="127">
        <v>0</v>
      </c>
      <c r="T10" s="127">
        <v>0</v>
      </c>
      <c r="U10" s="127">
        <v>0</v>
      </c>
      <c r="V10" s="127">
        <v>0</v>
      </c>
      <c r="W10" s="127">
        <v>0</v>
      </c>
      <c r="X10" s="127">
        <v>0.99999999999999989</v>
      </c>
      <c r="Y10" s="127">
        <v>0.99999999999999989</v>
      </c>
    </row>
    <row r="11" spans="1:27" x14ac:dyDescent="0.25"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</row>
    <row r="12" spans="1:27" x14ac:dyDescent="0.25">
      <c r="A12" s="36" t="s">
        <v>176</v>
      </c>
      <c r="B12" s="36" t="s">
        <v>156</v>
      </c>
      <c r="C12" s="36" t="s">
        <v>54</v>
      </c>
      <c r="D12" s="36">
        <v>20</v>
      </c>
      <c r="E12" s="36">
        <v>1800</v>
      </c>
      <c r="F12" s="36" t="s">
        <v>61</v>
      </c>
      <c r="G12" s="36">
        <v>12</v>
      </c>
      <c r="H12" s="127">
        <v>3.6718670466607657</v>
      </c>
      <c r="I12" s="127">
        <v>3.5238647280813488E-2</v>
      </c>
      <c r="J12" s="127">
        <v>0.53991190508825149</v>
      </c>
      <c r="K12" s="127">
        <v>8.3063370013577137E-2</v>
      </c>
      <c r="L12" s="127">
        <v>0.26087391064246707</v>
      </c>
      <c r="M12" s="127">
        <v>5.3046728893559819E-3</v>
      </c>
      <c r="N12" s="127">
        <v>1.9833762368586038E-2</v>
      </c>
      <c r="O12" s="127">
        <v>7.6462004348067762E-3</v>
      </c>
      <c r="P12" s="127">
        <v>0</v>
      </c>
      <c r="Q12" s="127">
        <v>0</v>
      </c>
      <c r="R12" s="127">
        <v>3.0468753707215264</v>
      </c>
      <c r="S12" s="127">
        <v>4.2025867182365888E-2</v>
      </c>
      <c r="T12" s="127">
        <v>0.52104046329610909</v>
      </c>
      <c r="U12" s="127">
        <v>7.5513110622624511E-3</v>
      </c>
      <c r="V12" s="127">
        <v>5.4659652191013678E-3</v>
      </c>
      <c r="W12" s="127">
        <v>1.3664913047753418E-2</v>
      </c>
      <c r="X12" s="127">
        <v>0</v>
      </c>
      <c r="Y12" s="127">
        <v>8.0658684239968075</v>
      </c>
      <c r="Z12" s="36">
        <v>7.0000000000000007E-2</v>
      </c>
      <c r="AA12" s="36">
        <v>0.03</v>
      </c>
    </row>
    <row r="13" spans="1:27" x14ac:dyDescent="0.25">
      <c r="A13" s="36" t="s">
        <v>176</v>
      </c>
      <c r="B13" s="36" t="s">
        <v>157</v>
      </c>
      <c r="C13" s="36" t="s">
        <v>54</v>
      </c>
      <c r="D13" s="36">
        <v>20</v>
      </c>
      <c r="E13" s="36">
        <v>1800</v>
      </c>
      <c r="F13" s="36" t="s">
        <v>61</v>
      </c>
      <c r="G13" s="36">
        <v>4</v>
      </c>
      <c r="H13" s="127">
        <v>0.98184518873958748</v>
      </c>
      <c r="I13" s="127">
        <v>8.0459128950599416E-3</v>
      </c>
      <c r="J13" s="127">
        <v>4.3103542911900033E-3</v>
      </c>
      <c r="K13" s="127">
        <v>2.8735695274600021E-4</v>
      </c>
      <c r="L13" s="127">
        <v>0.19513725848092761</v>
      </c>
      <c r="M13" s="127">
        <v>1.427336268930505E-3</v>
      </c>
      <c r="N13" s="127">
        <v>0</v>
      </c>
      <c r="O13" s="127">
        <v>0</v>
      </c>
      <c r="P13" s="127">
        <v>0</v>
      </c>
      <c r="Q13" s="127">
        <v>0</v>
      </c>
      <c r="R13" s="127">
        <v>1.8326169373958903</v>
      </c>
      <c r="S13" s="127">
        <v>1.3448398786919462E-2</v>
      </c>
      <c r="T13" s="127">
        <v>2.0898952072223552E-3</v>
      </c>
      <c r="U13" s="127">
        <v>2.612369009027944E-4</v>
      </c>
      <c r="V13" s="127">
        <v>0</v>
      </c>
      <c r="W13" s="127">
        <v>0</v>
      </c>
      <c r="X13" s="127">
        <v>0</v>
      </c>
      <c r="Y13" s="127">
        <v>3.0159996341148179</v>
      </c>
    </row>
    <row r="14" spans="1:27" x14ac:dyDescent="0.25">
      <c r="A14" s="36" t="s">
        <v>176</v>
      </c>
      <c r="B14" s="36" t="s">
        <v>61</v>
      </c>
      <c r="C14" s="36" t="s">
        <v>54</v>
      </c>
      <c r="D14" s="36">
        <v>20</v>
      </c>
      <c r="E14" s="36">
        <v>1800</v>
      </c>
      <c r="F14" s="36" t="s">
        <v>61</v>
      </c>
      <c r="G14" s="36">
        <v>2</v>
      </c>
      <c r="H14" s="127">
        <v>0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  <c r="P14" s="127">
        <v>1</v>
      </c>
      <c r="Q14" s="127">
        <v>0</v>
      </c>
      <c r="R14" s="127">
        <v>0</v>
      </c>
      <c r="S14" s="127">
        <v>0</v>
      </c>
      <c r="T14" s="127">
        <v>0</v>
      </c>
      <c r="U14" s="127">
        <v>0</v>
      </c>
      <c r="V14" s="127">
        <v>0</v>
      </c>
      <c r="W14" s="127">
        <v>0</v>
      </c>
      <c r="X14" s="127">
        <v>0</v>
      </c>
      <c r="Y14" s="127">
        <v>1</v>
      </c>
    </row>
    <row r="15" spans="1:27" x14ac:dyDescent="0.25">
      <c r="A15" s="36" t="s">
        <v>176</v>
      </c>
      <c r="B15" s="36" t="s">
        <v>161</v>
      </c>
      <c r="C15" s="36" t="s">
        <v>54</v>
      </c>
      <c r="D15" s="36">
        <v>20</v>
      </c>
      <c r="E15" s="36">
        <v>1800</v>
      </c>
      <c r="F15" s="36" t="s">
        <v>61</v>
      </c>
      <c r="G15" s="36">
        <v>2</v>
      </c>
      <c r="H15" s="127">
        <v>0</v>
      </c>
      <c r="I15" s="127">
        <v>0</v>
      </c>
      <c r="J15" s="127">
        <v>0</v>
      </c>
      <c r="K15" s="127">
        <v>0</v>
      </c>
      <c r="L15" s="127">
        <v>0</v>
      </c>
      <c r="M15" s="127">
        <v>0</v>
      </c>
      <c r="N15" s="127">
        <v>0</v>
      </c>
      <c r="O15" s="127">
        <v>0</v>
      </c>
      <c r="P15" s="127">
        <v>1</v>
      </c>
      <c r="Q15" s="127">
        <v>0</v>
      </c>
      <c r="R15" s="127">
        <v>0</v>
      </c>
      <c r="S15" s="127">
        <v>0</v>
      </c>
      <c r="T15" s="127">
        <v>0</v>
      </c>
      <c r="U15" s="127">
        <v>0</v>
      </c>
      <c r="V15" s="127">
        <v>0</v>
      </c>
      <c r="W15" s="127">
        <v>0</v>
      </c>
      <c r="X15" s="127">
        <v>0</v>
      </c>
      <c r="Y15" s="127">
        <v>1</v>
      </c>
    </row>
    <row r="16" spans="1:27" x14ac:dyDescent="0.25"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</row>
    <row r="17" spans="1:27" x14ac:dyDescent="0.25">
      <c r="A17" s="36" t="s">
        <v>177</v>
      </c>
      <c r="B17" s="36" t="s">
        <v>156</v>
      </c>
      <c r="C17" s="36" t="s">
        <v>54</v>
      </c>
      <c r="D17" s="36">
        <v>20</v>
      </c>
      <c r="E17" s="36">
        <v>1800</v>
      </c>
      <c r="F17" s="36" t="s">
        <v>64</v>
      </c>
      <c r="G17" s="36">
        <v>12</v>
      </c>
      <c r="H17" s="127">
        <v>3.8162726833347245</v>
      </c>
      <c r="I17" s="127">
        <v>7.0152071384829484E-2</v>
      </c>
      <c r="J17" s="127">
        <v>0.24225259740434027</v>
      </c>
      <c r="K17" s="127">
        <v>0.1430365165561463</v>
      </c>
      <c r="L17" s="127">
        <v>0.29563501392410946</v>
      </c>
      <c r="M17" s="127">
        <v>1.4667205686674819E-2</v>
      </c>
      <c r="N17" s="127">
        <v>2.9613356801617956E-2</v>
      </c>
      <c r="O17" s="127">
        <v>1.1941591770933612E-2</v>
      </c>
      <c r="P17" s="127">
        <v>0</v>
      </c>
      <c r="Q17" s="127">
        <v>0</v>
      </c>
      <c r="R17" s="127">
        <v>3.1792270918212191</v>
      </c>
      <c r="S17" s="127">
        <v>8.3663870837400525E-2</v>
      </c>
      <c r="T17" s="127">
        <v>0.50360315007722045</v>
      </c>
      <c r="U17" s="127">
        <v>3.0065859706102711E-2</v>
      </c>
      <c r="V17" s="127">
        <v>6.8009276005568326E-3</v>
      </c>
      <c r="W17" s="127">
        <v>1.3601855201113668E-3</v>
      </c>
      <c r="X17" s="127">
        <v>0</v>
      </c>
      <c r="Y17" s="127">
        <v>8.0734048209637876</v>
      </c>
      <c r="Z17" s="36">
        <v>0.09</v>
      </c>
      <c r="AA17" s="36">
        <v>0.04</v>
      </c>
    </row>
    <row r="18" spans="1:27" x14ac:dyDescent="0.25">
      <c r="A18" s="36" t="s">
        <v>177</v>
      </c>
      <c r="B18" s="36" t="s">
        <v>158</v>
      </c>
      <c r="C18" s="36" t="s">
        <v>54</v>
      </c>
      <c r="D18" s="36">
        <v>20</v>
      </c>
      <c r="E18" s="36">
        <v>1800</v>
      </c>
      <c r="F18" s="36" t="s">
        <v>64</v>
      </c>
      <c r="G18" s="36">
        <v>2</v>
      </c>
      <c r="H18" s="127">
        <v>1.0562614794211189E-3</v>
      </c>
      <c r="I18" s="127">
        <v>6.0357798824063928E-4</v>
      </c>
      <c r="J18" s="127">
        <v>3.3789932613808812E-3</v>
      </c>
      <c r="K18" s="127">
        <v>3.5568350119798749E-4</v>
      </c>
      <c r="L18" s="127">
        <v>0.30602155634593303</v>
      </c>
      <c r="M18" s="127">
        <v>1.5269529203240369E-2</v>
      </c>
      <c r="N18" s="127">
        <v>0</v>
      </c>
      <c r="O18" s="127">
        <v>0</v>
      </c>
      <c r="P18" s="127">
        <v>0</v>
      </c>
      <c r="Q18" s="127">
        <v>0</v>
      </c>
      <c r="R18" s="127">
        <v>1.6850805545477752</v>
      </c>
      <c r="S18" s="127">
        <v>2.4294313161281503E-2</v>
      </c>
      <c r="T18" s="127">
        <v>1.1317345598758561E-3</v>
      </c>
      <c r="U18" s="127">
        <v>1.6167636569655084E-4</v>
      </c>
      <c r="V18" s="127">
        <v>1.1702833910053358E-3</v>
      </c>
      <c r="W18" s="127">
        <v>2.9257084775133395E-4</v>
      </c>
      <c r="X18" s="127">
        <v>0</v>
      </c>
      <c r="Y18" s="127">
        <v>1.9978393835853914</v>
      </c>
    </row>
    <row r="19" spans="1:27" x14ac:dyDescent="0.25">
      <c r="A19" s="36" t="s">
        <v>177</v>
      </c>
      <c r="B19" s="36" t="s">
        <v>157</v>
      </c>
      <c r="C19" s="36" t="s">
        <v>54</v>
      </c>
      <c r="D19" s="36">
        <v>20</v>
      </c>
      <c r="E19" s="36">
        <v>1800</v>
      </c>
      <c r="F19" s="36" t="s">
        <v>64</v>
      </c>
      <c r="G19" s="36">
        <v>4</v>
      </c>
      <c r="H19" s="127">
        <v>0.99497663448338525</v>
      </c>
      <c r="I19" s="127">
        <v>3.4351844347145243E-3</v>
      </c>
      <c r="J19" s="127">
        <v>5.7837876832813996E-3</v>
      </c>
      <c r="K19" s="127">
        <v>4.6270301466251199E-3</v>
      </c>
      <c r="L19" s="127">
        <v>0.18468490813868313</v>
      </c>
      <c r="M19" s="127">
        <v>6.3613690581101967E-3</v>
      </c>
      <c r="N19" s="127">
        <v>0</v>
      </c>
      <c r="O19" s="127">
        <v>0</v>
      </c>
      <c r="P19" s="127">
        <v>0</v>
      </c>
      <c r="Q19" s="127">
        <v>0</v>
      </c>
      <c r="R19" s="127">
        <v>1.8124796970698185</v>
      </c>
      <c r="S19" s="127">
        <v>9.510488824180683E-3</v>
      </c>
      <c r="T19" s="127">
        <v>4.2064442998063969E-3</v>
      </c>
      <c r="U19" s="127">
        <v>1.5774166124273988E-3</v>
      </c>
      <c r="V19" s="127">
        <v>0</v>
      </c>
      <c r="W19" s="127">
        <v>0</v>
      </c>
      <c r="X19" s="127">
        <v>0</v>
      </c>
      <c r="Y19" s="127">
        <v>3.0021314716749745</v>
      </c>
    </row>
    <row r="20" spans="1:27" x14ac:dyDescent="0.25">
      <c r="A20" s="36" t="s">
        <v>177</v>
      </c>
      <c r="B20" s="36" t="s">
        <v>159</v>
      </c>
      <c r="C20" s="36" t="s">
        <v>54</v>
      </c>
      <c r="D20" s="36">
        <v>20</v>
      </c>
      <c r="E20" s="36">
        <v>1800</v>
      </c>
      <c r="F20" s="36" t="s">
        <v>64</v>
      </c>
      <c r="G20" s="36">
        <v>6</v>
      </c>
      <c r="H20" s="127">
        <v>1.9840364149044838</v>
      </c>
      <c r="I20" s="127">
        <v>8.0936030276096138E-3</v>
      </c>
      <c r="J20" s="127">
        <v>2.254669474806999E-2</v>
      </c>
      <c r="K20" s="127">
        <v>5.6366736870174976E-3</v>
      </c>
      <c r="L20" s="127">
        <v>6.7995217454559595E-2</v>
      </c>
      <c r="M20" s="127">
        <v>7.691766680380044E-3</v>
      </c>
      <c r="N20" s="127">
        <v>0</v>
      </c>
      <c r="O20" s="127">
        <v>0</v>
      </c>
      <c r="P20" s="127">
        <v>0</v>
      </c>
      <c r="Q20" s="127">
        <v>0</v>
      </c>
      <c r="R20" s="127">
        <v>1.0820660517594245</v>
      </c>
      <c r="S20" s="127">
        <v>2.687340929356908E-2</v>
      </c>
      <c r="T20" s="127">
        <v>0.84590593597810748</v>
      </c>
      <c r="U20" s="127">
        <v>1.4978763078829489E-2</v>
      </c>
      <c r="V20" s="127">
        <v>4.2798457536732965E-3</v>
      </c>
      <c r="W20" s="127">
        <v>7.1330762561221627E-4</v>
      </c>
      <c r="X20" s="127">
        <v>0</v>
      </c>
      <c r="Y20" s="127">
        <v>4.0068301605983185</v>
      </c>
    </row>
    <row r="21" spans="1:27" x14ac:dyDescent="0.25">
      <c r="A21" s="36" t="s">
        <v>177</v>
      </c>
      <c r="B21" s="36" t="s">
        <v>160</v>
      </c>
      <c r="C21" s="36" t="s">
        <v>54</v>
      </c>
      <c r="D21" s="36">
        <v>20</v>
      </c>
      <c r="E21" s="36">
        <v>1800</v>
      </c>
      <c r="F21" s="36" t="s">
        <v>64</v>
      </c>
      <c r="G21" s="36">
        <v>1</v>
      </c>
      <c r="H21" s="127">
        <v>0</v>
      </c>
      <c r="I21" s="127">
        <v>0</v>
      </c>
      <c r="J21" s="127">
        <v>0</v>
      </c>
      <c r="K21" s="127">
        <v>0</v>
      </c>
      <c r="L21" s="127">
        <v>0.99999999999999989</v>
      </c>
      <c r="M21" s="127">
        <v>0</v>
      </c>
      <c r="N21" s="127">
        <v>0</v>
      </c>
      <c r="O21" s="127">
        <v>0</v>
      </c>
      <c r="P21" s="127">
        <v>0</v>
      </c>
      <c r="Q21" s="127">
        <v>0</v>
      </c>
      <c r="R21" s="127">
        <v>0</v>
      </c>
      <c r="S21" s="127">
        <v>0</v>
      </c>
      <c r="T21" s="127">
        <v>0</v>
      </c>
      <c r="U21" s="127">
        <v>0</v>
      </c>
      <c r="V21" s="127">
        <v>0</v>
      </c>
      <c r="W21" s="127">
        <v>0</v>
      </c>
      <c r="X21" s="127">
        <v>0</v>
      </c>
      <c r="Y21" s="127">
        <v>0.99999999999999989</v>
      </c>
    </row>
    <row r="22" spans="1:27" x14ac:dyDescent="0.25"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</row>
    <row r="23" spans="1:27" x14ac:dyDescent="0.25">
      <c r="A23" s="36" t="s">
        <v>178</v>
      </c>
      <c r="B23" s="36" t="s">
        <v>156</v>
      </c>
      <c r="C23" s="36" t="s">
        <v>54</v>
      </c>
      <c r="D23" s="36">
        <v>17</v>
      </c>
      <c r="E23" s="36">
        <v>1600</v>
      </c>
      <c r="F23" s="36" t="s">
        <v>61</v>
      </c>
      <c r="G23" s="36">
        <v>12</v>
      </c>
      <c r="H23" s="127">
        <v>3.4426172050821471</v>
      </c>
      <c r="I23" s="127">
        <v>5.64363476242975E-2</v>
      </c>
      <c r="J23" s="127">
        <v>1.0808678224521313</v>
      </c>
      <c r="K23" s="127">
        <v>0.13302988584026229</v>
      </c>
      <c r="L23" s="127">
        <v>0.36008903581937901</v>
      </c>
      <c r="M23" s="127">
        <v>1.4749448991132327E-2</v>
      </c>
      <c r="N23" s="127">
        <v>3.1670163573210466E-2</v>
      </c>
      <c r="O23" s="127">
        <v>1.074633642091747E-2</v>
      </c>
      <c r="P23" s="127">
        <v>0</v>
      </c>
      <c r="Q23" s="127">
        <v>0</v>
      </c>
      <c r="R23" s="127">
        <v>2.671222705147362</v>
      </c>
      <c r="S23" s="127">
        <v>0.10516624823414812</v>
      </c>
      <c r="T23" s="127">
        <v>0.4383994925108633</v>
      </c>
      <c r="U23" s="127">
        <v>2.2675835819527417E-2</v>
      </c>
      <c r="V23" s="127">
        <v>0</v>
      </c>
      <c r="W23" s="127">
        <v>0</v>
      </c>
      <c r="X23" s="127">
        <v>0</v>
      </c>
      <c r="Y23" s="127">
        <v>8.0248664245850918</v>
      </c>
      <c r="Z23" s="36">
        <v>0.08</v>
      </c>
      <c r="AA23" s="36">
        <v>0.03</v>
      </c>
    </row>
    <row r="24" spans="1:27" x14ac:dyDescent="0.25">
      <c r="A24" s="36" t="s">
        <v>178</v>
      </c>
      <c r="B24" s="36" t="s">
        <v>167</v>
      </c>
      <c r="C24" s="36" t="s">
        <v>54</v>
      </c>
      <c r="D24" s="36">
        <v>17</v>
      </c>
      <c r="E24" s="36">
        <v>1600</v>
      </c>
      <c r="F24" s="36" t="s">
        <v>61</v>
      </c>
      <c r="G24" s="36">
        <v>4</v>
      </c>
      <c r="H24" s="127">
        <v>1.0065991469326909</v>
      </c>
      <c r="I24" s="127">
        <v>2.4915820468630963E-3</v>
      </c>
      <c r="J24" s="127">
        <v>5.8730745203848687E-3</v>
      </c>
      <c r="K24" s="127">
        <v>2.9365372601924344E-3</v>
      </c>
      <c r="L24" s="127">
        <v>0.25213169179839118</v>
      </c>
      <c r="M24" s="127">
        <v>4.167465980138698E-3</v>
      </c>
      <c r="N24" s="127">
        <v>0</v>
      </c>
      <c r="O24" s="127">
        <v>0</v>
      </c>
      <c r="P24" s="127">
        <v>0</v>
      </c>
      <c r="Q24" s="127">
        <v>0</v>
      </c>
      <c r="R24" s="127">
        <v>1.7234577507411841</v>
      </c>
      <c r="S24" s="127">
        <v>1.1143045802205933E-2</v>
      </c>
      <c r="T24" s="127">
        <v>2.4026518144654118E-3</v>
      </c>
      <c r="U24" s="127">
        <v>1.3348065635918954E-3</v>
      </c>
      <c r="V24" s="127">
        <v>0</v>
      </c>
      <c r="W24" s="127">
        <v>0</v>
      </c>
      <c r="X24" s="127">
        <v>0</v>
      </c>
      <c r="Y24" s="127">
        <v>2.9904643158071167</v>
      </c>
    </row>
    <row r="25" spans="1:27" x14ac:dyDescent="0.25">
      <c r="A25" s="36" t="s">
        <v>178</v>
      </c>
      <c r="B25" s="36" t="s">
        <v>168</v>
      </c>
      <c r="C25" s="36" t="s">
        <v>54</v>
      </c>
      <c r="D25" s="36">
        <v>17</v>
      </c>
      <c r="E25" s="36">
        <v>1600</v>
      </c>
      <c r="F25" s="36" t="s">
        <v>61</v>
      </c>
      <c r="G25" s="36">
        <v>6</v>
      </c>
      <c r="H25" s="127">
        <v>2.0036766679299598</v>
      </c>
      <c r="I25" s="127">
        <v>1.4493140455189584E-2</v>
      </c>
      <c r="J25" s="127">
        <v>9.8217905507198867E-3</v>
      </c>
      <c r="K25" s="127">
        <v>1.2811031153112894E-3</v>
      </c>
      <c r="L25" s="127">
        <v>9.0299562986439041E-2</v>
      </c>
      <c r="M25" s="127">
        <v>8.1815040289726654E-3</v>
      </c>
      <c r="N25" s="127">
        <v>0</v>
      </c>
      <c r="O25" s="127">
        <v>0</v>
      </c>
      <c r="P25" s="127">
        <v>0</v>
      </c>
      <c r="Q25" s="127">
        <v>0</v>
      </c>
      <c r="R25" s="127">
        <v>1.1072962746443216</v>
      </c>
      <c r="S25" s="127">
        <v>3.2408671453004537E-2</v>
      </c>
      <c r="T25" s="127">
        <v>0.7803181406832399</v>
      </c>
      <c r="U25" s="127">
        <v>3.4939618239548054E-2</v>
      </c>
      <c r="V25" s="127">
        <v>0</v>
      </c>
      <c r="W25" s="127">
        <v>0</v>
      </c>
      <c r="X25" s="127">
        <v>0</v>
      </c>
      <c r="Y25" s="127">
        <v>3.9914124367946804</v>
      </c>
    </row>
    <row r="26" spans="1:27" x14ac:dyDescent="0.25">
      <c r="A26" s="36" t="s">
        <v>178</v>
      </c>
      <c r="B26" s="36" t="s">
        <v>61</v>
      </c>
      <c r="C26" s="36" t="s">
        <v>54</v>
      </c>
      <c r="D26" s="36">
        <v>17</v>
      </c>
      <c r="E26" s="36">
        <v>1600</v>
      </c>
      <c r="F26" s="36" t="s">
        <v>61</v>
      </c>
      <c r="G26" s="36">
        <v>2</v>
      </c>
      <c r="H26" s="127">
        <v>0</v>
      </c>
      <c r="I26" s="127">
        <v>0</v>
      </c>
      <c r="J26" s="127">
        <v>0</v>
      </c>
      <c r="K26" s="127">
        <v>0</v>
      </c>
      <c r="L26" s="127">
        <v>0</v>
      </c>
      <c r="M26" s="127">
        <v>0</v>
      </c>
      <c r="N26" s="127">
        <v>0</v>
      </c>
      <c r="O26" s="127">
        <v>0</v>
      </c>
      <c r="P26" s="127">
        <v>1</v>
      </c>
      <c r="Q26" s="127">
        <v>0</v>
      </c>
      <c r="R26" s="127">
        <v>0</v>
      </c>
      <c r="S26" s="127">
        <v>0</v>
      </c>
      <c r="T26" s="127">
        <v>0</v>
      </c>
      <c r="U26" s="127">
        <v>0</v>
      </c>
      <c r="V26" s="127">
        <v>0</v>
      </c>
      <c r="W26" s="127">
        <v>0</v>
      </c>
      <c r="X26" s="127">
        <v>0</v>
      </c>
      <c r="Y26" s="127">
        <v>1</v>
      </c>
    </row>
    <row r="27" spans="1:27" x14ac:dyDescent="0.25">
      <c r="A27" s="36" t="s">
        <v>178</v>
      </c>
      <c r="B27" s="36" t="s">
        <v>161</v>
      </c>
      <c r="C27" s="36" t="s">
        <v>54</v>
      </c>
      <c r="D27" s="36">
        <v>17</v>
      </c>
      <c r="E27" s="36">
        <v>1600</v>
      </c>
      <c r="F27" s="36" t="s">
        <v>61</v>
      </c>
      <c r="G27" s="36">
        <v>2</v>
      </c>
      <c r="H27" s="127">
        <v>0</v>
      </c>
      <c r="I27" s="127">
        <v>0</v>
      </c>
      <c r="J27" s="127">
        <v>0</v>
      </c>
      <c r="K27" s="127">
        <v>0</v>
      </c>
      <c r="L27" s="127">
        <v>0</v>
      </c>
      <c r="M27" s="127">
        <v>0</v>
      </c>
      <c r="N27" s="127">
        <v>0</v>
      </c>
      <c r="O27" s="127">
        <v>0</v>
      </c>
      <c r="P27" s="127">
        <v>1</v>
      </c>
      <c r="Q27" s="127">
        <v>0</v>
      </c>
      <c r="R27" s="127">
        <v>0</v>
      </c>
      <c r="S27" s="127">
        <v>0</v>
      </c>
      <c r="T27" s="127">
        <v>0</v>
      </c>
      <c r="U27" s="127">
        <v>0</v>
      </c>
      <c r="V27" s="127">
        <v>0</v>
      </c>
      <c r="W27" s="127">
        <v>0</v>
      </c>
      <c r="X27" s="127">
        <v>0</v>
      </c>
      <c r="Y27" s="127">
        <v>1</v>
      </c>
    </row>
    <row r="28" spans="1:27" x14ac:dyDescent="0.25"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</row>
    <row r="29" spans="1:27" x14ac:dyDescent="0.25">
      <c r="A29" s="36" t="s">
        <v>179</v>
      </c>
      <c r="B29" s="36" t="s">
        <v>156</v>
      </c>
      <c r="C29" s="36" t="s">
        <v>54</v>
      </c>
      <c r="D29" s="36">
        <v>17</v>
      </c>
      <c r="E29" s="36">
        <v>1800</v>
      </c>
      <c r="F29" s="36" t="s">
        <v>64</v>
      </c>
      <c r="G29" s="36">
        <v>12</v>
      </c>
      <c r="H29" s="127">
        <v>3.6083253848523582</v>
      </c>
      <c r="I29" s="127">
        <v>3.4964393264073239E-2</v>
      </c>
      <c r="J29" s="127">
        <v>0.73351047716067042</v>
      </c>
      <c r="K29" s="127">
        <v>3.2966763018457093E-2</v>
      </c>
      <c r="L29" s="127">
        <v>0.3209011564332605</v>
      </c>
      <c r="M29" s="127">
        <v>2.3392835026672078E-2</v>
      </c>
      <c r="N29" s="127">
        <v>5.329837746429196E-2</v>
      </c>
      <c r="O29" s="127">
        <v>1.416923603161813E-2</v>
      </c>
      <c r="P29" s="127">
        <v>0</v>
      </c>
      <c r="Q29" s="127">
        <v>0</v>
      </c>
      <c r="R29" s="127">
        <v>2.8876411968512001</v>
      </c>
      <c r="S29" s="127">
        <v>4.1698789846226721E-2</v>
      </c>
      <c r="T29" s="127">
        <v>0.43456737817159929</v>
      </c>
      <c r="U29" s="127">
        <v>2.2477623008875829E-2</v>
      </c>
      <c r="V29" s="127">
        <v>0</v>
      </c>
      <c r="W29" s="127">
        <v>0</v>
      </c>
      <c r="X29" s="127">
        <v>0</v>
      </c>
      <c r="Y29" s="127">
        <v>8.0382439709333795</v>
      </c>
      <c r="Z29" s="36">
        <v>0.14000000000000001</v>
      </c>
      <c r="AA29" s="36">
        <v>0.04</v>
      </c>
    </row>
    <row r="30" spans="1:27" x14ac:dyDescent="0.25">
      <c r="A30" s="36" t="s">
        <v>179</v>
      </c>
      <c r="B30" s="36" t="s">
        <v>166</v>
      </c>
      <c r="C30" s="36" t="s">
        <v>54</v>
      </c>
      <c r="D30" s="36">
        <v>17</v>
      </c>
      <c r="E30" s="36">
        <v>1800</v>
      </c>
      <c r="F30" s="36" t="s">
        <v>64</v>
      </c>
      <c r="G30" s="36">
        <v>4</v>
      </c>
      <c r="H30" s="127">
        <v>0.98950064300759422</v>
      </c>
      <c r="I30" s="127">
        <v>7.2579509267060704E-3</v>
      </c>
      <c r="J30" s="127">
        <v>2.2810934769474651E-3</v>
      </c>
      <c r="K30" s="127">
        <v>1.9959567923290324E-3</v>
      </c>
      <c r="L30" s="127">
        <v>0.17198024891486288</v>
      </c>
      <c r="M30" s="127">
        <v>1.011648523028605E-2</v>
      </c>
      <c r="N30" s="127">
        <v>0</v>
      </c>
      <c r="O30" s="127">
        <v>0</v>
      </c>
      <c r="P30" s="127">
        <v>0</v>
      </c>
      <c r="Q30" s="127">
        <v>0</v>
      </c>
      <c r="R30" s="127">
        <v>1.8393755820598827</v>
      </c>
      <c r="S30" s="127">
        <v>1.8033093941763556E-2</v>
      </c>
      <c r="T30" s="127">
        <v>6.2212427946443374E-3</v>
      </c>
      <c r="U30" s="127">
        <v>1.8145291484379321E-3</v>
      </c>
      <c r="V30" s="127">
        <v>0</v>
      </c>
      <c r="W30" s="127">
        <v>0</v>
      </c>
      <c r="X30" s="127">
        <v>0</v>
      </c>
      <c r="Y30" s="127">
        <v>3.0093588102539317</v>
      </c>
    </row>
    <row r="31" spans="1:27" x14ac:dyDescent="0.25">
      <c r="A31" s="36" t="s">
        <v>179</v>
      </c>
      <c r="B31" s="36" t="s">
        <v>160</v>
      </c>
      <c r="C31" s="36" t="s">
        <v>54</v>
      </c>
      <c r="D31" s="36">
        <v>17</v>
      </c>
      <c r="E31" s="36">
        <v>1800</v>
      </c>
      <c r="F31" s="36" t="s">
        <v>64</v>
      </c>
      <c r="G31" s="36">
        <v>1</v>
      </c>
      <c r="H31" s="127">
        <v>0</v>
      </c>
      <c r="I31" s="127">
        <v>0</v>
      </c>
      <c r="J31" s="127">
        <v>0</v>
      </c>
      <c r="K31" s="127">
        <v>0</v>
      </c>
      <c r="L31" s="127">
        <v>0.99999999999999989</v>
      </c>
      <c r="M31" s="127">
        <v>0</v>
      </c>
      <c r="N31" s="127">
        <v>0</v>
      </c>
      <c r="O31" s="127">
        <v>0</v>
      </c>
      <c r="P31" s="127">
        <v>0</v>
      </c>
      <c r="Q31" s="127">
        <v>0</v>
      </c>
      <c r="R31" s="127">
        <v>0</v>
      </c>
      <c r="S31" s="127">
        <v>0</v>
      </c>
      <c r="T31" s="127">
        <v>0</v>
      </c>
      <c r="U31" s="127">
        <v>0</v>
      </c>
      <c r="V31" s="127">
        <v>0</v>
      </c>
      <c r="W31" s="127">
        <v>0</v>
      </c>
      <c r="X31" s="127">
        <v>0</v>
      </c>
      <c r="Y31" s="127">
        <v>0.99999999999999989</v>
      </c>
    </row>
    <row r="32" spans="1:27" x14ac:dyDescent="0.25"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</row>
    <row r="33" spans="1:27" x14ac:dyDescent="0.25">
      <c r="A33" s="36" t="s">
        <v>180</v>
      </c>
      <c r="B33" s="36" t="s">
        <v>156</v>
      </c>
      <c r="C33" s="36" t="s">
        <v>54</v>
      </c>
      <c r="D33" s="36">
        <v>14</v>
      </c>
      <c r="E33" s="36">
        <v>1800</v>
      </c>
      <c r="F33" s="36" t="s">
        <v>55</v>
      </c>
      <c r="G33" s="36">
        <v>12</v>
      </c>
      <c r="H33" s="127">
        <v>3.3193790602730173</v>
      </c>
      <c r="I33" s="127">
        <v>3.4940832213400178E-2</v>
      </c>
      <c r="J33" s="127">
        <v>1.2354205532901665</v>
      </c>
      <c r="K33" s="127">
        <v>4.9416822131606662E-2</v>
      </c>
      <c r="L33" s="127">
        <v>0.21768524494659158</v>
      </c>
      <c r="M33" s="127">
        <v>1.1688535783953706E-2</v>
      </c>
      <c r="N33" s="127">
        <v>9.3355633776897456E-2</v>
      </c>
      <c r="O33" s="127">
        <v>1.2441090624879348E-2</v>
      </c>
      <c r="P33" s="127">
        <v>0</v>
      </c>
      <c r="Q33" s="127">
        <v>0</v>
      </c>
      <c r="R33" s="127">
        <v>2.9794543897502552</v>
      </c>
      <c r="S33" s="127">
        <v>3.1253018074303376E-2</v>
      </c>
      <c r="T33" s="127">
        <v>0.2395997469166089</v>
      </c>
      <c r="U33" s="127">
        <v>7.4874920911440282E-3</v>
      </c>
      <c r="V33" s="127">
        <v>2.709885145178211E-3</v>
      </c>
      <c r="W33" s="127">
        <v>2.709885145178211E-3</v>
      </c>
      <c r="X33" s="127">
        <v>0</v>
      </c>
      <c r="Y33" s="127">
        <v>8.0876045140987145</v>
      </c>
      <c r="Z33" s="36">
        <v>0.28999999999999998</v>
      </c>
      <c r="AA33" s="36">
        <v>0.04</v>
      </c>
    </row>
    <row r="34" spans="1:27" x14ac:dyDescent="0.25">
      <c r="A34" s="36" t="s">
        <v>180</v>
      </c>
      <c r="B34" s="36" t="s">
        <v>163</v>
      </c>
      <c r="C34" s="36" t="s">
        <v>54</v>
      </c>
      <c r="D34" s="36">
        <v>14</v>
      </c>
      <c r="E34" s="36">
        <v>1800</v>
      </c>
      <c r="F34" s="36" t="s">
        <v>55</v>
      </c>
      <c r="G34" s="36">
        <v>4</v>
      </c>
      <c r="H34" s="127">
        <v>0.99094474859752835</v>
      </c>
      <c r="I34" s="127">
        <v>4.7871726985387842E-3</v>
      </c>
      <c r="J34" s="127">
        <v>2.2568329255596899E-3</v>
      </c>
      <c r="K34" s="127">
        <v>1.128416462779845E-3</v>
      </c>
      <c r="L34" s="127">
        <v>0.11209958404643895</v>
      </c>
      <c r="M34" s="127">
        <v>4.0035565730871065E-3</v>
      </c>
      <c r="N34" s="127">
        <v>0</v>
      </c>
      <c r="O34" s="127">
        <v>0</v>
      </c>
      <c r="P34" s="127">
        <v>0</v>
      </c>
      <c r="Q34" s="127">
        <v>0</v>
      </c>
      <c r="R34" s="127">
        <v>1.8983146515112828</v>
      </c>
      <c r="S34" s="127">
        <v>1.0704781869424527E-2</v>
      </c>
      <c r="T34" s="127">
        <v>3.8469230104839097E-3</v>
      </c>
      <c r="U34" s="127">
        <v>2.5646153403226062E-4</v>
      </c>
      <c r="V34" s="127">
        <v>9.281896967953283E-4</v>
      </c>
      <c r="W34" s="127">
        <v>4.6409484839766415E-4</v>
      </c>
      <c r="X34" s="127">
        <v>0</v>
      </c>
      <c r="Y34" s="127">
        <v>3.0083909297880891</v>
      </c>
    </row>
    <row r="35" spans="1:27" x14ac:dyDescent="0.25">
      <c r="A35" s="36" t="s">
        <v>180</v>
      </c>
      <c r="B35" s="36" t="s">
        <v>55</v>
      </c>
      <c r="C35" s="36" t="s">
        <v>54</v>
      </c>
      <c r="D35" s="36">
        <v>14</v>
      </c>
      <c r="E35" s="36">
        <v>1800</v>
      </c>
      <c r="F35" s="36" t="s">
        <v>55</v>
      </c>
      <c r="G35" s="36">
        <v>2</v>
      </c>
      <c r="H35" s="127">
        <v>0</v>
      </c>
      <c r="I35" s="127">
        <v>0</v>
      </c>
      <c r="J35" s="127">
        <v>0</v>
      </c>
      <c r="K35" s="127">
        <v>0</v>
      </c>
      <c r="L35" s="127">
        <v>0</v>
      </c>
      <c r="M35" s="127">
        <v>0</v>
      </c>
      <c r="N35" s="127">
        <v>0</v>
      </c>
      <c r="O35" s="127">
        <v>0</v>
      </c>
      <c r="P35" s="127">
        <v>0</v>
      </c>
      <c r="Q35" s="127">
        <v>0</v>
      </c>
      <c r="R35" s="127">
        <v>0</v>
      </c>
      <c r="S35" s="127">
        <v>0</v>
      </c>
      <c r="T35" s="127">
        <v>0</v>
      </c>
      <c r="U35" s="127">
        <v>0</v>
      </c>
      <c r="V35" s="127">
        <v>0</v>
      </c>
      <c r="W35" s="127">
        <v>0</v>
      </c>
      <c r="X35" s="127">
        <v>1</v>
      </c>
      <c r="Y35" s="127">
        <v>1</v>
      </c>
    </row>
    <row r="36" spans="1:27" x14ac:dyDescent="0.25">
      <c r="A36" s="36" t="s">
        <v>180</v>
      </c>
      <c r="B36" s="36" t="s">
        <v>165</v>
      </c>
      <c r="C36" s="36" t="s">
        <v>54</v>
      </c>
      <c r="D36" s="36">
        <v>14</v>
      </c>
      <c r="E36" s="36">
        <v>1800</v>
      </c>
      <c r="F36" s="36" t="s">
        <v>55</v>
      </c>
      <c r="G36" s="36">
        <v>2</v>
      </c>
      <c r="H36" s="127">
        <v>0</v>
      </c>
      <c r="I36" s="127">
        <v>0</v>
      </c>
      <c r="J36" s="127">
        <v>0</v>
      </c>
      <c r="K36" s="127">
        <v>0</v>
      </c>
      <c r="L36" s="127">
        <v>0</v>
      </c>
      <c r="M36" s="127">
        <v>0</v>
      </c>
      <c r="N36" s="127">
        <v>0</v>
      </c>
      <c r="O36" s="127">
        <v>0</v>
      </c>
      <c r="P36" s="127">
        <v>0</v>
      </c>
      <c r="Q36" s="127">
        <v>0</v>
      </c>
      <c r="R36" s="127">
        <v>0</v>
      </c>
      <c r="S36" s="127">
        <v>0</v>
      </c>
      <c r="T36" s="127">
        <v>0</v>
      </c>
      <c r="U36" s="127">
        <v>0</v>
      </c>
      <c r="V36" s="127">
        <v>0</v>
      </c>
      <c r="W36" s="127">
        <v>0</v>
      </c>
      <c r="X36" s="127">
        <v>0.99999999999999989</v>
      </c>
      <c r="Y36" s="127">
        <v>0.99999999999999989</v>
      </c>
    </row>
    <row r="37" spans="1:27" x14ac:dyDescent="0.25"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</row>
    <row r="38" spans="1:27" x14ac:dyDescent="0.25">
      <c r="A38" s="36" t="s">
        <v>181</v>
      </c>
      <c r="B38" s="36" t="s">
        <v>156</v>
      </c>
      <c r="C38" s="36" t="s">
        <v>54</v>
      </c>
      <c r="D38" s="36">
        <v>14</v>
      </c>
      <c r="E38" s="36">
        <v>1600</v>
      </c>
      <c r="F38" s="36" t="s">
        <v>61</v>
      </c>
      <c r="G38" s="36">
        <v>12</v>
      </c>
      <c r="H38" s="127">
        <v>3.1644905448330269</v>
      </c>
      <c r="I38" s="127">
        <v>9.7798824785126665E-2</v>
      </c>
      <c r="J38" s="127">
        <v>1.6548627511175009</v>
      </c>
      <c r="K38" s="127">
        <v>0.16466296031019909</v>
      </c>
      <c r="L38" s="127">
        <v>0.3154759340835212</v>
      </c>
      <c r="M38" s="127">
        <v>5.8421469274726148E-2</v>
      </c>
      <c r="N38" s="127">
        <v>0</v>
      </c>
      <c r="O38" s="127">
        <v>0</v>
      </c>
      <c r="P38" s="127">
        <v>0</v>
      </c>
      <c r="Q38" s="127">
        <v>0</v>
      </c>
      <c r="R38" s="127">
        <v>2.5514035341127488</v>
      </c>
      <c r="S38" s="127">
        <v>0.10413891975970402</v>
      </c>
      <c r="T38" s="127">
        <v>0.32184531546142398</v>
      </c>
      <c r="U38" s="127">
        <v>1.4969549556345302E-2</v>
      </c>
      <c r="V38" s="127">
        <v>0</v>
      </c>
      <c r="W38" s="127">
        <v>0</v>
      </c>
      <c r="X38" s="127">
        <v>0</v>
      </c>
      <c r="Y38" s="127">
        <v>8.0080780796082216</v>
      </c>
      <c r="Z38" s="36">
        <v>0</v>
      </c>
      <c r="AA38" s="36">
        <v>0</v>
      </c>
    </row>
    <row r="39" spans="1:27" x14ac:dyDescent="0.25">
      <c r="A39" s="36" t="s">
        <v>181</v>
      </c>
      <c r="B39" s="36" t="s">
        <v>163</v>
      </c>
      <c r="C39" s="36" t="s">
        <v>54</v>
      </c>
      <c r="D39" s="36">
        <v>14</v>
      </c>
      <c r="E39" s="36">
        <v>1600</v>
      </c>
      <c r="F39" s="36" t="s">
        <v>61</v>
      </c>
      <c r="G39" s="36">
        <v>4</v>
      </c>
      <c r="H39" s="127">
        <v>1.0052458064705789</v>
      </c>
      <c r="I39" s="127">
        <v>4.8562599346404778E-3</v>
      </c>
      <c r="J39" s="127">
        <v>1.4308768460189311E-3</v>
      </c>
      <c r="K39" s="127">
        <v>2.8617536920378625E-4</v>
      </c>
      <c r="L39" s="127">
        <v>0.13402405052154678</v>
      </c>
      <c r="M39" s="127">
        <v>6.0920022964339451E-3</v>
      </c>
      <c r="N39" s="127">
        <v>0</v>
      </c>
      <c r="O39" s="127">
        <v>0</v>
      </c>
      <c r="P39" s="127">
        <v>0</v>
      </c>
      <c r="Q39" s="127">
        <v>0</v>
      </c>
      <c r="R39" s="127">
        <v>1.8496957431820211</v>
      </c>
      <c r="S39" s="127">
        <v>1.0859270507917932E-2</v>
      </c>
      <c r="T39" s="127">
        <v>3.642278086245853E-3</v>
      </c>
      <c r="U39" s="127">
        <v>5.2032544089226462E-4</v>
      </c>
      <c r="V39" s="127">
        <v>0</v>
      </c>
      <c r="W39" s="127">
        <v>0</v>
      </c>
      <c r="X39" s="127">
        <v>0</v>
      </c>
      <c r="Y39" s="127">
        <v>2.9940387551064118</v>
      </c>
    </row>
    <row r="40" spans="1:27" x14ac:dyDescent="0.25">
      <c r="A40" s="36" t="s">
        <v>181</v>
      </c>
      <c r="B40" s="36" t="s">
        <v>162</v>
      </c>
      <c r="C40" s="36" t="s">
        <v>54</v>
      </c>
      <c r="D40" s="36">
        <v>14</v>
      </c>
      <c r="E40" s="36">
        <v>1600</v>
      </c>
      <c r="F40" s="36" t="s">
        <v>61</v>
      </c>
      <c r="G40" s="36">
        <v>6</v>
      </c>
      <c r="H40" s="127">
        <v>1.9991092840021119</v>
      </c>
      <c r="I40" s="127">
        <v>2.1373228268019729E-2</v>
      </c>
      <c r="J40" s="127">
        <v>2.0991776844039432E-2</v>
      </c>
      <c r="K40" s="127">
        <v>2.0991776844039435E-3</v>
      </c>
      <c r="L40" s="127">
        <v>0.12810149671800813</v>
      </c>
      <c r="M40" s="127">
        <v>1.1916418299349593E-3</v>
      </c>
      <c r="N40" s="127">
        <v>0</v>
      </c>
      <c r="O40" s="127">
        <v>0</v>
      </c>
      <c r="P40" s="127">
        <v>0</v>
      </c>
      <c r="Q40" s="127">
        <v>0</v>
      </c>
      <c r="R40" s="127">
        <v>1.3116661019173703</v>
      </c>
      <c r="S40" s="127">
        <v>1.3275972691471362E-2</v>
      </c>
      <c r="T40" s="127">
        <v>0.53052616809433839</v>
      </c>
      <c r="U40" s="127">
        <v>5.343429031165998E-3</v>
      </c>
      <c r="V40" s="127">
        <v>0</v>
      </c>
      <c r="W40" s="127">
        <v>0</v>
      </c>
      <c r="X40" s="127">
        <v>0</v>
      </c>
      <c r="Y40" s="127">
        <v>3.9903948275758681</v>
      </c>
    </row>
    <row r="41" spans="1:27" x14ac:dyDescent="0.25">
      <c r="A41" s="36" t="s">
        <v>181</v>
      </c>
      <c r="B41" s="36" t="s">
        <v>61</v>
      </c>
      <c r="C41" s="36" t="s">
        <v>54</v>
      </c>
      <c r="D41" s="36">
        <v>14</v>
      </c>
      <c r="E41" s="36">
        <v>1600</v>
      </c>
      <c r="F41" s="36" t="s">
        <v>61</v>
      </c>
      <c r="G41" s="36">
        <v>2</v>
      </c>
      <c r="H41" s="127">
        <v>0</v>
      </c>
      <c r="I41" s="127">
        <v>0</v>
      </c>
      <c r="J41" s="127">
        <v>0</v>
      </c>
      <c r="K41" s="127">
        <v>0</v>
      </c>
      <c r="L41" s="127">
        <v>0</v>
      </c>
      <c r="M41" s="127">
        <v>0</v>
      </c>
      <c r="N41" s="127">
        <v>0</v>
      </c>
      <c r="O41" s="127">
        <v>0</v>
      </c>
      <c r="P41" s="127">
        <v>1</v>
      </c>
      <c r="Q41" s="127">
        <v>0</v>
      </c>
      <c r="R41" s="127">
        <v>0</v>
      </c>
      <c r="S41" s="127">
        <v>0</v>
      </c>
      <c r="T41" s="127">
        <v>0</v>
      </c>
      <c r="U41" s="127">
        <v>0</v>
      </c>
      <c r="V41" s="127">
        <v>0</v>
      </c>
      <c r="W41" s="127">
        <v>0</v>
      </c>
      <c r="X41" s="127">
        <v>0</v>
      </c>
      <c r="Y41" s="127">
        <v>1</v>
      </c>
    </row>
    <row r="42" spans="1:27" x14ac:dyDescent="0.25">
      <c r="A42" s="36" t="s">
        <v>181</v>
      </c>
      <c r="B42" s="36" t="s">
        <v>161</v>
      </c>
      <c r="C42" s="36" t="s">
        <v>54</v>
      </c>
      <c r="D42" s="36">
        <v>14</v>
      </c>
      <c r="E42" s="36">
        <v>1600</v>
      </c>
      <c r="F42" s="36" t="s">
        <v>61</v>
      </c>
      <c r="G42" s="36">
        <v>2</v>
      </c>
      <c r="H42" s="127">
        <v>0</v>
      </c>
      <c r="I42" s="127">
        <v>0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  <c r="P42" s="127">
        <v>1</v>
      </c>
      <c r="Q42" s="127">
        <v>0</v>
      </c>
      <c r="R42" s="127">
        <v>0</v>
      </c>
      <c r="S42" s="127">
        <v>0</v>
      </c>
      <c r="T42" s="127">
        <v>0</v>
      </c>
      <c r="U42" s="127">
        <v>0</v>
      </c>
      <c r="V42" s="127">
        <v>0</v>
      </c>
      <c r="W42" s="127">
        <v>0</v>
      </c>
      <c r="X42" s="127">
        <v>0</v>
      </c>
      <c r="Y42" s="127">
        <v>1</v>
      </c>
    </row>
    <row r="43" spans="1:27" x14ac:dyDescent="0.25"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</row>
    <row r="44" spans="1:27" x14ac:dyDescent="0.25">
      <c r="A44" s="36" t="s">
        <v>182</v>
      </c>
      <c r="B44" s="36" t="s">
        <v>156</v>
      </c>
      <c r="C44" s="36" t="s">
        <v>54</v>
      </c>
      <c r="D44" s="36">
        <v>14</v>
      </c>
      <c r="E44" s="36">
        <v>1600</v>
      </c>
      <c r="F44" s="36" t="s">
        <v>64</v>
      </c>
      <c r="G44" s="36">
        <v>12</v>
      </c>
      <c r="H44" s="127">
        <v>3.5901140458945173</v>
      </c>
      <c r="I44" s="127">
        <v>3.5758108026837813E-2</v>
      </c>
      <c r="J44" s="127">
        <v>0.74173286568794494</v>
      </c>
      <c r="K44" s="127">
        <v>2.528634769390721E-2</v>
      </c>
      <c r="L44" s="127">
        <v>0.37362693821108184</v>
      </c>
      <c r="M44" s="127">
        <v>2.3923867793731825E-2</v>
      </c>
      <c r="N44" s="127">
        <v>6.2055586850910852E-2</v>
      </c>
      <c r="O44" s="127">
        <v>1.6369461431711845E-2</v>
      </c>
      <c r="P44" s="127">
        <v>0</v>
      </c>
      <c r="Q44" s="127">
        <v>0</v>
      </c>
      <c r="R44" s="127">
        <v>2.5054160660843277</v>
      </c>
      <c r="S44" s="127">
        <v>0.2132268992412194</v>
      </c>
      <c r="T44" s="127">
        <v>0.78158791524545357</v>
      </c>
      <c r="U44" s="127">
        <v>7.6626266200534671E-2</v>
      </c>
      <c r="V44" s="127">
        <v>0</v>
      </c>
      <c r="W44" s="127">
        <v>0</v>
      </c>
      <c r="X44" s="127">
        <v>0</v>
      </c>
      <c r="Y44" s="127">
        <v>8.0545334179742358</v>
      </c>
      <c r="Z44" s="36">
        <v>0.14000000000000001</v>
      </c>
      <c r="AA44" s="36">
        <v>0.04</v>
      </c>
    </row>
    <row r="45" spans="1:27" x14ac:dyDescent="0.25">
      <c r="A45" s="36" t="s">
        <v>182</v>
      </c>
      <c r="B45" s="36" t="s">
        <v>163</v>
      </c>
      <c r="C45" s="36" t="s">
        <v>54</v>
      </c>
      <c r="D45" s="36">
        <v>14</v>
      </c>
      <c r="E45" s="36">
        <v>1600</v>
      </c>
      <c r="F45" s="36" t="s">
        <v>64</v>
      </c>
      <c r="G45" s="36">
        <v>4</v>
      </c>
      <c r="H45" s="127">
        <v>0.99257796636220808</v>
      </c>
      <c r="I45" s="127">
        <v>2.4268409935506309E-2</v>
      </c>
      <c r="J45" s="127">
        <v>3.1462579818335709E-2</v>
      </c>
      <c r="K45" s="127">
        <v>8.5807035868188282E-3</v>
      </c>
      <c r="L45" s="127">
        <v>0.16845592447629909</v>
      </c>
      <c r="M45" s="127">
        <v>2.0295894515216756E-2</v>
      </c>
      <c r="N45" s="127">
        <v>0</v>
      </c>
      <c r="O45" s="127">
        <v>0</v>
      </c>
      <c r="P45" s="127">
        <v>0</v>
      </c>
      <c r="Q45" s="127">
        <v>0</v>
      </c>
      <c r="R45" s="127">
        <v>1.7835927962940996</v>
      </c>
      <c r="S45" s="127">
        <v>7.2356705732012153E-2</v>
      </c>
      <c r="T45" s="127">
        <v>1.5601476777681651E-2</v>
      </c>
      <c r="U45" s="127">
        <v>7.8007383888408256E-3</v>
      </c>
      <c r="V45" s="127">
        <v>0</v>
      </c>
      <c r="W45" s="127">
        <v>0</v>
      </c>
      <c r="X45" s="127">
        <v>0</v>
      </c>
      <c r="Y45" s="127">
        <v>2.9916907437286238</v>
      </c>
    </row>
    <row r="46" spans="1:27" x14ac:dyDescent="0.25">
      <c r="A46" s="36" t="s">
        <v>182</v>
      </c>
      <c r="B46" s="36" t="s">
        <v>160</v>
      </c>
      <c r="C46" s="36" t="s">
        <v>54</v>
      </c>
      <c r="D46" s="36">
        <v>14</v>
      </c>
      <c r="E46" s="36">
        <v>1600</v>
      </c>
      <c r="F46" s="36" t="s">
        <v>64</v>
      </c>
      <c r="G46" s="36">
        <v>1</v>
      </c>
      <c r="H46" s="127">
        <v>0</v>
      </c>
      <c r="I46" s="127">
        <v>0</v>
      </c>
      <c r="J46" s="127">
        <v>0</v>
      </c>
      <c r="K46" s="127">
        <v>0</v>
      </c>
      <c r="L46" s="127">
        <v>0.99999999999999989</v>
      </c>
      <c r="M46" s="127">
        <v>0</v>
      </c>
      <c r="N46" s="127">
        <v>0</v>
      </c>
      <c r="O46" s="127">
        <v>0</v>
      </c>
      <c r="P46" s="127">
        <v>0</v>
      </c>
      <c r="Q46" s="127">
        <v>0</v>
      </c>
      <c r="R46" s="127">
        <v>0</v>
      </c>
      <c r="S46" s="127">
        <v>0</v>
      </c>
      <c r="T46" s="127">
        <v>0</v>
      </c>
      <c r="U46" s="127">
        <v>0</v>
      </c>
      <c r="V46" s="127">
        <v>0</v>
      </c>
      <c r="W46" s="127">
        <v>0</v>
      </c>
      <c r="X46" s="127">
        <v>0</v>
      </c>
      <c r="Y46" s="127">
        <v>0.99999999999999989</v>
      </c>
    </row>
    <row r="47" spans="1:27" x14ac:dyDescent="0.25"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</row>
    <row r="48" spans="1:27" x14ac:dyDescent="0.25"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</row>
    <row r="49" spans="1:27" x14ac:dyDescent="0.25">
      <c r="A49" s="36" t="s">
        <v>183</v>
      </c>
      <c r="B49" s="36" t="s">
        <v>156</v>
      </c>
      <c r="C49" s="36" t="s">
        <v>79</v>
      </c>
      <c r="D49" s="36">
        <v>20</v>
      </c>
      <c r="E49" s="36">
        <v>1600</v>
      </c>
      <c r="F49" s="36" t="s">
        <v>55</v>
      </c>
      <c r="G49" s="36">
        <v>12</v>
      </c>
      <c r="H49" s="127">
        <v>3.3570373281562613</v>
      </c>
      <c r="I49" s="127">
        <v>3.7217708737874292E-2</v>
      </c>
      <c r="J49" s="127">
        <v>1.5177004205232922</v>
      </c>
      <c r="K49" s="127">
        <v>6.1409843604988704E-2</v>
      </c>
      <c r="L49" s="127">
        <v>0.51517179940716062</v>
      </c>
      <c r="M49" s="127">
        <v>9.3376536738421275E-3</v>
      </c>
      <c r="N49" s="127">
        <v>0.14139670287605152</v>
      </c>
      <c r="O49" s="127">
        <v>1.8300572129856692E-2</v>
      </c>
      <c r="P49" s="127">
        <v>0</v>
      </c>
      <c r="Q49" s="127">
        <v>0</v>
      </c>
      <c r="R49" s="127">
        <v>1.2317145602114687</v>
      </c>
      <c r="S49" s="127">
        <v>1.1096527569472693E-2</v>
      </c>
      <c r="T49" s="127">
        <v>1.0049010728635834</v>
      </c>
      <c r="U49" s="127">
        <v>7.9754053401871715E-3</v>
      </c>
      <c r="V49" s="127">
        <v>0.30307950652657434</v>
      </c>
      <c r="W49" s="127">
        <v>1.4432357453646395E-2</v>
      </c>
      <c r="X49" s="127">
        <v>0</v>
      </c>
      <c r="Y49" s="127">
        <v>8.0710013905643923</v>
      </c>
      <c r="Z49" s="36">
        <v>0.21</v>
      </c>
      <c r="AA49" s="36">
        <v>0.03</v>
      </c>
    </row>
    <row r="50" spans="1:27" x14ac:dyDescent="0.25">
      <c r="A50" s="36" t="s">
        <v>183</v>
      </c>
      <c r="B50" s="36" t="s">
        <v>172</v>
      </c>
      <c r="C50" s="36" t="s">
        <v>79</v>
      </c>
      <c r="D50" s="36">
        <v>20</v>
      </c>
      <c r="E50" s="36">
        <v>1600</v>
      </c>
      <c r="F50" s="36" t="s">
        <v>55</v>
      </c>
      <c r="G50" s="36">
        <v>2</v>
      </c>
      <c r="H50" s="127">
        <v>0.98798388188638941</v>
      </c>
      <c r="I50" s="127">
        <v>9.1011821258725738E-3</v>
      </c>
      <c r="J50" s="127">
        <v>1.1918335830071503E-2</v>
      </c>
      <c r="K50" s="127">
        <v>2.3836671660143007E-3</v>
      </c>
      <c r="L50" s="127">
        <v>2.2834207047108574E-3</v>
      </c>
      <c r="M50" s="127">
        <v>3.3828454884605286E-4</v>
      </c>
      <c r="N50" s="127">
        <v>0</v>
      </c>
      <c r="O50" s="127">
        <v>0</v>
      </c>
      <c r="P50" s="127">
        <v>0</v>
      </c>
      <c r="Q50" s="127">
        <v>0</v>
      </c>
      <c r="R50" s="127">
        <v>9.0451133612965545E-4</v>
      </c>
      <c r="S50" s="127">
        <v>1.5075188935494258E-4</v>
      </c>
      <c r="T50" s="127">
        <v>1.3001985522523402E-3</v>
      </c>
      <c r="U50" s="127">
        <v>3.2504963806308506E-4</v>
      </c>
      <c r="V50" s="127">
        <v>3.3332037780418934E-3</v>
      </c>
      <c r="W50" s="127">
        <v>3.9214162094610506E-3</v>
      </c>
      <c r="X50" s="127">
        <v>0</v>
      </c>
      <c r="Y50" s="127">
        <v>1.0077235520875956</v>
      </c>
    </row>
    <row r="51" spans="1:27" x14ac:dyDescent="0.25">
      <c r="A51" s="36" t="s">
        <v>183</v>
      </c>
      <c r="B51" s="36" t="s">
        <v>55</v>
      </c>
      <c r="C51" s="36" t="s">
        <v>79</v>
      </c>
      <c r="D51" s="36">
        <v>20</v>
      </c>
      <c r="E51" s="36">
        <v>1600</v>
      </c>
      <c r="F51" s="36" t="s">
        <v>55</v>
      </c>
      <c r="G51" s="36">
        <v>2</v>
      </c>
      <c r="H51" s="127">
        <v>0</v>
      </c>
      <c r="I51" s="127">
        <v>0</v>
      </c>
      <c r="J51" s="127">
        <v>0</v>
      </c>
      <c r="K51" s="127">
        <v>0</v>
      </c>
      <c r="L51" s="127">
        <v>0</v>
      </c>
      <c r="M51" s="127">
        <v>0</v>
      </c>
      <c r="N51" s="127">
        <v>0</v>
      </c>
      <c r="O51" s="127">
        <v>0</v>
      </c>
      <c r="P51" s="127">
        <v>0</v>
      </c>
      <c r="Q51" s="127">
        <v>0</v>
      </c>
      <c r="R51" s="127">
        <v>0</v>
      </c>
      <c r="S51" s="127">
        <v>0</v>
      </c>
      <c r="T51" s="127">
        <v>0</v>
      </c>
      <c r="U51" s="127">
        <v>0</v>
      </c>
      <c r="V51" s="127">
        <v>0</v>
      </c>
      <c r="W51" s="127">
        <v>0</v>
      </c>
      <c r="X51" s="127">
        <v>1</v>
      </c>
      <c r="Y51" s="127">
        <v>1</v>
      </c>
    </row>
    <row r="52" spans="1:27" x14ac:dyDescent="0.25">
      <c r="A52" s="36" t="s">
        <v>183</v>
      </c>
      <c r="B52" s="36" t="s">
        <v>165</v>
      </c>
      <c r="C52" s="36" t="s">
        <v>79</v>
      </c>
      <c r="D52" s="36">
        <v>20</v>
      </c>
      <c r="E52" s="36">
        <v>1600</v>
      </c>
      <c r="F52" s="36" t="s">
        <v>55</v>
      </c>
      <c r="G52" s="36">
        <v>2</v>
      </c>
      <c r="H52" s="127">
        <v>0</v>
      </c>
      <c r="I52" s="127">
        <v>0</v>
      </c>
      <c r="J52" s="127">
        <v>0</v>
      </c>
      <c r="K52" s="127">
        <v>0</v>
      </c>
      <c r="L52" s="127">
        <v>0</v>
      </c>
      <c r="M52" s="127">
        <v>0</v>
      </c>
      <c r="N52" s="127">
        <v>0</v>
      </c>
      <c r="O52" s="127">
        <v>0</v>
      </c>
      <c r="P52" s="127">
        <v>0</v>
      </c>
      <c r="Q52" s="127">
        <v>0</v>
      </c>
      <c r="R52" s="127">
        <v>0</v>
      </c>
      <c r="S52" s="127">
        <v>0</v>
      </c>
      <c r="T52" s="127">
        <v>0</v>
      </c>
      <c r="U52" s="127">
        <v>0</v>
      </c>
      <c r="V52" s="127">
        <v>0</v>
      </c>
      <c r="W52" s="127">
        <v>0</v>
      </c>
      <c r="X52" s="127">
        <v>0.99999999999999989</v>
      </c>
      <c r="Y52" s="127">
        <v>0.99999999999999989</v>
      </c>
    </row>
    <row r="53" spans="1:27" x14ac:dyDescent="0.25"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</row>
    <row r="54" spans="1:27" x14ac:dyDescent="0.25">
      <c r="A54" s="36" t="s">
        <v>175</v>
      </c>
      <c r="B54" s="36" t="s">
        <v>156</v>
      </c>
      <c r="C54" s="36" t="s">
        <v>79</v>
      </c>
      <c r="D54" s="36">
        <v>20</v>
      </c>
      <c r="E54" s="36">
        <v>1800</v>
      </c>
      <c r="F54" s="36" t="s">
        <v>55</v>
      </c>
      <c r="G54" s="36">
        <v>12</v>
      </c>
      <c r="H54" s="127">
        <v>3.3908583813828073</v>
      </c>
      <c r="I54" s="127">
        <v>5.9882708721992188E-2</v>
      </c>
      <c r="J54" s="127">
        <v>1.5703330641474162</v>
      </c>
      <c r="K54" s="127">
        <v>2.6466287597990162E-2</v>
      </c>
      <c r="L54" s="127">
        <v>0.55799867930982228</v>
      </c>
      <c r="M54" s="127">
        <v>1.126810355996942E-2</v>
      </c>
      <c r="N54" s="127">
        <v>0.10062435059177235</v>
      </c>
      <c r="O54" s="127">
        <v>1.2172302301716786E-2</v>
      </c>
      <c r="P54" s="127">
        <v>0</v>
      </c>
      <c r="Q54" s="127">
        <v>0</v>
      </c>
      <c r="R54" s="127">
        <v>0.98197762017424239</v>
      </c>
      <c r="S54" s="127">
        <v>1.1158836592889118E-2</v>
      </c>
      <c r="T54" s="127">
        <v>1.0586649075825398</v>
      </c>
      <c r="U54" s="127">
        <v>1.6040377387614241E-2</v>
      </c>
      <c r="V54" s="127">
        <v>0.37734834200565315</v>
      </c>
      <c r="W54" s="127">
        <v>1.4513397769448199E-2</v>
      </c>
      <c r="X54" s="127">
        <v>0</v>
      </c>
      <c r="Y54" s="127">
        <v>8.0378053451942542</v>
      </c>
      <c r="Z54" s="36">
        <v>0.15</v>
      </c>
      <c r="AA54" s="36">
        <v>0.02</v>
      </c>
    </row>
    <row r="55" spans="1:27" x14ac:dyDescent="0.25">
      <c r="A55" s="36" t="s">
        <v>175</v>
      </c>
      <c r="B55" s="36" t="s">
        <v>168</v>
      </c>
      <c r="C55" s="36" t="s">
        <v>79</v>
      </c>
      <c r="D55" s="36">
        <v>20</v>
      </c>
      <c r="E55" s="36">
        <v>1800</v>
      </c>
      <c r="F55" s="36" t="s">
        <v>55</v>
      </c>
      <c r="G55" s="36">
        <v>6</v>
      </c>
      <c r="H55" s="127">
        <v>2.0070884724809601</v>
      </c>
      <c r="I55" s="127">
        <v>3.5212078464578245E-2</v>
      </c>
      <c r="J55" s="127">
        <v>0.70135627734956318</v>
      </c>
      <c r="K55" s="127">
        <v>2.0750185720401278E-2</v>
      </c>
      <c r="L55" s="127">
        <v>0.11484792226205043</v>
      </c>
      <c r="M55" s="127">
        <v>8.8344555586192634E-3</v>
      </c>
      <c r="N55" s="127">
        <v>0</v>
      </c>
      <c r="O55" s="127">
        <v>0</v>
      </c>
      <c r="P55" s="127">
        <v>0</v>
      </c>
      <c r="Q55" s="127">
        <v>0</v>
      </c>
      <c r="R55" s="127">
        <v>0.24671581348533084</v>
      </c>
      <c r="S55" s="127">
        <v>5.2492726273474649E-3</v>
      </c>
      <c r="T55" s="127">
        <v>0.23768695485814834</v>
      </c>
      <c r="U55" s="127">
        <v>1.1318426421816588E-2</v>
      </c>
      <c r="V55" s="127">
        <v>0.66907589681641166</v>
      </c>
      <c r="W55" s="127">
        <v>3.41365253477761E-2</v>
      </c>
      <c r="X55" s="127">
        <v>0</v>
      </c>
      <c r="Y55" s="127">
        <v>3.976771337252464</v>
      </c>
    </row>
    <row r="56" spans="1:27" x14ac:dyDescent="0.25">
      <c r="A56" s="36" t="s">
        <v>175</v>
      </c>
      <c r="B56" s="36" t="s">
        <v>172</v>
      </c>
      <c r="C56" s="36" t="s">
        <v>79</v>
      </c>
      <c r="D56" s="36">
        <v>20</v>
      </c>
      <c r="E56" s="36">
        <v>1800</v>
      </c>
      <c r="F56" s="36" t="s">
        <v>55</v>
      </c>
      <c r="G56" s="36">
        <v>2</v>
      </c>
      <c r="H56" s="127">
        <v>0.98228011662002479</v>
      </c>
      <c r="I56" s="127">
        <v>2.0046532992245403E-2</v>
      </c>
      <c r="J56" s="127">
        <v>2.3626511173300373E-2</v>
      </c>
      <c r="K56" s="127">
        <v>2.3626511173300373E-2</v>
      </c>
      <c r="L56" s="127">
        <v>0</v>
      </c>
      <c r="M56" s="127">
        <v>0</v>
      </c>
      <c r="N56" s="127">
        <v>0</v>
      </c>
      <c r="O56" s="127">
        <v>0</v>
      </c>
      <c r="P56" s="127">
        <v>0</v>
      </c>
      <c r="Q56" s="127">
        <v>0</v>
      </c>
      <c r="R56" s="127">
        <v>0</v>
      </c>
      <c r="S56" s="127">
        <v>0</v>
      </c>
      <c r="T56" s="127">
        <v>0</v>
      </c>
      <c r="U56" s="127">
        <v>0</v>
      </c>
      <c r="V56" s="127">
        <v>0</v>
      </c>
      <c r="W56" s="127">
        <v>0</v>
      </c>
      <c r="X56" s="127">
        <v>0</v>
      </c>
      <c r="Y56" s="127">
        <v>1.0059066277933251</v>
      </c>
    </row>
    <row r="57" spans="1:27" x14ac:dyDescent="0.25">
      <c r="A57" s="36" t="s">
        <v>175</v>
      </c>
      <c r="B57" s="36" t="s">
        <v>55</v>
      </c>
      <c r="C57" s="36" t="s">
        <v>79</v>
      </c>
      <c r="D57" s="36">
        <v>20</v>
      </c>
      <c r="E57" s="36">
        <v>1800</v>
      </c>
      <c r="F57" s="36" t="s">
        <v>55</v>
      </c>
      <c r="G57" s="36">
        <v>2</v>
      </c>
      <c r="H57" s="127">
        <v>0</v>
      </c>
      <c r="I57" s="127">
        <v>0</v>
      </c>
      <c r="J57" s="127">
        <v>0</v>
      </c>
      <c r="K57" s="127">
        <v>0</v>
      </c>
      <c r="L57" s="127">
        <v>0</v>
      </c>
      <c r="M57" s="127">
        <v>0</v>
      </c>
      <c r="N57" s="127">
        <v>0</v>
      </c>
      <c r="O57" s="127">
        <v>0</v>
      </c>
      <c r="P57" s="127">
        <v>0</v>
      </c>
      <c r="Q57" s="127">
        <v>0</v>
      </c>
      <c r="R57" s="127">
        <v>0</v>
      </c>
      <c r="S57" s="127">
        <v>0</v>
      </c>
      <c r="T57" s="127">
        <v>0</v>
      </c>
      <c r="U57" s="127">
        <v>0</v>
      </c>
      <c r="V57" s="127">
        <v>0</v>
      </c>
      <c r="W57" s="127">
        <v>0</v>
      </c>
      <c r="X57" s="127">
        <v>1</v>
      </c>
      <c r="Y57" s="127">
        <v>1</v>
      </c>
    </row>
    <row r="58" spans="1:27" x14ac:dyDescent="0.25">
      <c r="A58" s="36" t="s">
        <v>175</v>
      </c>
      <c r="B58" s="36" t="s">
        <v>165</v>
      </c>
      <c r="C58" s="36" t="s">
        <v>79</v>
      </c>
      <c r="D58" s="36">
        <v>20</v>
      </c>
      <c r="E58" s="36">
        <v>1800</v>
      </c>
      <c r="F58" s="36" t="s">
        <v>55</v>
      </c>
      <c r="G58" s="36">
        <v>2</v>
      </c>
      <c r="H58" s="127">
        <v>0</v>
      </c>
      <c r="I58" s="127">
        <v>0</v>
      </c>
      <c r="J58" s="127">
        <v>0</v>
      </c>
      <c r="K58" s="127">
        <v>0</v>
      </c>
      <c r="L58" s="127">
        <v>0</v>
      </c>
      <c r="M58" s="127">
        <v>0</v>
      </c>
      <c r="N58" s="127">
        <v>0</v>
      </c>
      <c r="O58" s="127">
        <v>0</v>
      </c>
      <c r="P58" s="127">
        <v>0</v>
      </c>
      <c r="Q58" s="127">
        <v>0</v>
      </c>
      <c r="R58" s="127">
        <v>0</v>
      </c>
      <c r="S58" s="127">
        <v>0</v>
      </c>
      <c r="T58" s="127">
        <v>0</v>
      </c>
      <c r="U58" s="127">
        <v>0</v>
      </c>
      <c r="V58" s="127">
        <v>0</v>
      </c>
      <c r="W58" s="127">
        <v>0</v>
      </c>
      <c r="X58" s="127">
        <v>0.99999999999999989</v>
      </c>
      <c r="Y58" s="127">
        <v>0.99999999999999989</v>
      </c>
    </row>
    <row r="59" spans="1:27" x14ac:dyDescent="0.25"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</row>
    <row r="60" spans="1:27" x14ac:dyDescent="0.25">
      <c r="A60" s="36" t="s">
        <v>176</v>
      </c>
      <c r="B60" s="36" t="s">
        <v>156</v>
      </c>
      <c r="C60" s="36" t="s">
        <v>79</v>
      </c>
      <c r="D60" s="36">
        <v>20</v>
      </c>
      <c r="E60" s="36">
        <v>1800</v>
      </c>
      <c r="F60" s="36" t="s">
        <v>61</v>
      </c>
      <c r="G60" s="36">
        <v>12</v>
      </c>
      <c r="H60" s="127">
        <v>3.697248228859173</v>
      </c>
      <c r="I60" s="127">
        <v>0.14499012662192834</v>
      </c>
      <c r="J60" s="127">
        <v>1.4012402520379015</v>
      </c>
      <c r="K60" s="127">
        <v>5.9809035147959211E-2</v>
      </c>
      <c r="L60" s="127">
        <v>0.5429103657191986</v>
      </c>
      <c r="M60" s="127">
        <v>1.8188486535501477E-2</v>
      </c>
      <c r="N60" s="127">
        <v>4.7749468541283473E-2</v>
      </c>
      <c r="O60" s="127">
        <v>2.1521714536092227E-2</v>
      </c>
      <c r="P60" s="127">
        <v>0</v>
      </c>
      <c r="Q60" s="127">
        <v>0</v>
      </c>
      <c r="R60" s="127">
        <v>0.85377413307968653</v>
      </c>
      <c r="S60" s="127">
        <v>4.3229070029351224E-2</v>
      </c>
      <c r="T60" s="127">
        <v>0.90879814417556948</v>
      </c>
      <c r="U60" s="127">
        <v>3.8837527528870493E-2</v>
      </c>
      <c r="V60" s="127">
        <v>0.32469683968876939</v>
      </c>
      <c r="W60" s="127">
        <v>2.3895438418654026E-2</v>
      </c>
      <c r="X60" s="127">
        <v>0</v>
      </c>
      <c r="Y60" s="127">
        <v>7.7764174321015824</v>
      </c>
      <c r="Z60" s="36">
        <v>0.08</v>
      </c>
      <c r="AA60" s="36">
        <v>0.04</v>
      </c>
    </row>
    <row r="61" spans="1:27" x14ac:dyDescent="0.25">
      <c r="A61" s="36" t="s">
        <v>176</v>
      </c>
      <c r="B61" s="36" t="s">
        <v>61</v>
      </c>
      <c r="C61" s="36" t="s">
        <v>79</v>
      </c>
      <c r="D61" s="36">
        <v>20</v>
      </c>
      <c r="E61" s="36">
        <v>1800</v>
      </c>
      <c r="F61" s="36" t="s">
        <v>61</v>
      </c>
      <c r="G61" s="36">
        <v>2</v>
      </c>
      <c r="H61" s="127">
        <v>0</v>
      </c>
      <c r="I61" s="127">
        <v>0</v>
      </c>
      <c r="J61" s="127">
        <v>0</v>
      </c>
      <c r="K61" s="127">
        <v>0</v>
      </c>
      <c r="L61" s="127">
        <v>0</v>
      </c>
      <c r="M61" s="127">
        <v>0</v>
      </c>
      <c r="N61" s="127">
        <v>0</v>
      </c>
      <c r="O61" s="127">
        <v>0</v>
      </c>
      <c r="P61" s="127">
        <v>0.5</v>
      </c>
      <c r="Q61" s="127">
        <v>0</v>
      </c>
      <c r="R61" s="127">
        <v>0</v>
      </c>
      <c r="S61" s="127">
        <v>0</v>
      </c>
      <c r="T61" s="127">
        <v>0</v>
      </c>
      <c r="U61" s="127">
        <v>0</v>
      </c>
      <c r="V61" s="127">
        <v>0</v>
      </c>
      <c r="W61" s="127">
        <v>0</v>
      </c>
      <c r="X61" s="127">
        <v>0</v>
      </c>
      <c r="Y61" s="127">
        <v>1</v>
      </c>
    </row>
    <row r="62" spans="1:27" x14ac:dyDescent="0.25">
      <c r="A62" s="36" t="s">
        <v>176</v>
      </c>
      <c r="B62" s="36" t="s">
        <v>161</v>
      </c>
      <c r="C62" s="36" t="s">
        <v>79</v>
      </c>
      <c r="D62" s="36">
        <v>20</v>
      </c>
      <c r="E62" s="36">
        <v>1800</v>
      </c>
      <c r="F62" s="36" t="s">
        <v>61</v>
      </c>
      <c r="G62" s="36">
        <v>2</v>
      </c>
      <c r="H62" s="127">
        <v>0</v>
      </c>
      <c r="I62" s="127">
        <v>0</v>
      </c>
      <c r="J62" s="127">
        <v>0</v>
      </c>
      <c r="K62" s="127">
        <v>0</v>
      </c>
      <c r="L62" s="127">
        <v>0</v>
      </c>
      <c r="M62" s="127">
        <v>0</v>
      </c>
      <c r="N62" s="127">
        <v>0</v>
      </c>
      <c r="O62" s="127">
        <v>0</v>
      </c>
      <c r="P62" s="127">
        <v>1</v>
      </c>
      <c r="Q62" s="127">
        <v>0</v>
      </c>
      <c r="R62" s="127">
        <v>0</v>
      </c>
      <c r="S62" s="127">
        <v>0</v>
      </c>
      <c r="T62" s="127">
        <v>0</v>
      </c>
      <c r="U62" s="127">
        <v>0</v>
      </c>
      <c r="V62" s="127">
        <v>0</v>
      </c>
      <c r="W62" s="127">
        <v>0</v>
      </c>
      <c r="X62" s="127">
        <v>0</v>
      </c>
      <c r="Y62" s="127">
        <v>1</v>
      </c>
    </row>
    <row r="63" spans="1:27" x14ac:dyDescent="0.25"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</row>
    <row r="64" spans="1:27" x14ac:dyDescent="0.25">
      <c r="A64" s="36" t="s">
        <v>177</v>
      </c>
      <c r="B64" s="36" t="s">
        <v>156</v>
      </c>
      <c r="C64" s="36" t="s">
        <v>79</v>
      </c>
      <c r="D64" s="36">
        <v>20</v>
      </c>
      <c r="E64" s="36">
        <v>1800</v>
      </c>
      <c r="F64" s="36" t="s">
        <v>64</v>
      </c>
      <c r="G64" s="36">
        <v>12</v>
      </c>
      <c r="H64" s="127">
        <v>3.634184361469269</v>
      </c>
      <c r="I64" s="127">
        <v>8.0112280513350634E-2</v>
      </c>
      <c r="J64" s="127">
        <v>1.4077015230219478</v>
      </c>
      <c r="K64" s="127">
        <v>3.4334183488340192E-2</v>
      </c>
      <c r="L64" s="127">
        <v>0.54519921819710115</v>
      </c>
      <c r="M64" s="127">
        <v>2.4363140829706507E-2</v>
      </c>
      <c r="N64" s="127">
        <v>6.8440924978136072E-2</v>
      </c>
      <c r="O64" s="127">
        <v>3.3676427501435666E-2</v>
      </c>
      <c r="P64" s="127">
        <v>0</v>
      </c>
      <c r="Q64" s="127">
        <v>0</v>
      </c>
      <c r="R64" s="127">
        <v>0.87942518031465766</v>
      </c>
      <c r="S64" s="127">
        <v>3.2571302974616953E-2</v>
      </c>
      <c r="T64" s="127">
        <v>0.96761196733928267</v>
      </c>
      <c r="U64" s="127">
        <v>4.6819933903513675E-2</v>
      </c>
      <c r="V64" s="127">
        <v>0.35302386588779372</v>
      </c>
      <c r="W64" s="127">
        <v>4.2362863906535243E-2</v>
      </c>
      <c r="X64" s="127">
        <v>0</v>
      </c>
      <c r="Y64" s="127">
        <v>7.8555870412081887</v>
      </c>
      <c r="Z64" s="36">
        <v>0.11</v>
      </c>
      <c r="AA64" s="36">
        <v>0.06</v>
      </c>
    </row>
    <row r="65" spans="1:27" x14ac:dyDescent="0.25">
      <c r="A65" s="36" t="s">
        <v>177</v>
      </c>
      <c r="B65" s="36" t="s">
        <v>171</v>
      </c>
      <c r="C65" s="36" t="s">
        <v>79</v>
      </c>
      <c r="D65" s="36">
        <v>20</v>
      </c>
      <c r="E65" s="36">
        <v>1800</v>
      </c>
      <c r="F65" s="36" t="s">
        <v>64</v>
      </c>
      <c r="G65" s="36">
        <v>1</v>
      </c>
      <c r="H65" s="127">
        <v>0</v>
      </c>
      <c r="I65" s="127">
        <v>0</v>
      </c>
      <c r="J65" s="127">
        <v>0</v>
      </c>
      <c r="K65" s="127">
        <v>0</v>
      </c>
      <c r="L65" s="127">
        <v>0.99999999999999989</v>
      </c>
      <c r="M65" s="127">
        <v>0</v>
      </c>
      <c r="N65" s="127">
        <v>0</v>
      </c>
      <c r="O65" s="127">
        <v>0</v>
      </c>
      <c r="P65" s="127">
        <v>0</v>
      </c>
      <c r="Q65" s="127">
        <v>0</v>
      </c>
      <c r="R65" s="127">
        <v>0</v>
      </c>
      <c r="S65" s="127">
        <v>0</v>
      </c>
      <c r="T65" s="127">
        <v>0</v>
      </c>
      <c r="U65" s="127">
        <v>0</v>
      </c>
      <c r="V65" s="127">
        <v>0</v>
      </c>
      <c r="W65" s="127">
        <v>0</v>
      </c>
      <c r="X65" s="127">
        <v>0</v>
      </c>
      <c r="Y65" s="127">
        <v>0.99999999999999989</v>
      </c>
    </row>
    <row r="66" spans="1:27" x14ac:dyDescent="0.25"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</row>
    <row r="67" spans="1:27" x14ac:dyDescent="0.25">
      <c r="A67" s="36" t="s">
        <v>179</v>
      </c>
      <c r="B67" s="36" t="s">
        <v>156</v>
      </c>
      <c r="C67" s="36" t="s">
        <v>79</v>
      </c>
      <c r="D67" s="36">
        <v>17</v>
      </c>
      <c r="E67" s="36">
        <v>1800</v>
      </c>
      <c r="F67" s="36" t="s">
        <v>64</v>
      </c>
      <c r="G67" s="36">
        <v>12</v>
      </c>
      <c r="H67" s="127">
        <v>3.4893951668248708</v>
      </c>
      <c r="I67" s="127">
        <v>0.15105606782791645</v>
      </c>
      <c r="J67" s="127">
        <v>1.406454184278253</v>
      </c>
      <c r="K67" s="127">
        <v>7.1212870090038113E-2</v>
      </c>
      <c r="L67" s="127">
        <v>1.0440527666032875</v>
      </c>
      <c r="M67" s="127">
        <v>6.0006550188763226E-2</v>
      </c>
      <c r="N67" s="127">
        <v>3.2452050911377588E-2</v>
      </c>
      <c r="O67" s="127">
        <v>9.8675298235643537E-3</v>
      </c>
      <c r="P67" s="127">
        <v>0</v>
      </c>
      <c r="Q67" s="127">
        <v>0</v>
      </c>
      <c r="R67" s="127">
        <v>0.82193695619853901</v>
      </c>
      <c r="S67" s="127">
        <v>2.2518820717768197E-2</v>
      </c>
      <c r="T67" s="127">
        <v>0.88207967245719665</v>
      </c>
      <c r="U67" s="127">
        <v>3.2369896236961349E-2</v>
      </c>
      <c r="V67" s="127">
        <v>0.27823991298064249</v>
      </c>
      <c r="W67" s="127">
        <v>1.4644205946349607E-2</v>
      </c>
      <c r="X67" s="127">
        <v>0</v>
      </c>
      <c r="Y67" s="127">
        <v>7.9546107102541663</v>
      </c>
      <c r="Z67" s="36">
        <v>0.03</v>
      </c>
      <c r="AA67" s="36">
        <v>0.01</v>
      </c>
    </row>
    <row r="68" spans="1:27" x14ac:dyDescent="0.25">
      <c r="A68" s="36" t="s">
        <v>179</v>
      </c>
      <c r="B68" s="36" t="s">
        <v>164</v>
      </c>
      <c r="C68" s="36" t="s">
        <v>79</v>
      </c>
      <c r="D68" s="36">
        <v>17</v>
      </c>
      <c r="E68" s="36">
        <v>1800</v>
      </c>
      <c r="F68" s="36" t="s">
        <v>64</v>
      </c>
      <c r="G68" s="36">
        <v>6</v>
      </c>
      <c r="H68" s="127">
        <v>1.942299834325329</v>
      </c>
      <c r="I68" s="127">
        <v>1.4307917748252885E-2</v>
      </c>
      <c r="J68" s="127">
        <v>0.62393375508031534</v>
      </c>
      <c r="K68" s="127">
        <v>3.3726148923260285E-2</v>
      </c>
      <c r="L68" s="127">
        <v>0.16153888395061336</v>
      </c>
      <c r="M68" s="127">
        <v>1.4957304069501236E-2</v>
      </c>
      <c r="N68" s="127">
        <v>0</v>
      </c>
      <c r="O68" s="127">
        <v>0</v>
      </c>
      <c r="P68" s="127">
        <v>0</v>
      </c>
      <c r="Q68" s="127">
        <v>0</v>
      </c>
      <c r="R68" s="127">
        <v>0.38393385360206223</v>
      </c>
      <c r="S68" s="127">
        <v>1.0664829266723951E-2</v>
      </c>
      <c r="T68" s="127">
        <v>0.39475424102766504</v>
      </c>
      <c r="U68" s="127">
        <v>3.8325654468705341E-3</v>
      </c>
      <c r="V68" s="127">
        <v>0.47854544029705348</v>
      </c>
      <c r="W68" s="127">
        <v>2.0806323491176237E-2</v>
      </c>
      <c r="X68" s="127">
        <v>0</v>
      </c>
      <c r="Y68" s="127">
        <v>3.9850060082830385</v>
      </c>
    </row>
    <row r="69" spans="1:27" x14ac:dyDescent="0.25">
      <c r="A69" s="36" t="s">
        <v>179</v>
      </c>
      <c r="B69" s="36" t="s">
        <v>160</v>
      </c>
      <c r="C69" s="36" t="s">
        <v>79</v>
      </c>
      <c r="D69" s="36">
        <v>17</v>
      </c>
      <c r="E69" s="36">
        <v>1800</v>
      </c>
      <c r="F69" s="36" t="s">
        <v>64</v>
      </c>
      <c r="G69" s="36">
        <v>1</v>
      </c>
      <c r="H69" s="127">
        <v>0</v>
      </c>
      <c r="I69" s="127">
        <v>0</v>
      </c>
      <c r="J69" s="127">
        <v>0</v>
      </c>
      <c r="K69" s="127">
        <v>0</v>
      </c>
      <c r="L69" s="127">
        <v>0.99999999999999989</v>
      </c>
      <c r="M69" s="127">
        <v>0</v>
      </c>
      <c r="N69" s="127">
        <v>0</v>
      </c>
      <c r="O69" s="127">
        <v>0</v>
      </c>
      <c r="P69" s="127">
        <v>0</v>
      </c>
      <c r="Q69" s="127">
        <v>0</v>
      </c>
      <c r="R69" s="127">
        <v>0</v>
      </c>
      <c r="S69" s="127">
        <v>0</v>
      </c>
      <c r="T69" s="127">
        <v>0</v>
      </c>
      <c r="U69" s="127">
        <v>0</v>
      </c>
      <c r="V69" s="127">
        <v>0</v>
      </c>
      <c r="W69" s="127">
        <v>0</v>
      </c>
      <c r="X69" s="127">
        <v>0</v>
      </c>
      <c r="Y69" s="127">
        <v>0.99999999999999989</v>
      </c>
    </row>
    <row r="70" spans="1:27" x14ac:dyDescent="0.25"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</row>
    <row r="71" spans="1:27" x14ac:dyDescent="0.25">
      <c r="A71" s="36" t="s">
        <v>180</v>
      </c>
      <c r="B71" s="36" t="s">
        <v>156</v>
      </c>
      <c r="C71" s="36" t="s">
        <v>79</v>
      </c>
      <c r="D71" s="36">
        <v>14</v>
      </c>
      <c r="E71" s="36">
        <v>1800</v>
      </c>
      <c r="F71" s="36" t="s">
        <v>55</v>
      </c>
      <c r="G71" s="36">
        <v>12</v>
      </c>
      <c r="H71" s="127">
        <v>3.1240788416129068</v>
      </c>
      <c r="I71" s="127">
        <v>2.2475387349733145E-2</v>
      </c>
      <c r="J71" s="127">
        <v>1.8277491847503711</v>
      </c>
      <c r="K71" s="127">
        <v>1.7659412413047065E-2</v>
      </c>
      <c r="L71" s="127">
        <v>0.58269540194247627</v>
      </c>
      <c r="M71" s="127">
        <v>3.1327288716145013E-2</v>
      </c>
      <c r="N71" s="127">
        <v>0.18040159935376537</v>
      </c>
      <c r="O71" s="127">
        <v>2.3007767146043617E-2</v>
      </c>
      <c r="P71" s="127">
        <v>0</v>
      </c>
      <c r="Q71" s="127">
        <v>0</v>
      </c>
      <c r="R71" s="127">
        <v>1.2620362864654944</v>
      </c>
      <c r="S71" s="127">
        <v>0.12285308983292424</v>
      </c>
      <c r="T71" s="127">
        <v>0.98733419455324989</v>
      </c>
      <c r="U71" s="127">
        <v>5.6189750909534542E-2</v>
      </c>
      <c r="V71" s="127">
        <v>8.5702914344171349E-2</v>
      </c>
      <c r="W71" s="127">
        <v>5.8103670741811095E-3</v>
      </c>
      <c r="X71" s="127">
        <v>0</v>
      </c>
      <c r="Y71" s="127">
        <v>8.0499984230224335</v>
      </c>
      <c r="Z71" s="36">
        <v>0.23</v>
      </c>
      <c r="AA71" s="36">
        <v>0.03</v>
      </c>
    </row>
    <row r="72" spans="1:27" x14ac:dyDescent="0.25">
      <c r="A72" s="36" t="s">
        <v>180</v>
      </c>
      <c r="B72" s="36" t="s">
        <v>164</v>
      </c>
      <c r="C72" s="36" t="s">
        <v>79</v>
      </c>
      <c r="D72" s="36">
        <v>14</v>
      </c>
      <c r="E72" s="36">
        <v>1800</v>
      </c>
      <c r="F72" s="36" t="s">
        <v>55</v>
      </c>
      <c r="G72" s="36">
        <v>6</v>
      </c>
      <c r="H72" s="127">
        <v>1.9759663214780194</v>
      </c>
      <c r="I72" s="127">
        <v>3.5731759882061836E-3</v>
      </c>
      <c r="J72" s="127">
        <v>0.54325588544618009</v>
      </c>
      <c r="K72" s="127">
        <v>2.105642966845659E-2</v>
      </c>
      <c r="L72" s="127">
        <v>0.16435539750447109</v>
      </c>
      <c r="M72" s="127">
        <v>8.9648398638802404E-3</v>
      </c>
      <c r="N72" s="127">
        <v>0</v>
      </c>
      <c r="O72" s="127">
        <v>0</v>
      </c>
      <c r="P72" s="127">
        <v>0</v>
      </c>
      <c r="Q72" s="127">
        <v>0</v>
      </c>
      <c r="R72" s="127">
        <v>0.4314663131978394</v>
      </c>
      <c r="S72" s="127">
        <v>1.5980233822142201E-2</v>
      </c>
      <c r="T72" s="127">
        <v>0.43644788622889352</v>
      </c>
      <c r="U72" s="127">
        <v>1.1485470690234039E-2</v>
      </c>
      <c r="V72" s="127">
        <v>0.40182786388697339</v>
      </c>
      <c r="W72" s="127">
        <v>1.3856133237481841E-2</v>
      </c>
      <c r="X72" s="127">
        <v>0</v>
      </c>
      <c r="Y72" s="127">
        <v>3.9533196677423774</v>
      </c>
    </row>
    <row r="73" spans="1:27" x14ac:dyDescent="0.25">
      <c r="A73" s="36" t="s">
        <v>180</v>
      </c>
      <c r="B73" s="36" t="s">
        <v>173</v>
      </c>
      <c r="C73" s="36" t="s">
        <v>79</v>
      </c>
      <c r="D73" s="36">
        <v>14</v>
      </c>
      <c r="E73" s="36">
        <v>1800</v>
      </c>
      <c r="F73" s="36" t="s">
        <v>55</v>
      </c>
      <c r="G73" s="36">
        <v>2</v>
      </c>
      <c r="H73" s="127">
        <v>0.99707193700411201</v>
      </c>
      <c r="I73" s="127">
        <v>4.000288613858022E-3</v>
      </c>
      <c r="J73" s="127">
        <v>2.1216032044412093E-3</v>
      </c>
      <c r="K73" s="127">
        <v>1.178668446911783E-4</v>
      </c>
      <c r="L73" s="127">
        <v>1.9236499495847567E-3</v>
      </c>
      <c r="M73" s="127">
        <v>4.1818477164886015E-4</v>
      </c>
      <c r="N73" s="127">
        <v>0</v>
      </c>
      <c r="O73" s="127">
        <v>0</v>
      </c>
      <c r="P73" s="127">
        <v>0</v>
      </c>
      <c r="Q73" s="127">
        <v>0</v>
      </c>
      <c r="R73" s="127">
        <v>0</v>
      </c>
      <c r="S73" s="127">
        <v>0</v>
      </c>
      <c r="T73" s="127">
        <v>7.5007123552955684E-4</v>
      </c>
      <c r="U73" s="127">
        <v>1.0715303364707954E-4</v>
      </c>
      <c r="V73" s="127">
        <v>0</v>
      </c>
      <c r="W73" s="127">
        <v>0</v>
      </c>
      <c r="X73" s="127">
        <v>0</v>
      </c>
      <c r="Y73" s="127">
        <v>1.0018672613936674</v>
      </c>
    </row>
    <row r="74" spans="1:27" x14ac:dyDescent="0.25">
      <c r="A74" s="36" t="s">
        <v>180</v>
      </c>
      <c r="B74" s="36" t="s">
        <v>55</v>
      </c>
      <c r="C74" s="36" t="s">
        <v>79</v>
      </c>
      <c r="D74" s="36">
        <v>14</v>
      </c>
      <c r="E74" s="36">
        <v>1800</v>
      </c>
      <c r="F74" s="36" t="s">
        <v>55</v>
      </c>
      <c r="G74" s="36">
        <v>2</v>
      </c>
      <c r="H74" s="127">
        <v>0</v>
      </c>
      <c r="I74" s="127">
        <v>0</v>
      </c>
      <c r="J74" s="127">
        <v>0</v>
      </c>
      <c r="K74" s="127">
        <v>0</v>
      </c>
      <c r="L74" s="127">
        <v>0</v>
      </c>
      <c r="M74" s="127">
        <v>0</v>
      </c>
      <c r="N74" s="127">
        <v>0</v>
      </c>
      <c r="O74" s="127">
        <v>0</v>
      </c>
      <c r="P74" s="127">
        <v>0</v>
      </c>
      <c r="Q74" s="127">
        <v>0</v>
      </c>
      <c r="R74" s="127">
        <v>0</v>
      </c>
      <c r="S74" s="127">
        <v>0</v>
      </c>
      <c r="T74" s="127">
        <v>0</v>
      </c>
      <c r="U74" s="127">
        <v>0</v>
      </c>
      <c r="V74" s="127">
        <v>0</v>
      </c>
      <c r="W74" s="127">
        <v>0</v>
      </c>
      <c r="X74" s="127">
        <v>1</v>
      </c>
      <c r="Y74" s="127">
        <v>1</v>
      </c>
    </row>
    <row r="75" spans="1:27" x14ac:dyDescent="0.25">
      <c r="A75" s="36" t="s">
        <v>180</v>
      </c>
      <c r="B75" s="36" t="s">
        <v>165</v>
      </c>
      <c r="C75" s="36" t="s">
        <v>79</v>
      </c>
      <c r="D75" s="36">
        <v>14</v>
      </c>
      <c r="E75" s="36">
        <v>1800</v>
      </c>
      <c r="F75" s="36" t="s">
        <v>55</v>
      </c>
      <c r="G75" s="36">
        <v>2</v>
      </c>
      <c r="H75" s="127">
        <v>0</v>
      </c>
      <c r="I75" s="127">
        <v>0</v>
      </c>
      <c r="J75" s="127">
        <v>0</v>
      </c>
      <c r="K75" s="127">
        <v>0</v>
      </c>
      <c r="L75" s="127">
        <v>0</v>
      </c>
      <c r="M75" s="127">
        <v>0</v>
      </c>
      <c r="N75" s="127">
        <v>0</v>
      </c>
      <c r="O75" s="127">
        <v>0</v>
      </c>
      <c r="P75" s="127">
        <v>0</v>
      </c>
      <c r="Q75" s="127">
        <v>0</v>
      </c>
      <c r="R75" s="127">
        <v>0</v>
      </c>
      <c r="S75" s="127">
        <v>0</v>
      </c>
      <c r="T75" s="127">
        <v>0</v>
      </c>
      <c r="U75" s="127">
        <v>0</v>
      </c>
      <c r="V75" s="127">
        <v>0</v>
      </c>
      <c r="W75" s="127">
        <v>0</v>
      </c>
      <c r="X75" s="127">
        <v>0.99999999999999989</v>
      </c>
      <c r="Y75" s="127">
        <v>0.99999999999999989</v>
      </c>
    </row>
    <row r="76" spans="1:27" x14ac:dyDescent="0.25"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</row>
    <row r="77" spans="1:27" x14ac:dyDescent="0.25">
      <c r="A77" s="36" t="s">
        <v>181</v>
      </c>
      <c r="B77" s="36" t="s">
        <v>156</v>
      </c>
      <c r="C77" s="36" t="s">
        <v>79</v>
      </c>
      <c r="D77" s="36">
        <v>14</v>
      </c>
      <c r="E77" s="36">
        <v>1600</v>
      </c>
      <c r="F77" s="36" t="s">
        <v>61</v>
      </c>
      <c r="G77" s="36">
        <v>12</v>
      </c>
      <c r="H77" s="127">
        <v>3.0871003747224721</v>
      </c>
      <c r="I77" s="127">
        <v>6.0383381412664489E-3</v>
      </c>
      <c r="J77" s="127">
        <v>1.8770257071007461</v>
      </c>
      <c r="K77" s="127">
        <v>8.895856431757089E-3</v>
      </c>
      <c r="L77" s="127">
        <v>0.64960917890502012</v>
      </c>
      <c r="M77" s="127">
        <v>2.5249588722137485E-2</v>
      </c>
      <c r="N77" s="127">
        <v>0.17829507779907458</v>
      </c>
      <c r="O77" s="127">
        <v>1.7059825578076518E-2</v>
      </c>
      <c r="P77" s="127">
        <v>0</v>
      </c>
      <c r="Q77" s="127">
        <v>0</v>
      </c>
      <c r="R77" s="127">
        <v>1.027319869704757</v>
      </c>
      <c r="S77" s="127">
        <v>1.1252134388880142E-2</v>
      </c>
      <c r="T77" s="127">
        <v>1.1483887335661065</v>
      </c>
      <c r="U77" s="127">
        <v>8.0872446025782151E-3</v>
      </c>
      <c r="V77" s="127">
        <v>0.10244319875749344</v>
      </c>
      <c r="W77" s="127">
        <v>8.7808456077851527E-3</v>
      </c>
      <c r="X77" s="127">
        <v>0</v>
      </c>
      <c r="Y77" s="127">
        <v>8.0701821405556693</v>
      </c>
      <c r="Z77" s="36">
        <v>0.21</v>
      </c>
      <c r="AA77" s="36">
        <v>0.02</v>
      </c>
    </row>
    <row r="78" spans="1:27" x14ac:dyDescent="0.25">
      <c r="A78" s="36" t="s">
        <v>181</v>
      </c>
      <c r="B78" s="36" t="s">
        <v>164</v>
      </c>
      <c r="C78" s="36" t="s">
        <v>79</v>
      </c>
      <c r="D78" s="36">
        <v>14</v>
      </c>
      <c r="E78" s="36">
        <v>1600</v>
      </c>
      <c r="F78" s="36" t="s">
        <v>61</v>
      </c>
      <c r="G78" s="36">
        <v>6</v>
      </c>
      <c r="H78" s="127">
        <v>1.9601670327701326</v>
      </c>
      <c r="I78" s="127">
        <v>2.1438210347467729E-3</v>
      </c>
      <c r="J78" s="127">
        <v>0.53902333895476029</v>
      </c>
      <c r="K78" s="127">
        <v>4.2111198355840648E-3</v>
      </c>
      <c r="L78" s="127">
        <v>0.14373059668890698</v>
      </c>
      <c r="M78" s="127">
        <v>3.5857945119893639E-3</v>
      </c>
      <c r="N78" s="127">
        <v>0</v>
      </c>
      <c r="O78" s="127">
        <v>0</v>
      </c>
      <c r="P78" s="127">
        <v>0</v>
      </c>
      <c r="Q78" s="127">
        <v>0</v>
      </c>
      <c r="R78" s="127">
        <v>0.43677583016945637</v>
      </c>
      <c r="S78" s="127">
        <v>1.0653069028523326E-3</v>
      </c>
      <c r="T78" s="127">
        <v>0.46858872173815558</v>
      </c>
      <c r="U78" s="127">
        <v>2.6798374609208245E-3</v>
      </c>
      <c r="V78" s="127">
        <v>0.44407155486215283</v>
      </c>
      <c r="W78" s="127">
        <v>4.8494553573090017E-3</v>
      </c>
      <c r="X78" s="127">
        <v>0</v>
      </c>
      <c r="Y78" s="127">
        <v>3.9923570751835644</v>
      </c>
    </row>
    <row r="79" spans="1:27" x14ac:dyDescent="0.25">
      <c r="A79" s="36" t="s">
        <v>181</v>
      </c>
      <c r="B79" s="36" t="s">
        <v>61</v>
      </c>
      <c r="C79" s="36" t="s">
        <v>79</v>
      </c>
      <c r="D79" s="36">
        <v>14</v>
      </c>
      <c r="E79" s="36">
        <v>1600</v>
      </c>
      <c r="F79" s="36" t="s">
        <v>61</v>
      </c>
      <c r="G79" s="36">
        <v>2</v>
      </c>
      <c r="H79" s="127">
        <v>0</v>
      </c>
      <c r="I79" s="127">
        <v>0</v>
      </c>
      <c r="J79" s="127">
        <v>0</v>
      </c>
      <c r="K79" s="127">
        <v>0</v>
      </c>
      <c r="L79" s="127">
        <v>0</v>
      </c>
      <c r="M79" s="127">
        <v>0</v>
      </c>
      <c r="N79" s="127">
        <v>0</v>
      </c>
      <c r="O79" s="127">
        <v>0</v>
      </c>
      <c r="P79" s="127">
        <v>0.5</v>
      </c>
      <c r="Q79" s="127">
        <v>0</v>
      </c>
      <c r="R79" s="127">
        <v>0</v>
      </c>
      <c r="S79" s="127">
        <v>0</v>
      </c>
      <c r="T79" s="127">
        <v>0</v>
      </c>
      <c r="U79" s="127">
        <v>0</v>
      </c>
      <c r="V79" s="127">
        <v>0</v>
      </c>
      <c r="W79" s="127">
        <v>0</v>
      </c>
      <c r="X79" s="127">
        <v>0</v>
      </c>
      <c r="Y79" s="127">
        <v>1</v>
      </c>
    </row>
    <row r="80" spans="1:27" x14ac:dyDescent="0.25">
      <c r="A80" s="36" t="s">
        <v>181</v>
      </c>
      <c r="B80" s="36" t="s">
        <v>161</v>
      </c>
      <c r="C80" s="36" t="s">
        <v>79</v>
      </c>
      <c r="D80" s="36">
        <v>14</v>
      </c>
      <c r="E80" s="36">
        <v>1600</v>
      </c>
      <c r="F80" s="36" t="s">
        <v>61</v>
      </c>
      <c r="G80" s="36">
        <v>2</v>
      </c>
      <c r="H80" s="127">
        <v>0</v>
      </c>
      <c r="I80" s="127">
        <v>0</v>
      </c>
      <c r="J80" s="127">
        <v>0</v>
      </c>
      <c r="K80" s="127">
        <v>0</v>
      </c>
      <c r="L80" s="127">
        <v>0</v>
      </c>
      <c r="M80" s="127">
        <v>0</v>
      </c>
      <c r="N80" s="127">
        <v>0</v>
      </c>
      <c r="O80" s="127">
        <v>0</v>
      </c>
      <c r="P80" s="127">
        <v>1</v>
      </c>
      <c r="Q80" s="127">
        <v>0</v>
      </c>
      <c r="R80" s="127">
        <v>0</v>
      </c>
      <c r="S80" s="127">
        <v>0</v>
      </c>
      <c r="T80" s="127">
        <v>0</v>
      </c>
      <c r="U80" s="127">
        <v>0</v>
      </c>
      <c r="V80" s="127">
        <v>0</v>
      </c>
      <c r="W80" s="127">
        <v>0</v>
      </c>
      <c r="X80" s="127">
        <v>0</v>
      </c>
      <c r="Y80" s="127">
        <v>1</v>
      </c>
    </row>
    <row r="81" spans="1:27" x14ac:dyDescent="0.25"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</row>
    <row r="82" spans="1:27" x14ac:dyDescent="0.25">
      <c r="A82" s="36" t="s">
        <v>184</v>
      </c>
      <c r="B82" s="36" t="s">
        <v>156</v>
      </c>
      <c r="C82" s="36" t="s">
        <v>79</v>
      </c>
      <c r="D82" s="36">
        <v>14</v>
      </c>
      <c r="E82" s="36">
        <v>1800</v>
      </c>
      <c r="F82" s="36" t="s">
        <v>64</v>
      </c>
      <c r="G82" s="36">
        <v>12</v>
      </c>
      <c r="H82" s="127">
        <v>3.257149808995683</v>
      </c>
      <c r="I82" s="127">
        <v>3.8500588758814215E-2</v>
      </c>
      <c r="J82" s="127">
        <v>1.6335415839867706</v>
      </c>
      <c r="K82" s="127">
        <v>5.4451386132892354E-2</v>
      </c>
      <c r="L82" s="127">
        <v>1.1473340956113296</v>
      </c>
      <c r="M82" s="127">
        <v>0.10303486915531451</v>
      </c>
      <c r="N82" s="127">
        <v>0.11492689412195883</v>
      </c>
      <c r="O82" s="127">
        <v>2.4792226738521526E-2</v>
      </c>
      <c r="P82" s="127">
        <v>0</v>
      </c>
      <c r="Q82" s="127">
        <v>0</v>
      </c>
      <c r="R82" s="127">
        <v>0.8609265436221345</v>
      </c>
      <c r="S82" s="127">
        <v>4.5916082326513848E-2</v>
      </c>
      <c r="T82" s="127">
        <v>0.86628302004703583</v>
      </c>
      <c r="U82" s="127">
        <v>5.775220133646905E-2</v>
      </c>
      <c r="V82" s="127">
        <v>0.14929835231301866</v>
      </c>
      <c r="W82" s="127">
        <v>1.4929835231301869E-2</v>
      </c>
      <c r="X82" s="127">
        <v>0</v>
      </c>
      <c r="Y82" s="127">
        <v>8.0294602986979324</v>
      </c>
      <c r="Z82" s="36">
        <v>0.09</v>
      </c>
      <c r="AA82" s="36">
        <v>0.02</v>
      </c>
    </row>
    <row r="83" spans="1:27" x14ac:dyDescent="0.25">
      <c r="A83" s="36" t="s">
        <v>184</v>
      </c>
      <c r="B83" s="36" t="s">
        <v>164</v>
      </c>
      <c r="C83" s="36" t="s">
        <v>79</v>
      </c>
      <c r="D83" s="36">
        <v>14</v>
      </c>
      <c r="E83" s="36">
        <v>1800</v>
      </c>
      <c r="F83" s="36" t="s">
        <v>64</v>
      </c>
      <c r="G83" s="36">
        <v>6</v>
      </c>
      <c r="H83" s="127">
        <v>1.9506287492761352</v>
      </c>
      <c r="I83" s="127">
        <v>5.7796407385959564E-2</v>
      </c>
      <c r="J83" s="127">
        <v>0.52791362261601349</v>
      </c>
      <c r="K83" s="127">
        <v>3.4058943394581515E-2</v>
      </c>
      <c r="L83" s="127">
        <v>0.22053148189104968</v>
      </c>
      <c r="M83" s="127">
        <v>4.2293708855817742E-2</v>
      </c>
      <c r="N83" s="127">
        <v>0</v>
      </c>
      <c r="O83" s="127">
        <v>0</v>
      </c>
      <c r="P83" s="127">
        <v>0</v>
      </c>
      <c r="Q83" s="127">
        <v>0</v>
      </c>
      <c r="R83" s="127">
        <v>0.42541756774013545</v>
      </c>
      <c r="S83" s="127">
        <v>5.3850325030396894E-3</v>
      </c>
      <c r="T83" s="127">
        <v>0.46831640098810456</v>
      </c>
      <c r="U83" s="127">
        <v>1.1611150437721603E-2</v>
      </c>
      <c r="V83" s="127">
        <v>0.3852132338088391</v>
      </c>
      <c r="W83" s="127">
        <v>4.9027138848397697E-2</v>
      </c>
      <c r="X83" s="127">
        <v>0</v>
      </c>
      <c r="Y83" s="127">
        <v>3.9780210563202774</v>
      </c>
    </row>
    <row r="84" spans="1:27" x14ac:dyDescent="0.25">
      <c r="A84" s="36" t="s">
        <v>184</v>
      </c>
      <c r="B84" s="36" t="s">
        <v>160</v>
      </c>
      <c r="C84" s="36" t="s">
        <v>79</v>
      </c>
      <c r="D84" s="36">
        <v>14</v>
      </c>
      <c r="E84" s="36">
        <v>1800</v>
      </c>
      <c r="F84" s="36" t="s">
        <v>64</v>
      </c>
      <c r="G84" s="36">
        <v>1</v>
      </c>
      <c r="H84" s="127">
        <v>0</v>
      </c>
      <c r="I84" s="127">
        <v>0</v>
      </c>
      <c r="J84" s="127">
        <v>0</v>
      </c>
      <c r="K84" s="127">
        <v>0</v>
      </c>
      <c r="L84" s="127">
        <v>0.99999999999999989</v>
      </c>
      <c r="M84" s="127">
        <v>0</v>
      </c>
      <c r="N84" s="127">
        <v>0</v>
      </c>
      <c r="O84" s="127">
        <v>0</v>
      </c>
      <c r="P84" s="127">
        <v>0</v>
      </c>
      <c r="Q84" s="127">
        <v>0</v>
      </c>
      <c r="R84" s="127">
        <v>0</v>
      </c>
      <c r="S84" s="127">
        <v>0</v>
      </c>
      <c r="T84" s="127">
        <v>0</v>
      </c>
      <c r="U84" s="127">
        <v>0</v>
      </c>
      <c r="V84" s="127">
        <v>0</v>
      </c>
      <c r="W84" s="127">
        <v>0</v>
      </c>
      <c r="X84" s="127">
        <v>0</v>
      </c>
      <c r="Y84" s="127">
        <v>0.99999999999999989</v>
      </c>
    </row>
    <row r="85" spans="1:27" x14ac:dyDescent="0.25"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</row>
    <row r="86" spans="1:27" x14ac:dyDescent="0.25">
      <c r="A86" s="36" t="s">
        <v>176</v>
      </c>
      <c r="B86" s="36" t="s">
        <v>156</v>
      </c>
      <c r="C86" s="36" t="s">
        <v>93</v>
      </c>
      <c r="D86" s="36">
        <v>20</v>
      </c>
      <c r="E86" s="36">
        <v>1800</v>
      </c>
      <c r="F86" s="36" t="s">
        <v>61</v>
      </c>
      <c r="G86" s="36">
        <v>12</v>
      </c>
      <c r="H86" s="127">
        <v>3.6516545091289845</v>
      </c>
      <c r="I86" s="127">
        <v>3.854913589291635E-2</v>
      </c>
      <c r="J86" s="127">
        <v>0.60302475507232678</v>
      </c>
      <c r="K86" s="127">
        <v>7.4345517748643022E-2</v>
      </c>
      <c r="L86" s="127">
        <v>0.35426789051878782</v>
      </c>
      <c r="M86" s="127">
        <v>5.5685540317554467E-2</v>
      </c>
      <c r="N86" s="127">
        <v>1.8785317521389063E-2</v>
      </c>
      <c r="O86" s="127">
        <v>7.2480368620465897E-3</v>
      </c>
      <c r="P86" s="127">
        <v>0</v>
      </c>
      <c r="Q86" s="127">
        <v>0</v>
      </c>
      <c r="R86" s="127">
        <v>3.0927950176386938</v>
      </c>
      <c r="S86" s="127">
        <v>0.10448631816346939</v>
      </c>
      <c r="T86" s="127">
        <v>0.30789947684308044</v>
      </c>
      <c r="U86" s="127">
        <v>3.7548716688180543E-2</v>
      </c>
      <c r="V86" s="127">
        <v>4.6204951983873074E-2</v>
      </c>
      <c r="W86" s="127">
        <v>1.2230722583966401E-2</v>
      </c>
      <c r="X86" s="127">
        <v>0</v>
      </c>
      <c r="Y86" s="127">
        <v>8.0746319187071336</v>
      </c>
      <c r="Z86" s="36">
        <v>0.05</v>
      </c>
      <c r="AA86" s="36">
        <v>0.02</v>
      </c>
    </row>
    <row r="87" spans="1:27" x14ac:dyDescent="0.25">
      <c r="A87" s="36" t="s">
        <v>176</v>
      </c>
      <c r="B87" s="36" t="s">
        <v>157</v>
      </c>
      <c r="C87" s="36" t="s">
        <v>93</v>
      </c>
      <c r="D87" s="36">
        <v>20</v>
      </c>
      <c r="E87" s="36">
        <v>1800</v>
      </c>
      <c r="F87" s="36" t="s">
        <v>61</v>
      </c>
      <c r="G87" s="36">
        <v>4</v>
      </c>
      <c r="H87" s="127">
        <v>0.98200086009634591</v>
      </c>
      <c r="I87" s="127">
        <v>9.7469067999637338E-3</v>
      </c>
      <c r="J87" s="127">
        <v>2.5846970926741747E-3</v>
      </c>
      <c r="K87" s="127">
        <v>2.8718856585268612E-4</v>
      </c>
      <c r="L87" s="127">
        <v>0.19767212500098441</v>
      </c>
      <c r="M87" s="127">
        <v>2.0378569587730356E-3</v>
      </c>
      <c r="N87" s="127">
        <v>0</v>
      </c>
      <c r="O87" s="127">
        <v>0</v>
      </c>
      <c r="P87" s="127">
        <v>0</v>
      </c>
      <c r="Q87" s="127">
        <v>0</v>
      </c>
      <c r="R87" s="127">
        <v>1.8344491091673125</v>
      </c>
      <c r="S87" s="127">
        <v>1.8162862467003094E-2</v>
      </c>
      <c r="T87" s="127">
        <v>0</v>
      </c>
      <c r="U87" s="127">
        <v>0</v>
      </c>
      <c r="V87" s="127">
        <v>0</v>
      </c>
      <c r="W87" s="127">
        <v>0</v>
      </c>
      <c r="X87" s="127">
        <v>0</v>
      </c>
      <c r="Y87" s="127">
        <v>3.0167067913573167</v>
      </c>
    </row>
    <row r="88" spans="1:27" x14ac:dyDescent="0.25">
      <c r="A88" s="36" t="s">
        <v>176</v>
      </c>
      <c r="B88" s="36" t="s">
        <v>168</v>
      </c>
      <c r="C88" s="36" t="s">
        <v>93</v>
      </c>
      <c r="D88" s="36">
        <v>20</v>
      </c>
      <c r="E88" s="36">
        <v>1800</v>
      </c>
      <c r="F88" s="36" t="s">
        <v>61</v>
      </c>
      <c r="G88" s="36">
        <v>6</v>
      </c>
      <c r="H88" s="127">
        <v>1.9579466329155177</v>
      </c>
      <c r="I88" s="127">
        <v>6.9430731663670843E-3</v>
      </c>
      <c r="J88" s="127">
        <v>4.9097945007948174E-2</v>
      </c>
      <c r="K88" s="127">
        <v>1.6365981669316059E-2</v>
      </c>
      <c r="L88" s="127">
        <v>0.1103245634320331</v>
      </c>
      <c r="M88" s="127">
        <v>1.4516389925267515E-2</v>
      </c>
      <c r="N88" s="127">
        <v>0</v>
      </c>
      <c r="O88" s="127">
        <v>0</v>
      </c>
      <c r="P88" s="127">
        <v>0</v>
      </c>
      <c r="Q88" s="127">
        <v>0</v>
      </c>
      <c r="R88" s="127">
        <v>1.8061534341876526</v>
      </c>
      <c r="S88" s="127">
        <v>1.0350449479585402E-2</v>
      </c>
      <c r="T88" s="127">
        <v>8.927012116466522E-2</v>
      </c>
      <c r="U88" s="127">
        <v>3.7195883818610508E-3</v>
      </c>
      <c r="V88" s="127">
        <v>9.4233957453834748E-3</v>
      </c>
      <c r="W88" s="127">
        <v>1.3461993921976391E-3</v>
      </c>
      <c r="X88" s="127">
        <v>0</v>
      </c>
      <c r="Y88" s="127">
        <v>4.0222160924532</v>
      </c>
    </row>
    <row r="89" spans="1:27" x14ac:dyDescent="0.25">
      <c r="A89" s="36" t="s">
        <v>176</v>
      </c>
      <c r="B89" s="36" t="s">
        <v>172</v>
      </c>
      <c r="C89" s="36" t="s">
        <v>93</v>
      </c>
      <c r="D89" s="36">
        <v>20</v>
      </c>
      <c r="E89" s="36">
        <v>1800</v>
      </c>
      <c r="F89" s="36" t="s">
        <v>61</v>
      </c>
      <c r="G89" s="36">
        <v>2</v>
      </c>
      <c r="H89" s="127">
        <v>0.9909485285857158</v>
      </c>
      <c r="I89" s="127">
        <v>7.1659501034091015E-3</v>
      </c>
      <c r="J89" s="127">
        <v>8.4456698946895649E-3</v>
      </c>
      <c r="K89" s="127">
        <v>2.4130485413398758E-3</v>
      </c>
      <c r="L89" s="127">
        <v>8.5613571473959775E-4</v>
      </c>
      <c r="M89" s="127">
        <v>8.5613571473959775E-4</v>
      </c>
      <c r="N89" s="127">
        <v>0</v>
      </c>
      <c r="O89" s="127">
        <v>0</v>
      </c>
      <c r="P89" s="127">
        <v>0</v>
      </c>
      <c r="Q89" s="127">
        <v>0</v>
      </c>
      <c r="R89" s="127">
        <v>4.5783022717945021E-3</v>
      </c>
      <c r="S89" s="127">
        <v>7.6305037863241701E-3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1.0048286364669394</v>
      </c>
    </row>
    <row r="90" spans="1:27" x14ac:dyDescent="0.25">
      <c r="A90" s="36" t="s">
        <v>176</v>
      </c>
      <c r="B90" s="36" t="s">
        <v>61</v>
      </c>
      <c r="C90" s="36" t="s">
        <v>93</v>
      </c>
      <c r="D90" s="36">
        <v>20</v>
      </c>
      <c r="E90" s="36">
        <v>1800</v>
      </c>
      <c r="F90" s="36" t="s">
        <v>61</v>
      </c>
      <c r="G90" s="36">
        <v>2</v>
      </c>
      <c r="H90" s="127">
        <v>0</v>
      </c>
      <c r="I90" s="127">
        <v>0</v>
      </c>
      <c r="J90" s="127">
        <v>0</v>
      </c>
      <c r="K90" s="127">
        <v>0</v>
      </c>
      <c r="L90" s="127">
        <v>0</v>
      </c>
      <c r="M90" s="127">
        <v>0</v>
      </c>
      <c r="N90" s="127">
        <v>0</v>
      </c>
      <c r="O90" s="127">
        <v>0</v>
      </c>
      <c r="P90" s="127">
        <v>1</v>
      </c>
      <c r="Q90" s="127">
        <v>0</v>
      </c>
      <c r="R90" s="127">
        <v>0</v>
      </c>
      <c r="S90" s="127">
        <v>0</v>
      </c>
      <c r="T90" s="127">
        <v>0</v>
      </c>
      <c r="U90" s="127">
        <v>0</v>
      </c>
      <c r="V90" s="127">
        <v>0</v>
      </c>
      <c r="W90" s="127">
        <v>0</v>
      </c>
      <c r="X90" s="127">
        <v>0</v>
      </c>
      <c r="Y90" s="127">
        <v>1</v>
      </c>
    </row>
    <row r="91" spans="1:27" x14ac:dyDescent="0.25">
      <c r="A91" s="36" t="s">
        <v>176</v>
      </c>
      <c r="B91" s="36" t="s">
        <v>161</v>
      </c>
      <c r="C91" s="36" t="s">
        <v>93</v>
      </c>
      <c r="D91" s="36">
        <v>20</v>
      </c>
      <c r="E91" s="36">
        <v>1800</v>
      </c>
      <c r="F91" s="36" t="s">
        <v>61</v>
      </c>
      <c r="G91" s="36">
        <v>2</v>
      </c>
      <c r="H91" s="127">
        <v>0</v>
      </c>
      <c r="I91" s="127">
        <v>0</v>
      </c>
      <c r="J91" s="127">
        <v>0</v>
      </c>
      <c r="K91" s="127">
        <v>0</v>
      </c>
      <c r="L91" s="127">
        <v>0</v>
      </c>
      <c r="M91" s="127">
        <v>0</v>
      </c>
      <c r="N91" s="127">
        <v>0</v>
      </c>
      <c r="O91" s="127">
        <v>0</v>
      </c>
      <c r="P91" s="127">
        <v>1</v>
      </c>
      <c r="Q91" s="127">
        <v>0</v>
      </c>
      <c r="R91" s="127">
        <v>0</v>
      </c>
      <c r="S91" s="127">
        <v>0</v>
      </c>
      <c r="T91" s="127">
        <v>0</v>
      </c>
      <c r="U91" s="127">
        <v>0</v>
      </c>
      <c r="V91" s="127">
        <v>0</v>
      </c>
      <c r="W91" s="127">
        <v>0</v>
      </c>
      <c r="X91" s="127">
        <v>0</v>
      </c>
      <c r="Y91" s="127">
        <v>1</v>
      </c>
    </row>
    <row r="92" spans="1:27" x14ac:dyDescent="0.25"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</row>
    <row r="93" spans="1:27" x14ac:dyDescent="0.25">
      <c r="A93" s="36" t="s">
        <v>177</v>
      </c>
      <c r="B93" s="36" t="s">
        <v>156</v>
      </c>
      <c r="C93" s="36" t="s">
        <v>93</v>
      </c>
      <c r="D93" s="36">
        <v>20</v>
      </c>
      <c r="E93" s="36">
        <v>1800</v>
      </c>
      <c r="F93" s="36" t="s">
        <v>64</v>
      </c>
      <c r="G93" s="36">
        <v>12</v>
      </c>
      <c r="H93" s="127">
        <v>3.4303597930334435</v>
      </c>
      <c r="I93" s="127">
        <v>6.4052361280707459E-2</v>
      </c>
      <c r="J93" s="127">
        <v>1.123977859291909</v>
      </c>
      <c r="K93" s="127">
        <v>0.16775788944655357</v>
      </c>
      <c r="L93" s="127">
        <v>0.43918129642605486</v>
      </c>
      <c r="M93" s="127">
        <v>8.3327345212332884E-2</v>
      </c>
      <c r="N93" s="127">
        <v>3.8626401007901073E-2</v>
      </c>
      <c r="O93" s="127">
        <v>1.1057617252955211E-2</v>
      </c>
      <c r="P93" s="127">
        <v>0</v>
      </c>
      <c r="Q93" s="127">
        <v>0</v>
      </c>
      <c r="R93" s="127">
        <v>2.5250911525837942</v>
      </c>
      <c r="S93" s="127">
        <v>9.5486640223756927E-2</v>
      </c>
      <c r="T93" s="127">
        <v>0.41177457844676219</v>
      </c>
      <c r="U93" s="127">
        <v>5.3378186094950653E-2</v>
      </c>
      <c r="V93" s="127">
        <v>9.6593593565428224E-2</v>
      </c>
      <c r="W93" s="127">
        <v>1.3799084795061176E-2</v>
      </c>
      <c r="X93" s="127">
        <v>0</v>
      </c>
      <c r="Y93" s="127">
        <v>8.065604674355292</v>
      </c>
      <c r="Z93" s="36">
        <v>0.08</v>
      </c>
      <c r="AA93" s="36">
        <v>0.02</v>
      </c>
    </row>
    <row r="94" spans="1:27" x14ac:dyDescent="0.25">
      <c r="A94" s="36" t="s">
        <v>177</v>
      </c>
      <c r="B94" s="36" t="s">
        <v>157</v>
      </c>
      <c r="C94" s="36" t="s">
        <v>93</v>
      </c>
      <c r="D94" s="36">
        <v>20</v>
      </c>
      <c r="E94" s="36">
        <v>1800</v>
      </c>
      <c r="F94" s="36" t="s">
        <v>64</v>
      </c>
      <c r="G94" s="36">
        <v>4</v>
      </c>
      <c r="H94" s="127">
        <v>0.98536553706719532</v>
      </c>
      <c r="I94" s="127">
        <v>7.8411050695002277E-3</v>
      </c>
      <c r="J94" s="127">
        <v>3.6965585342309841E-3</v>
      </c>
      <c r="K94" s="127">
        <v>1.2321861780769947E-3</v>
      </c>
      <c r="L94" s="127">
        <v>0.50712016288837491</v>
      </c>
      <c r="M94" s="127">
        <v>6.5575883132117443E-3</v>
      </c>
      <c r="N94" s="127">
        <v>0</v>
      </c>
      <c r="O94" s="127">
        <v>0</v>
      </c>
      <c r="P94" s="127">
        <v>0</v>
      </c>
      <c r="Q94" s="127">
        <v>0</v>
      </c>
      <c r="R94" s="127">
        <v>1.5118030329038572</v>
      </c>
      <c r="S94" s="127">
        <v>1.1689198708019514E-2</v>
      </c>
      <c r="T94" s="127">
        <v>2.5204127295169131E-3</v>
      </c>
      <c r="U94" s="127">
        <v>1.9603210118464879E-3</v>
      </c>
      <c r="V94" s="127">
        <v>4.5609590850281467E-3</v>
      </c>
      <c r="W94" s="127">
        <v>5.0677323166979421E-4</v>
      </c>
      <c r="X94" s="127">
        <v>0</v>
      </c>
      <c r="Y94" s="127">
        <v>3.015066663208203</v>
      </c>
    </row>
    <row r="95" spans="1:27" x14ac:dyDescent="0.25">
      <c r="A95" s="36" t="s">
        <v>177</v>
      </c>
      <c r="B95" s="36" t="s">
        <v>167</v>
      </c>
      <c r="C95" s="36" t="s">
        <v>93</v>
      </c>
      <c r="D95" s="36">
        <v>20</v>
      </c>
      <c r="E95" s="36">
        <v>1800</v>
      </c>
      <c r="F95" s="36" t="s">
        <v>64</v>
      </c>
      <c r="G95" s="36">
        <v>4</v>
      </c>
      <c r="H95" s="127">
        <v>1.0007091325589681</v>
      </c>
      <c r="I95" s="127">
        <v>2.50177283139742E-2</v>
      </c>
      <c r="J95" s="127">
        <v>9.7302082342062036E-3</v>
      </c>
      <c r="K95" s="127">
        <v>6.1919506944948565E-3</v>
      </c>
      <c r="L95" s="127">
        <v>0.29291578917127359</v>
      </c>
      <c r="M95" s="127">
        <v>2.0922556369376684E-2</v>
      </c>
      <c r="N95" s="127">
        <v>0</v>
      </c>
      <c r="O95" s="127">
        <v>0</v>
      </c>
      <c r="P95" s="127">
        <v>0</v>
      </c>
      <c r="Q95" s="127">
        <v>0</v>
      </c>
      <c r="R95" s="127">
        <v>1.6782932724655908</v>
      </c>
      <c r="S95" s="127">
        <v>3.7295406054790911E-2</v>
      </c>
      <c r="T95" s="127">
        <v>9.3818622594371709E-3</v>
      </c>
      <c r="U95" s="127">
        <v>9.9179686742621523E-3</v>
      </c>
      <c r="V95" s="127">
        <v>6.7909972689059192E-3</v>
      </c>
      <c r="W95" s="127">
        <v>1.4552137004798394E-3</v>
      </c>
      <c r="X95" s="127">
        <v>0</v>
      </c>
      <c r="Y95" s="127">
        <v>2.9978212619583813</v>
      </c>
    </row>
    <row r="96" spans="1:27" x14ac:dyDescent="0.25">
      <c r="A96" s="36" t="s">
        <v>177</v>
      </c>
      <c r="B96" s="36" t="s">
        <v>160</v>
      </c>
      <c r="C96" s="36" t="s">
        <v>93</v>
      </c>
      <c r="D96" s="36">
        <v>20</v>
      </c>
      <c r="E96" s="36">
        <v>1800</v>
      </c>
      <c r="F96" s="36" t="s">
        <v>64</v>
      </c>
      <c r="G96" s="36">
        <v>1</v>
      </c>
      <c r="H96" s="127">
        <v>0</v>
      </c>
      <c r="I96" s="127">
        <v>0</v>
      </c>
      <c r="J96" s="127">
        <v>0</v>
      </c>
      <c r="K96" s="127">
        <v>0</v>
      </c>
      <c r="L96" s="127">
        <v>0.99999999999999989</v>
      </c>
      <c r="M96" s="127">
        <v>0</v>
      </c>
      <c r="N96" s="127">
        <v>0</v>
      </c>
      <c r="O96" s="127">
        <v>0</v>
      </c>
      <c r="P96" s="127">
        <v>0</v>
      </c>
      <c r="Q96" s="127">
        <v>0</v>
      </c>
      <c r="R96" s="127">
        <v>0</v>
      </c>
      <c r="S96" s="127">
        <v>0</v>
      </c>
      <c r="T96" s="127">
        <v>0</v>
      </c>
      <c r="U96" s="127">
        <v>0</v>
      </c>
      <c r="V96" s="127">
        <v>0</v>
      </c>
      <c r="W96" s="127">
        <v>0</v>
      </c>
      <c r="X96" s="127">
        <v>0</v>
      </c>
      <c r="Y96" s="127">
        <v>0.99999999999999989</v>
      </c>
    </row>
    <row r="97" spans="1:27" x14ac:dyDescent="0.25"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</row>
    <row r="98" spans="1:27" x14ac:dyDescent="0.25">
      <c r="A98" s="36" t="s">
        <v>178</v>
      </c>
      <c r="B98" s="36" t="s">
        <v>156</v>
      </c>
      <c r="C98" s="36" t="s">
        <v>93</v>
      </c>
      <c r="D98" s="36">
        <v>17</v>
      </c>
      <c r="E98" s="36">
        <v>1600</v>
      </c>
      <c r="F98" s="36" t="s">
        <v>61</v>
      </c>
      <c r="G98" s="36">
        <v>12</v>
      </c>
      <c r="H98" s="127">
        <v>3.2896034841344344</v>
      </c>
      <c r="I98" s="127">
        <v>7.1513119220313781E-2</v>
      </c>
      <c r="J98" s="127">
        <v>1.4665446583969495</v>
      </c>
      <c r="K98" s="127">
        <v>0.15171151638589137</v>
      </c>
      <c r="L98" s="127">
        <v>0.6006012332777404</v>
      </c>
      <c r="M98" s="127">
        <v>1.6147911485005929E-2</v>
      </c>
      <c r="N98" s="127">
        <v>6.7683182090776159E-2</v>
      </c>
      <c r="O98" s="127">
        <v>2.4385476669976036E-2</v>
      </c>
      <c r="P98" s="127">
        <v>0</v>
      </c>
      <c r="Q98" s="127">
        <v>0</v>
      </c>
      <c r="R98" s="127">
        <v>2.1748201929573532</v>
      </c>
      <c r="S98" s="127">
        <v>5.3304416494052778E-2</v>
      </c>
      <c r="T98" s="127">
        <v>0.36012785601855241</v>
      </c>
      <c r="U98" s="127">
        <v>3.8311474044526846E-2</v>
      </c>
      <c r="V98" s="127">
        <v>6.9328750627956306E-2</v>
      </c>
      <c r="W98" s="127">
        <v>6.9328750627956313E-3</v>
      </c>
      <c r="X98" s="127">
        <v>0</v>
      </c>
      <c r="Y98" s="127">
        <v>8.0287093575037627</v>
      </c>
      <c r="Z98" s="36">
        <v>0.1</v>
      </c>
      <c r="AA98" s="36">
        <v>0.04</v>
      </c>
    </row>
    <row r="99" spans="1:27" x14ac:dyDescent="0.25">
      <c r="A99" s="36" t="s">
        <v>178</v>
      </c>
      <c r="B99" s="36" t="s">
        <v>163</v>
      </c>
      <c r="C99" s="36" t="s">
        <v>93</v>
      </c>
      <c r="D99" s="36">
        <v>17</v>
      </c>
      <c r="E99" s="36">
        <v>1600</v>
      </c>
      <c r="F99" s="36" t="s">
        <v>61</v>
      </c>
      <c r="G99" s="36">
        <v>4</v>
      </c>
      <c r="H99" s="127">
        <v>1.002153004151267</v>
      </c>
      <c r="I99" s="127">
        <v>5.4317235997358637E-3</v>
      </c>
      <c r="J99" s="127">
        <v>1.9205217935053651E-3</v>
      </c>
      <c r="K99" s="127">
        <v>1.6004348279211377E-3</v>
      </c>
      <c r="L99" s="127">
        <v>0.72227346710948237</v>
      </c>
      <c r="M99" s="127">
        <v>4.5426004220722165E-3</v>
      </c>
      <c r="N99" s="127">
        <v>0</v>
      </c>
      <c r="O99" s="127">
        <v>0</v>
      </c>
      <c r="P99" s="127">
        <v>0</v>
      </c>
      <c r="Q99" s="127">
        <v>0</v>
      </c>
      <c r="R99" s="127">
        <v>1.2672417486728504</v>
      </c>
      <c r="S99" s="127">
        <v>8.0973913653217284E-3</v>
      </c>
      <c r="T99" s="127">
        <v>1.4549591737652314E-3</v>
      </c>
      <c r="U99" s="127">
        <v>5.8198366950609249E-4</v>
      </c>
      <c r="V99" s="127">
        <v>3.6860681022199498E-3</v>
      </c>
      <c r="W99" s="127">
        <v>1.0531623149199856E-3</v>
      </c>
      <c r="X99" s="127">
        <v>0</v>
      </c>
      <c r="Y99" s="127">
        <v>2.9987297690030905</v>
      </c>
    </row>
    <row r="100" spans="1:27" x14ac:dyDescent="0.25">
      <c r="A100" s="36" t="s">
        <v>178</v>
      </c>
      <c r="B100" s="36" t="s">
        <v>157</v>
      </c>
      <c r="C100" s="36" t="s">
        <v>93</v>
      </c>
      <c r="D100" s="36">
        <v>17</v>
      </c>
      <c r="E100" s="36">
        <v>1600</v>
      </c>
      <c r="F100" s="36" t="s">
        <v>61</v>
      </c>
      <c r="G100" s="36">
        <v>4</v>
      </c>
      <c r="H100" s="127">
        <v>1.0015042350564607</v>
      </c>
      <c r="I100" s="127">
        <v>5.2434776704526724E-3</v>
      </c>
      <c r="J100" s="127">
        <v>4.3259130479607862E-3</v>
      </c>
      <c r="K100" s="127">
        <v>6.1798757828011224E-4</v>
      </c>
      <c r="L100" s="127">
        <v>0.53060540294981551</v>
      </c>
      <c r="M100" s="127">
        <v>5.9199776362169514E-3</v>
      </c>
      <c r="N100" s="127">
        <v>0</v>
      </c>
      <c r="O100" s="127">
        <v>0</v>
      </c>
      <c r="P100" s="127">
        <v>0</v>
      </c>
      <c r="Q100" s="127">
        <v>0</v>
      </c>
      <c r="R100" s="127">
        <v>1.4539177383028943</v>
      </c>
      <c r="S100" s="127">
        <v>7.8167620338865287E-3</v>
      </c>
      <c r="T100" s="127">
        <v>1.4045350060576075E-3</v>
      </c>
      <c r="U100" s="127">
        <v>5.6181400242304299E-4</v>
      </c>
      <c r="V100" s="127">
        <v>9.1499681127411459E-3</v>
      </c>
      <c r="W100" s="127">
        <v>1.0166631236379052E-3</v>
      </c>
      <c r="X100" s="127">
        <v>0</v>
      </c>
      <c r="Y100" s="127">
        <v>3.0009077924759295</v>
      </c>
    </row>
    <row r="101" spans="1:27" x14ac:dyDescent="0.25">
      <c r="A101" s="36" t="s">
        <v>178</v>
      </c>
      <c r="B101" s="36" t="s">
        <v>168</v>
      </c>
      <c r="C101" s="36" t="s">
        <v>93</v>
      </c>
      <c r="D101" s="36">
        <v>17</v>
      </c>
      <c r="E101" s="36">
        <v>1600</v>
      </c>
      <c r="F101" s="36" t="s">
        <v>61</v>
      </c>
      <c r="G101" s="36">
        <v>6</v>
      </c>
      <c r="H101" s="127">
        <v>2.0008331700786837</v>
      </c>
      <c r="I101" s="127">
        <v>3.1371948659770305E-2</v>
      </c>
      <c r="J101" s="127">
        <v>1.2324819389384204E-2</v>
      </c>
      <c r="K101" s="127">
        <v>8.2165462595894679E-3</v>
      </c>
      <c r="L101" s="127">
        <v>0.23029947725724181</v>
      </c>
      <c r="M101" s="127">
        <v>2.0406282794945475E-2</v>
      </c>
      <c r="N101" s="127">
        <v>0</v>
      </c>
      <c r="O101" s="127">
        <v>0</v>
      </c>
      <c r="P101" s="127">
        <v>0</v>
      </c>
      <c r="Q101" s="127">
        <v>0</v>
      </c>
      <c r="R101" s="127">
        <v>1.7200237670678529</v>
      </c>
      <c r="S101" s="127">
        <v>3.1178678557121198E-2</v>
      </c>
      <c r="T101" s="127">
        <v>2.6143887285960826E-2</v>
      </c>
      <c r="U101" s="127">
        <v>1.1204523122554641E-2</v>
      </c>
      <c r="V101" s="127">
        <v>6.7585982949994201E-3</v>
      </c>
      <c r="W101" s="127">
        <v>2.0275794884998259E-3</v>
      </c>
      <c r="X101" s="127">
        <v>0</v>
      </c>
      <c r="Y101" s="127">
        <v>3.9963837193741227</v>
      </c>
    </row>
    <row r="102" spans="1:27" x14ac:dyDescent="0.25">
      <c r="A102" s="36" t="s">
        <v>178</v>
      </c>
      <c r="B102" s="36" t="s">
        <v>61</v>
      </c>
      <c r="C102" s="36" t="s">
        <v>93</v>
      </c>
      <c r="D102" s="36">
        <v>17</v>
      </c>
      <c r="E102" s="36">
        <v>1600</v>
      </c>
      <c r="F102" s="36" t="s">
        <v>61</v>
      </c>
      <c r="G102" s="36">
        <v>2</v>
      </c>
      <c r="H102" s="127">
        <v>0</v>
      </c>
      <c r="I102" s="127">
        <v>0</v>
      </c>
      <c r="J102" s="127">
        <v>0</v>
      </c>
      <c r="K102" s="127">
        <v>0</v>
      </c>
      <c r="L102" s="127">
        <v>0</v>
      </c>
      <c r="M102" s="127">
        <v>0</v>
      </c>
      <c r="N102" s="127">
        <v>0</v>
      </c>
      <c r="O102" s="127">
        <v>0</v>
      </c>
      <c r="P102" s="127">
        <v>1</v>
      </c>
      <c r="Q102" s="127">
        <v>0</v>
      </c>
      <c r="R102" s="127">
        <v>0</v>
      </c>
      <c r="S102" s="127">
        <v>0</v>
      </c>
      <c r="T102" s="127">
        <v>0</v>
      </c>
      <c r="U102" s="127">
        <v>0</v>
      </c>
      <c r="V102" s="127">
        <v>0</v>
      </c>
      <c r="W102" s="127">
        <v>0</v>
      </c>
      <c r="X102" s="127">
        <v>0</v>
      </c>
      <c r="Y102" s="127">
        <v>1</v>
      </c>
    </row>
    <row r="103" spans="1:27" x14ac:dyDescent="0.25">
      <c r="A103" s="36" t="s">
        <v>178</v>
      </c>
      <c r="B103" s="36" t="s">
        <v>161</v>
      </c>
      <c r="C103" s="36" t="s">
        <v>93</v>
      </c>
      <c r="D103" s="36">
        <v>17</v>
      </c>
      <c r="E103" s="36">
        <v>1600</v>
      </c>
      <c r="F103" s="36" t="s">
        <v>61</v>
      </c>
      <c r="G103" s="36">
        <v>2</v>
      </c>
      <c r="H103" s="127">
        <v>0</v>
      </c>
      <c r="I103" s="127">
        <v>0</v>
      </c>
      <c r="J103" s="127">
        <v>0</v>
      </c>
      <c r="K103" s="127">
        <v>0</v>
      </c>
      <c r="L103" s="127">
        <v>0</v>
      </c>
      <c r="M103" s="127">
        <v>0</v>
      </c>
      <c r="N103" s="127">
        <v>0</v>
      </c>
      <c r="O103" s="127">
        <v>0</v>
      </c>
      <c r="P103" s="127">
        <v>1</v>
      </c>
      <c r="Q103" s="127">
        <v>0</v>
      </c>
      <c r="R103" s="127">
        <v>0</v>
      </c>
      <c r="S103" s="127">
        <v>0</v>
      </c>
      <c r="T103" s="127">
        <v>0</v>
      </c>
      <c r="U103" s="127">
        <v>0</v>
      </c>
      <c r="V103" s="127">
        <v>0</v>
      </c>
      <c r="W103" s="127">
        <v>0</v>
      </c>
      <c r="X103" s="127">
        <v>0</v>
      </c>
      <c r="Y103" s="127">
        <v>1</v>
      </c>
    </row>
    <row r="104" spans="1:27" x14ac:dyDescent="0.25"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</row>
    <row r="105" spans="1:27" x14ac:dyDescent="0.25">
      <c r="A105" s="36" t="s">
        <v>181</v>
      </c>
      <c r="B105" s="36" t="s">
        <v>156</v>
      </c>
      <c r="C105" s="36" t="s">
        <v>93</v>
      </c>
      <c r="D105" s="36">
        <v>14</v>
      </c>
      <c r="E105" s="36">
        <v>1800</v>
      </c>
      <c r="F105" s="36" t="s">
        <v>61</v>
      </c>
      <c r="G105" s="36">
        <v>12</v>
      </c>
      <c r="H105" s="127">
        <v>3.2394995718946404</v>
      </c>
      <c r="I105" s="127">
        <v>4.2718675673335919E-2</v>
      </c>
      <c r="J105" s="127">
        <v>1.4223175067223002</v>
      </c>
      <c r="K105" s="127">
        <v>4.447364475296868E-2</v>
      </c>
      <c r="L105" s="127">
        <v>0.52952956646600891</v>
      </c>
      <c r="M105" s="127">
        <v>7.145204301393332E-2</v>
      </c>
      <c r="N105" s="127">
        <v>0.10323581187662112</v>
      </c>
      <c r="O105" s="127">
        <v>2.1376899492604667E-2</v>
      </c>
      <c r="P105" s="127">
        <v>0</v>
      </c>
      <c r="Q105" s="127">
        <v>0</v>
      </c>
      <c r="R105" s="127">
        <v>2.5261024223628517</v>
      </c>
      <c r="S105" s="127">
        <v>0.10613875724213663</v>
      </c>
      <c r="T105" s="127">
        <v>0.24411229001434132</v>
      </c>
      <c r="U105" s="127">
        <v>7.6285090629481661E-3</v>
      </c>
      <c r="V105" s="127">
        <v>2.0706916753198884E-2</v>
      </c>
      <c r="W105" s="127">
        <v>1.3804611168799258E-3</v>
      </c>
      <c r="X105" s="127">
        <v>0</v>
      </c>
      <c r="Y105" s="127">
        <v>8.0855040860899621</v>
      </c>
      <c r="Z105" s="36">
        <v>0.16</v>
      </c>
      <c r="AA105" s="36">
        <v>0.03</v>
      </c>
    </row>
    <row r="106" spans="1:27" x14ac:dyDescent="0.25">
      <c r="A106" s="36" t="s">
        <v>181</v>
      </c>
      <c r="B106" s="36" t="s">
        <v>162</v>
      </c>
      <c r="C106" s="36" t="s">
        <v>93</v>
      </c>
      <c r="D106" s="36">
        <v>14</v>
      </c>
      <c r="E106" s="36">
        <v>1800</v>
      </c>
      <c r="F106" s="36" t="s">
        <v>61</v>
      </c>
      <c r="G106" s="36">
        <v>6</v>
      </c>
      <c r="H106" s="127">
        <v>1.9709054479642572</v>
      </c>
      <c r="I106" s="127">
        <v>1.4027796782663752E-2</v>
      </c>
      <c r="J106" s="127">
        <v>1.4879635685409467E-2</v>
      </c>
      <c r="K106" s="127">
        <v>8.2664642696719272E-4</v>
      </c>
      <c r="L106" s="127">
        <v>0.23815098294987588</v>
      </c>
      <c r="M106" s="127">
        <v>1.730407388428901E-2</v>
      </c>
      <c r="N106" s="127">
        <v>0</v>
      </c>
      <c r="O106" s="127">
        <v>0</v>
      </c>
      <c r="P106" s="127">
        <v>0</v>
      </c>
      <c r="Q106" s="127">
        <v>0</v>
      </c>
      <c r="R106" s="127">
        <v>1.7932096299942377</v>
      </c>
      <c r="S106" s="127">
        <v>2.0912065655909483E-2</v>
      </c>
      <c r="T106" s="127">
        <v>4.5090375992571166E-3</v>
      </c>
      <c r="U106" s="127">
        <v>3.7575313327142644E-4</v>
      </c>
      <c r="V106" s="127">
        <v>0</v>
      </c>
      <c r="W106" s="127">
        <v>0</v>
      </c>
      <c r="X106" s="127">
        <v>0</v>
      </c>
      <c r="Y106" s="127">
        <v>4.0216547341930369</v>
      </c>
    </row>
    <row r="107" spans="1:27" x14ac:dyDescent="0.25">
      <c r="A107" s="36" t="s">
        <v>181</v>
      </c>
      <c r="B107" s="36" t="s">
        <v>163</v>
      </c>
      <c r="C107" s="36" t="s">
        <v>93</v>
      </c>
      <c r="D107" s="36">
        <v>14</v>
      </c>
      <c r="E107" s="36">
        <v>1800</v>
      </c>
      <c r="F107" s="36" t="s">
        <v>61</v>
      </c>
      <c r="G107" s="36">
        <v>4</v>
      </c>
      <c r="H107" s="127">
        <v>0.97443038773566137</v>
      </c>
      <c r="I107" s="127">
        <v>1.7534737054369226E-2</v>
      </c>
      <c r="J107" s="127">
        <v>2.9523071652211548E-3</v>
      </c>
      <c r="K107" s="127">
        <v>1.7713842991326928E-3</v>
      </c>
      <c r="L107" s="127">
        <v>0.29957400800418976</v>
      </c>
      <c r="M107" s="127">
        <v>1.4664461930275022E-2</v>
      </c>
      <c r="N107" s="127">
        <v>0</v>
      </c>
      <c r="O107" s="127">
        <v>0</v>
      </c>
      <c r="P107" s="127">
        <v>0</v>
      </c>
      <c r="Q107" s="127">
        <v>0</v>
      </c>
      <c r="R107" s="127">
        <v>1.7439160162734608</v>
      </c>
      <c r="S107" s="127">
        <v>3.3608659842529226E-2</v>
      </c>
      <c r="T107" s="127">
        <v>3.2207395031943202E-3</v>
      </c>
      <c r="U107" s="127">
        <v>5.3678991719905344E-4</v>
      </c>
      <c r="V107" s="127">
        <v>0</v>
      </c>
      <c r="W107" s="127">
        <v>0</v>
      </c>
      <c r="X107" s="127">
        <v>0</v>
      </c>
      <c r="Y107" s="127">
        <v>3.0240934586817274</v>
      </c>
    </row>
    <row r="108" spans="1:27" x14ac:dyDescent="0.25">
      <c r="A108" s="36" t="s">
        <v>181</v>
      </c>
      <c r="B108" s="36" t="s">
        <v>164</v>
      </c>
      <c r="C108" s="36" t="s">
        <v>93</v>
      </c>
      <c r="D108" s="36">
        <v>14</v>
      </c>
      <c r="E108" s="36">
        <v>1800</v>
      </c>
      <c r="F108" s="36" t="s">
        <v>61</v>
      </c>
      <c r="G108" s="36">
        <v>6</v>
      </c>
      <c r="H108" s="127">
        <v>1.9655123262063277</v>
      </c>
      <c r="I108" s="127">
        <v>3.6064446352409682E-3</v>
      </c>
      <c r="J108" s="127">
        <v>6.800793294550897E-2</v>
      </c>
      <c r="K108" s="127">
        <v>8.5009916181886212E-3</v>
      </c>
      <c r="L108" s="127">
        <v>0.28351366604223055</v>
      </c>
      <c r="M108" s="127">
        <v>1.2064411320945982E-2</v>
      </c>
      <c r="N108" s="127">
        <v>0</v>
      </c>
      <c r="O108" s="127">
        <v>0</v>
      </c>
      <c r="P108" s="127">
        <v>0</v>
      </c>
      <c r="Q108" s="127">
        <v>0</v>
      </c>
      <c r="R108" s="127">
        <v>1.2849452947917213</v>
      </c>
      <c r="S108" s="127">
        <v>1.6129020436716168E-2</v>
      </c>
      <c r="T108" s="127">
        <v>0.36284237252793311</v>
      </c>
      <c r="U108" s="127">
        <v>3.8641360226616939E-4</v>
      </c>
      <c r="V108" s="127">
        <v>7.1324229614392679E-2</v>
      </c>
      <c r="W108" s="127">
        <v>6.9925715308228134E-4</v>
      </c>
      <c r="X108" s="127">
        <v>0</v>
      </c>
      <c r="Y108" s="127">
        <v>4.0361458221281143</v>
      </c>
    </row>
    <row r="109" spans="1:27" x14ac:dyDescent="0.25">
      <c r="A109" s="36" t="s">
        <v>181</v>
      </c>
      <c r="B109" s="36" t="s">
        <v>61</v>
      </c>
      <c r="C109" s="36" t="s">
        <v>93</v>
      </c>
      <c r="D109" s="36">
        <v>14</v>
      </c>
      <c r="E109" s="36">
        <v>1800</v>
      </c>
      <c r="F109" s="36" t="s">
        <v>61</v>
      </c>
      <c r="G109" s="36">
        <v>2</v>
      </c>
      <c r="H109" s="127">
        <v>0</v>
      </c>
      <c r="I109" s="127">
        <v>0</v>
      </c>
      <c r="J109" s="127">
        <v>0</v>
      </c>
      <c r="K109" s="127">
        <v>0</v>
      </c>
      <c r="L109" s="127">
        <v>0</v>
      </c>
      <c r="M109" s="127">
        <v>0</v>
      </c>
      <c r="N109" s="127">
        <v>0</v>
      </c>
      <c r="O109" s="127">
        <v>0</v>
      </c>
      <c r="P109" s="127">
        <v>1</v>
      </c>
      <c r="Q109" s="127">
        <v>0</v>
      </c>
      <c r="R109" s="127">
        <v>0</v>
      </c>
      <c r="S109" s="127">
        <v>0</v>
      </c>
      <c r="T109" s="127">
        <v>0</v>
      </c>
      <c r="U109" s="127">
        <v>0</v>
      </c>
      <c r="V109" s="127">
        <v>0</v>
      </c>
      <c r="W109" s="127">
        <v>0</v>
      </c>
      <c r="X109" s="127">
        <v>0</v>
      </c>
      <c r="Y109" s="127">
        <v>1</v>
      </c>
    </row>
    <row r="110" spans="1:27" x14ac:dyDescent="0.25">
      <c r="A110" s="36" t="s">
        <v>181</v>
      </c>
      <c r="B110" s="36" t="s">
        <v>161</v>
      </c>
      <c r="C110" s="36" t="s">
        <v>93</v>
      </c>
      <c r="D110" s="36">
        <v>14</v>
      </c>
      <c r="E110" s="36">
        <v>1800</v>
      </c>
      <c r="F110" s="36" t="s">
        <v>61</v>
      </c>
      <c r="G110" s="36">
        <v>2</v>
      </c>
      <c r="H110" s="127">
        <v>0</v>
      </c>
      <c r="I110" s="127">
        <v>0</v>
      </c>
      <c r="J110" s="127">
        <v>0</v>
      </c>
      <c r="K110" s="127">
        <v>0</v>
      </c>
      <c r="L110" s="127">
        <v>0</v>
      </c>
      <c r="M110" s="127">
        <v>0</v>
      </c>
      <c r="N110" s="127">
        <v>0</v>
      </c>
      <c r="O110" s="127">
        <v>0</v>
      </c>
      <c r="P110" s="127">
        <v>1</v>
      </c>
      <c r="Q110" s="127">
        <v>0</v>
      </c>
      <c r="R110" s="127">
        <v>0</v>
      </c>
      <c r="S110" s="127">
        <v>0</v>
      </c>
      <c r="T110" s="127">
        <v>0</v>
      </c>
      <c r="U110" s="127">
        <v>0</v>
      </c>
      <c r="V110" s="127">
        <v>0</v>
      </c>
      <c r="W110" s="127">
        <v>0</v>
      </c>
      <c r="X110" s="127">
        <v>0</v>
      </c>
      <c r="Y110" s="127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plain</vt:lpstr>
      <vt:lpstr>General version</vt:lpstr>
      <vt:lpstr>Model version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Beyer</dc:creator>
  <cp:lastModifiedBy>Christopher Beyer</cp:lastModifiedBy>
  <dcterms:created xsi:type="dcterms:W3CDTF">2018-11-26T15:20:31Z</dcterms:created>
  <dcterms:modified xsi:type="dcterms:W3CDTF">2019-04-11T16:00:10Z</dcterms:modified>
</cp:coreProperties>
</file>