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CloudStation\Projekte\### Running projects\###Ferric iron in majorite - resubmit to  EPSL\3rd draft  - resubmission EPSL\"/>
    </mc:Choice>
  </mc:AlternateContent>
  <xr:revisionPtr revIDLastSave="0" documentId="13_ncr:1_{28E38721-5EB2-4D23-B40C-74FB7D65251C}" xr6:coauthVersionLast="45" xr6:coauthVersionMax="45" xr10:uidLastSave="{00000000-0000-0000-0000-000000000000}"/>
  <bookViews>
    <workbookView xWindow="-108" yWindow="-108" windowWidth="30936" windowHeight="17040" activeTab="1" xr2:uid="{00000000-000D-0000-FFFF-FFFF00000000}"/>
  </bookViews>
  <sheets>
    <sheet name="complete chemical data this stu" sheetId="3" r:id="rId1"/>
    <sheet name="Model input fi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5" i="3" l="1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AS115" i="3" s="1"/>
  <c r="BD115" i="3" l="1"/>
  <c r="AV115" i="3"/>
  <c r="BE115" i="3"/>
  <c r="BC115" i="3"/>
  <c r="AU115" i="3"/>
  <c r="AW115" i="3"/>
  <c r="BJ115" i="3"/>
  <c r="BB115" i="3"/>
  <c r="AT115" i="3"/>
  <c r="BI115" i="3"/>
  <c r="BA115" i="3"/>
  <c r="BH115" i="3"/>
  <c r="AZ115" i="3"/>
  <c r="AY115" i="3"/>
  <c r="BG115" i="3"/>
  <c r="BF115" i="3"/>
  <c r="AX115" i="3"/>
  <c r="BK115" i="3" l="1"/>
  <c r="BL115" i="3"/>
  <c r="BP38" i="3" l="1"/>
  <c r="BQ12" i="3" l="1"/>
  <c r="BQ7" i="3"/>
  <c r="BQ126" i="3"/>
  <c r="BP126" i="3" s="1"/>
  <c r="BQ119" i="3"/>
  <c r="BQ113" i="3"/>
  <c r="BQ107" i="3"/>
  <c r="BQ102" i="3"/>
  <c r="BQ96" i="3"/>
  <c r="BQ90" i="3"/>
  <c r="BQ86" i="3"/>
  <c r="BQ81" i="3"/>
  <c r="BQ75" i="3"/>
  <c r="BQ71" i="3"/>
  <c r="BQ67" i="3"/>
  <c r="BQ62" i="3"/>
  <c r="BQ56" i="3"/>
  <c r="BQ51" i="3"/>
  <c r="BQ32" i="3"/>
  <c r="BQ27" i="3"/>
  <c r="BQ21" i="3"/>
  <c r="BQ17" i="3"/>
  <c r="BQ2" i="3"/>
  <c r="L2" i="3" l="1"/>
  <c r="BP2" i="3" s="1"/>
  <c r="L7" i="3"/>
  <c r="BP7" i="3" s="1"/>
  <c r="L12" i="3"/>
  <c r="BP12" i="3" s="1"/>
  <c r="L17" i="3"/>
  <c r="BP17" i="3" s="1"/>
  <c r="L21" i="3"/>
  <c r="BP21" i="3" s="1"/>
  <c r="L27" i="3"/>
  <c r="BP27" i="3" s="1"/>
  <c r="L32" i="3"/>
  <c r="BP32" i="3" s="1"/>
  <c r="L38" i="3"/>
  <c r="L44" i="3"/>
  <c r="BP44" i="3" s="1"/>
  <c r="L51" i="3"/>
  <c r="BP51" i="3" s="1"/>
  <c r="L56" i="3"/>
  <c r="BP56" i="3" s="1"/>
  <c r="L62" i="3"/>
  <c r="BP62" i="3" s="1"/>
  <c r="L67" i="3"/>
  <c r="BP67" i="3" s="1"/>
  <c r="L71" i="3"/>
  <c r="BP71" i="3" s="1"/>
  <c r="L75" i="3"/>
  <c r="BP75" i="3" s="1"/>
  <c r="L81" i="3"/>
  <c r="BP81" i="3" s="1"/>
  <c r="L86" i="3"/>
  <c r="BP86" i="3" s="1"/>
  <c r="L90" i="3"/>
  <c r="BP90" i="3" s="1"/>
  <c r="L96" i="3"/>
  <c r="BP96" i="3" s="1"/>
  <c r="L102" i="3"/>
  <c r="BP102" i="3" s="1"/>
  <c r="L107" i="3"/>
  <c r="BP107" i="3" s="1"/>
  <c r="L113" i="3"/>
  <c r="BP113" i="3" s="1"/>
  <c r="L119" i="3" l="1"/>
  <c r="BP119" i="3" s="1"/>
  <c r="M32" i="3" l="1"/>
  <c r="K32" i="3" s="1"/>
  <c r="M126" i="3" l="1"/>
  <c r="K126" i="3" s="1"/>
  <c r="M119" i="3"/>
  <c r="K119" i="3" s="1"/>
  <c r="M113" i="3"/>
  <c r="K113" i="3" s="1"/>
  <c r="M107" i="3"/>
  <c r="K107" i="3" s="1"/>
  <c r="M102" i="3"/>
  <c r="K102" i="3" s="1"/>
  <c r="M96" i="3"/>
  <c r="K96" i="3" s="1"/>
  <c r="M90" i="3"/>
  <c r="K90" i="3" s="1"/>
  <c r="M86" i="3"/>
  <c r="K86" i="3" s="1"/>
  <c r="M81" i="3"/>
  <c r="K81" i="3" s="1"/>
  <c r="M75" i="3"/>
  <c r="K75" i="3" s="1"/>
  <c r="M71" i="3"/>
  <c r="K71" i="3" s="1"/>
  <c r="M67" i="3"/>
  <c r="K67" i="3" s="1"/>
  <c r="M62" i="3"/>
  <c r="K62" i="3" s="1"/>
  <c r="M56" i="3"/>
  <c r="K56" i="3" s="1"/>
  <c r="M51" i="3"/>
  <c r="K51" i="3" s="1"/>
  <c r="M44" i="3"/>
  <c r="K44" i="3" s="1"/>
  <c r="M38" i="3"/>
  <c r="K38" i="3" s="1"/>
  <c r="M27" i="3"/>
  <c r="K27" i="3" s="1"/>
  <c r="M21" i="3"/>
  <c r="K21" i="3" s="1"/>
  <c r="M17" i="3"/>
  <c r="K17" i="3" s="1"/>
  <c r="M12" i="3"/>
  <c r="K12" i="3" s="1"/>
  <c r="M7" i="3"/>
  <c r="K7" i="3" s="1"/>
  <c r="M2" i="3"/>
  <c r="K2" i="3" s="1"/>
  <c r="AQ29" i="3" l="1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AQ107" i="3"/>
  <c r="AP107" i="3"/>
  <c r="AO107" i="3"/>
  <c r="AN107" i="3"/>
  <c r="AM107" i="3"/>
  <c r="AL107" i="3"/>
  <c r="AK107" i="3"/>
  <c r="AJ107" i="3"/>
  <c r="AI107" i="3"/>
  <c r="AF107" i="3"/>
  <c r="AD107" i="3"/>
  <c r="AC107" i="3"/>
  <c r="AB107" i="3"/>
  <c r="AA107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AQ102" i="3"/>
  <c r="AP102" i="3"/>
  <c r="AO102" i="3"/>
  <c r="AN102" i="3"/>
  <c r="AM102" i="3"/>
  <c r="AL102" i="3"/>
  <c r="AK102" i="3"/>
  <c r="AJ102" i="3"/>
  <c r="AI102" i="3"/>
  <c r="AF102" i="3"/>
  <c r="AD102" i="3"/>
  <c r="AC102" i="3"/>
  <c r="AB102" i="3"/>
  <c r="AA102" i="3"/>
  <c r="AS103" i="3" l="1"/>
  <c r="BH103" i="3" s="1"/>
  <c r="AS110" i="3"/>
  <c r="BC110" i="3" s="1"/>
  <c r="AS109" i="3"/>
  <c r="AU109" i="3" s="1"/>
  <c r="AS108" i="3"/>
  <c r="AV108" i="3" s="1"/>
  <c r="AS104" i="3"/>
  <c r="BJ104" i="3" s="1"/>
  <c r="AS105" i="3"/>
  <c r="AW105" i="3" s="1"/>
  <c r="AS29" i="3"/>
  <c r="BC29" i="3" s="1"/>
  <c r="AW108" i="3"/>
  <c r="BH109" i="3"/>
  <c r="BC109" i="3"/>
  <c r="AZ109" i="3"/>
  <c r="BJ109" i="3"/>
  <c r="BI109" i="3"/>
  <c r="AW110" i="3"/>
  <c r="BC104" i="3"/>
  <c r="BD105" i="3" l="1"/>
  <c r="AX104" i="3"/>
  <c r="BA105" i="3"/>
  <c r="AV104" i="3"/>
  <c r="BA104" i="3"/>
  <c r="BH104" i="3"/>
  <c r="BF104" i="3"/>
  <c r="BG109" i="3"/>
  <c r="BI103" i="3"/>
  <c r="AZ103" i="3"/>
  <c r="BA103" i="3"/>
  <c r="AW103" i="3"/>
  <c r="AV109" i="3"/>
  <c r="AX103" i="3"/>
  <c r="BK103" i="3" s="1"/>
  <c r="BE103" i="3"/>
  <c r="AU103" i="3"/>
  <c r="AW109" i="3"/>
  <c r="AT103" i="3"/>
  <c r="BC103" i="3"/>
  <c r="BB103" i="3"/>
  <c r="BG103" i="3"/>
  <c r="BD103" i="3"/>
  <c r="AY104" i="3"/>
  <c r="BA109" i="3"/>
  <c r="BE109" i="3"/>
  <c r="AY103" i="3"/>
  <c r="AV103" i="3"/>
  <c r="BF103" i="3"/>
  <c r="BJ103" i="3"/>
  <c r="BD104" i="3"/>
  <c r="AT109" i="3"/>
  <c r="BF109" i="3"/>
  <c r="BB105" i="3"/>
  <c r="AX105" i="3"/>
  <c r="AY105" i="3"/>
  <c r="BG105" i="3"/>
  <c r="BI104" i="3"/>
  <c r="AX108" i="3"/>
  <c r="AW104" i="3"/>
  <c r="AU104" i="3"/>
  <c r="BG108" i="3"/>
  <c r="BD29" i="3"/>
  <c r="BC105" i="3"/>
  <c r="AZ105" i="3"/>
  <c r="BF105" i="3"/>
  <c r="BG104" i="3"/>
  <c r="AT104" i="3"/>
  <c r="BK104" i="3" s="1"/>
  <c r="BH108" i="3"/>
  <c r="BE105" i="3"/>
  <c r="BI105" i="3"/>
  <c r="BH105" i="3"/>
  <c r="BE104" i="3"/>
  <c r="BB104" i="3"/>
  <c r="BC108" i="3"/>
  <c r="BJ105" i="3"/>
  <c r="AV105" i="3"/>
  <c r="AT105" i="3"/>
  <c r="AZ104" i="3"/>
  <c r="BB109" i="3"/>
  <c r="AX109" i="3"/>
  <c r="AV29" i="3"/>
  <c r="BI110" i="3"/>
  <c r="AZ108" i="3"/>
  <c r="BA110" i="3"/>
  <c r="AX110" i="3"/>
  <c r="BF110" i="3"/>
  <c r="AT110" i="3"/>
  <c r="AT108" i="3"/>
  <c r="BG110" i="3"/>
  <c r="BB110" i="3"/>
  <c r="BB108" i="3"/>
  <c r="AY110" i="3"/>
  <c r="BE110" i="3"/>
  <c r="AZ110" i="3"/>
  <c r="BJ110" i="3"/>
  <c r="BJ108" i="3"/>
  <c r="BH110" i="3"/>
  <c r="AU110" i="3"/>
  <c r="BD110" i="3"/>
  <c r="AV110" i="3"/>
  <c r="BF108" i="3"/>
  <c r="AU108" i="3"/>
  <c r="AY109" i="3"/>
  <c r="BD109" i="3"/>
  <c r="BD108" i="3"/>
  <c r="AU105" i="3"/>
  <c r="BA108" i="3"/>
  <c r="AW29" i="3"/>
  <c r="AX29" i="3"/>
  <c r="BF29" i="3"/>
  <c r="BA29" i="3"/>
  <c r="AY108" i="3"/>
  <c r="BE108" i="3"/>
  <c r="BI29" i="3"/>
  <c r="BG29" i="3"/>
  <c r="AT29" i="3"/>
  <c r="BK29" i="3" s="1"/>
  <c r="AZ29" i="3"/>
  <c r="BB29" i="3"/>
  <c r="BH29" i="3"/>
  <c r="BJ29" i="3"/>
  <c r="BE29" i="3"/>
  <c r="AU29" i="3"/>
  <c r="BL29" i="3" s="1"/>
  <c r="BI108" i="3"/>
  <c r="AY29" i="3"/>
  <c r="BL103" i="3"/>
  <c r="BK109" i="3" l="1"/>
  <c r="BK105" i="3"/>
  <c r="BL108" i="3"/>
  <c r="BK108" i="3"/>
  <c r="BK110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AS45" i="3" l="1"/>
  <c r="BH45" i="3" s="1"/>
  <c r="AS46" i="3"/>
  <c r="BG46" i="3" s="1"/>
  <c r="AS44" i="3"/>
  <c r="BD44" i="3" s="1"/>
  <c r="AS47" i="3"/>
  <c r="BH47" i="3" s="1"/>
  <c r="AS48" i="3"/>
  <c r="BG48" i="3" s="1"/>
  <c r="AS49" i="3"/>
  <c r="BA49" i="3" s="1"/>
  <c r="BE47" i="3"/>
  <c r="AZ47" i="3"/>
  <c r="AY45" i="3" l="1"/>
  <c r="BB44" i="3"/>
  <c r="AV44" i="3"/>
  <c r="AU44" i="3"/>
  <c r="AT49" i="3"/>
  <c r="AU47" i="3"/>
  <c r="BB47" i="3"/>
  <c r="BD47" i="3"/>
  <c r="BC49" i="3"/>
  <c r="AZ48" i="3"/>
  <c r="AY47" i="3"/>
  <c r="BC47" i="3"/>
  <c r="AT47" i="3"/>
  <c r="BJ48" i="3"/>
  <c r="BA47" i="3"/>
  <c r="BG44" i="3"/>
  <c r="BH46" i="3"/>
  <c r="BD45" i="3"/>
  <c r="BJ45" i="3"/>
  <c r="BC45" i="3"/>
  <c r="AV45" i="3"/>
  <c r="BB45" i="3"/>
  <c r="AT46" i="3"/>
  <c r="AT45" i="3"/>
  <c r="AV46" i="3"/>
  <c r="BE46" i="3"/>
  <c r="AZ45" i="3"/>
  <c r="BF45" i="3"/>
  <c r="BD46" i="3"/>
  <c r="BA46" i="3"/>
  <c r="BF46" i="3"/>
  <c r="AW45" i="3"/>
  <c r="BC46" i="3"/>
  <c r="BI46" i="3"/>
  <c r="AU46" i="3"/>
  <c r="BE45" i="3"/>
  <c r="AU45" i="3"/>
  <c r="AX45" i="3"/>
  <c r="BG45" i="3"/>
  <c r="BB46" i="3"/>
  <c r="BA45" i="3"/>
  <c r="BI45" i="3"/>
  <c r="AY48" i="3"/>
  <c r="BH44" i="3"/>
  <c r="BA44" i="3"/>
  <c r="AZ44" i="3"/>
  <c r="AX46" i="3"/>
  <c r="AY46" i="3"/>
  <c r="BI44" i="3"/>
  <c r="BJ44" i="3"/>
  <c r="AW46" i="3"/>
  <c r="AT44" i="3"/>
  <c r="AY44" i="3"/>
  <c r="AW44" i="3"/>
  <c r="BC44" i="3"/>
  <c r="BJ46" i="3"/>
  <c r="AZ46" i="3"/>
  <c r="AX44" i="3"/>
  <c r="BE44" i="3"/>
  <c r="AV47" i="3"/>
  <c r="AW48" i="3"/>
  <c r="BC48" i="3"/>
  <c r="BB48" i="3"/>
  <c r="BI48" i="3"/>
  <c r="BF48" i="3"/>
  <c r="BD48" i="3"/>
  <c r="BG49" i="3"/>
  <c r="BE48" i="3"/>
  <c r="AT48" i="3"/>
  <c r="BA48" i="3"/>
  <c r="AX48" i="3"/>
  <c r="AX49" i="3"/>
  <c r="AU48" i="3"/>
  <c r="AV48" i="3"/>
  <c r="BG47" i="3"/>
  <c r="BF47" i="3"/>
  <c r="BH48" i="3"/>
  <c r="BJ47" i="3"/>
  <c r="BF44" i="3"/>
  <c r="BF49" i="3"/>
  <c r="BI47" i="3"/>
  <c r="AW49" i="3"/>
  <c r="BB49" i="3"/>
  <c r="BI49" i="3"/>
  <c r="BE49" i="3"/>
  <c r="BJ49" i="3"/>
  <c r="AZ49" i="3"/>
  <c r="AV49" i="3"/>
  <c r="AU49" i="3"/>
  <c r="BH49" i="3"/>
  <c r="BD49" i="3"/>
  <c r="AX47" i="3"/>
  <c r="AW47" i="3"/>
  <c r="AY49" i="3"/>
  <c r="BM44" i="3" l="1"/>
  <c r="BK47" i="3"/>
  <c r="BK45" i="3"/>
  <c r="BL45" i="3"/>
  <c r="BK46" i="3"/>
  <c r="BL46" i="3"/>
  <c r="BK44" i="3"/>
  <c r="BL44" i="3"/>
  <c r="BL47" i="3"/>
  <c r="BT44" i="3"/>
  <c r="BK48" i="3"/>
  <c r="BL48" i="3"/>
  <c r="BK49" i="3"/>
  <c r="BL49" i="3"/>
  <c r="N102" i="3"/>
  <c r="AH102" i="3" s="1"/>
  <c r="N107" i="3"/>
  <c r="AH107" i="3" s="1"/>
  <c r="AG102" i="3" l="1"/>
  <c r="AG107" i="3"/>
  <c r="Y44" i="3"/>
  <c r="Y107" i="3" l="1"/>
  <c r="AE107" i="3"/>
  <c r="AS107" i="3" s="1"/>
  <c r="Y102" i="3"/>
  <c r="AE102" i="3"/>
  <c r="AS102" i="3" s="1"/>
  <c r="BD102" i="3" l="1"/>
  <c r="BF102" i="3"/>
  <c r="BC102" i="3"/>
  <c r="AV102" i="3"/>
  <c r="BI102" i="3"/>
  <c r="BA102" i="3"/>
  <c r="BH102" i="3"/>
  <c r="BE102" i="3"/>
  <c r="AU102" i="3"/>
  <c r="AY102" i="3"/>
  <c r="BG102" i="3"/>
  <c r="AW102" i="3"/>
  <c r="AZ102" i="3"/>
  <c r="BJ102" i="3"/>
  <c r="BB102" i="3"/>
  <c r="AX102" i="3"/>
  <c r="AT102" i="3"/>
  <c r="AX107" i="3"/>
  <c r="BE107" i="3"/>
  <c r="BI107" i="3"/>
  <c r="BJ107" i="3"/>
  <c r="BH107" i="3"/>
  <c r="AW107" i="3"/>
  <c r="BB107" i="3"/>
  <c r="AZ107" i="3"/>
  <c r="AT107" i="3"/>
  <c r="BD107" i="3"/>
  <c r="AV107" i="3"/>
  <c r="BF107" i="3"/>
  <c r="BG107" i="3"/>
  <c r="AU107" i="3"/>
  <c r="AY107" i="3"/>
  <c r="BA107" i="3"/>
  <c r="BC107" i="3"/>
  <c r="N96" i="3"/>
  <c r="N90" i="3"/>
  <c r="BL107" i="3" l="1"/>
  <c r="BM102" i="3"/>
  <c r="BT102" i="3"/>
  <c r="BK107" i="3"/>
  <c r="BM107" i="3"/>
  <c r="BT107" i="3"/>
  <c r="BK102" i="3"/>
  <c r="BL102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S35" i="3" l="1"/>
  <c r="AU35" i="3" s="1"/>
  <c r="AS93" i="3"/>
  <c r="AX93" i="3" s="1"/>
  <c r="AS92" i="3"/>
  <c r="AT92" i="3" s="1"/>
  <c r="BK92" i="3" s="1"/>
  <c r="AS94" i="3"/>
  <c r="BJ94" i="3" s="1"/>
  <c r="AS36" i="3"/>
  <c r="AU36" i="3" s="1"/>
  <c r="BA92" i="3" l="1"/>
  <c r="AX92" i="3"/>
  <c r="BF92" i="3"/>
  <c r="BC92" i="3"/>
  <c r="BA94" i="3"/>
  <c r="BD92" i="3"/>
  <c r="AY94" i="3"/>
  <c r="AV92" i="3"/>
  <c r="AZ92" i="3"/>
  <c r="AW92" i="3"/>
  <c r="BH94" i="3"/>
  <c r="BD35" i="3"/>
  <c r="AZ93" i="3"/>
  <c r="BI93" i="3"/>
  <c r="AU92" i="3"/>
  <c r="BL92" i="3" s="1"/>
  <c r="BJ93" i="3"/>
  <c r="AY35" i="3"/>
  <c r="BE93" i="3"/>
  <c r="BJ35" i="3"/>
  <c r="BD93" i="3"/>
  <c r="BA93" i="3"/>
  <c r="AV93" i="3"/>
  <c r="AY93" i="3"/>
  <c r="BC93" i="3"/>
  <c r="BB93" i="3"/>
  <c r="BF93" i="3"/>
  <c r="BI92" i="3"/>
  <c r="AW93" i="3"/>
  <c r="BG93" i="3"/>
  <c r="BD94" i="3"/>
  <c r="AT93" i="3"/>
  <c r="AU93" i="3"/>
  <c r="BF35" i="3"/>
  <c r="BI94" i="3"/>
  <c r="BA36" i="3"/>
  <c r="BG92" i="3"/>
  <c r="BH92" i="3"/>
  <c r="BE92" i="3"/>
  <c r="BB92" i="3"/>
  <c r="AT36" i="3"/>
  <c r="AZ36" i="3"/>
  <c r="BD36" i="3"/>
  <c r="BE36" i="3"/>
  <c r="BC94" i="3"/>
  <c r="AX36" i="3"/>
  <c r="AW36" i="3"/>
  <c r="BJ92" i="3"/>
  <c r="AY92" i="3"/>
  <c r="BG94" i="3"/>
  <c r="BH93" i="3"/>
  <c r="BI36" i="3"/>
  <c r="BC35" i="3"/>
  <c r="AV35" i="3"/>
  <c r="BI35" i="3"/>
  <c r="BF94" i="3"/>
  <c r="AU94" i="3"/>
  <c r="BG35" i="3"/>
  <c r="BA35" i="3"/>
  <c r="AT94" i="3"/>
  <c r="AW94" i="3"/>
  <c r="AX35" i="3"/>
  <c r="AW35" i="3"/>
  <c r="AT35" i="3"/>
  <c r="AV94" i="3"/>
  <c r="AZ35" i="3"/>
  <c r="BB35" i="3"/>
  <c r="AZ94" i="3"/>
  <c r="BB36" i="3"/>
  <c r="BE35" i="3"/>
  <c r="BH35" i="3"/>
  <c r="BB94" i="3"/>
  <c r="BG36" i="3"/>
  <c r="AV36" i="3"/>
  <c r="AY36" i="3"/>
  <c r="BE94" i="3"/>
  <c r="BC36" i="3"/>
  <c r="BF36" i="3"/>
  <c r="BH36" i="3"/>
  <c r="BJ36" i="3"/>
  <c r="AX94" i="3"/>
  <c r="BL93" i="3" l="1"/>
  <c r="BK93" i="3"/>
  <c r="BK35" i="3"/>
  <c r="BK36" i="3"/>
  <c r="BK94" i="3"/>
  <c r="BL94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AS100" i="3" l="1"/>
  <c r="BB100" i="3" s="1"/>
  <c r="AS98" i="3"/>
  <c r="AX98" i="3" s="1"/>
  <c r="AS39" i="3"/>
  <c r="AU39" i="3" s="1"/>
  <c r="AS99" i="3"/>
  <c r="AV99" i="3" s="1"/>
  <c r="AS40" i="3"/>
  <c r="AX40" i="3" s="1"/>
  <c r="AS41" i="3"/>
  <c r="AW41" i="3" s="1"/>
  <c r="AS42" i="3"/>
  <c r="AT42" i="3" s="1"/>
  <c r="AT98" i="3" l="1"/>
  <c r="AY39" i="3"/>
  <c r="BG39" i="3"/>
  <c r="BD98" i="3"/>
  <c r="AV98" i="3"/>
  <c r="BG98" i="3"/>
  <c r="BC98" i="3"/>
  <c r="AW98" i="3"/>
  <c r="BJ39" i="3"/>
  <c r="AU98" i="3"/>
  <c r="BE98" i="3"/>
  <c r="BI98" i="3"/>
  <c r="AZ98" i="3"/>
  <c r="BD99" i="3"/>
  <c r="BF39" i="3"/>
  <c r="BI39" i="3"/>
  <c r="BJ98" i="3"/>
  <c r="BA98" i="3"/>
  <c r="BH98" i="3"/>
  <c r="BF98" i="3"/>
  <c r="BH41" i="3"/>
  <c r="BB41" i="3"/>
  <c r="BI41" i="3"/>
  <c r="BA39" i="3"/>
  <c r="AY98" i="3"/>
  <c r="BB98" i="3"/>
  <c r="AU41" i="3"/>
  <c r="AY41" i="3"/>
  <c r="AT41" i="3"/>
  <c r="AV39" i="3"/>
  <c r="BE39" i="3"/>
  <c r="BA41" i="3"/>
  <c r="AZ39" i="3"/>
  <c r="BF99" i="3"/>
  <c r="AX41" i="3"/>
  <c r="AV42" i="3"/>
  <c r="BA99" i="3"/>
  <c r="BJ41" i="3"/>
  <c r="BE41" i="3"/>
  <c r="BH39" i="3"/>
  <c r="AX39" i="3"/>
  <c r="BB42" i="3"/>
  <c r="BE99" i="3"/>
  <c r="BH99" i="3"/>
  <c r="BJ99" i="3"/>
  <c r="BG41" i="3"/>
  <c r="AT39" i="3"/>
  <c r="BC99" i="3"/>
  <c r="AY99" i="3"/>
  <c r="AT99" i="3"/>
  <c r="AY40" i="3"/>
  <c r="AZ99" i="3"/>
  <c r="AX99" i="3"/>
  <c r="AW99" i="3"/>
  <c r="BB99" i="3"/>
  <c r="BI99" i="3"/>
  <c r="BG99" i="3"/>
  <c r="BC39" i="3"/>
  <c r="BD39" i="3"/>
  <c r="BB39" i="3"/>
  <c r="AW39" i="3"/>
  <c r="BI42" i="3"/>
  <c r="AX100" i="3"/>
  <c r="AU100" i="3"/>
  <c r="AT40" i="3"/>
  <c r="AU40" i="3"/>
  <c r="BA40" i="3"/>
  <c r="BE100" i="3"/>
  <c r="AV40" i="3"/>
  <c r="BD40" i="3"/>
  <c r="BC41" i="3"/>
  <c r="BD41" i="3"/>
  <c r="AU99" i="3"/>
  <c r="BF41" i="3"/>
  <c r="BC100" i="3"/>
  <c r="BA42" i="3"/>
  <c r="BI40" i="3"/>
  <c r="BI100" i="3"/>
  <c r="AY100" i="3"/>
  <c r="AT100" i="3"/>
  <c r="AY42" i="3"/>
  <c r="AZ40" i="3"/>
  <c r="AZ42" i="3"/>
  <c r="BF42" i="3"/>
  <c r="BE40" i="3"/>
  <c r="BA100" i="3"/>
  <c r="BD100" i="3"/>
  <c r="BE42" i="3"/>
  <c r="AX42" i="3"/>
  <c r="AW100" i="3"/>
  <c r="BC40" i="3"/>
  <c r="BH42" i="3"/>
  <c r="AW42" i="3"/>
  <c r="AU42" i="3"/>
  <c r="BB40" i="3"/>
  <c r="BH100" i="3"/>
  <c r="BJ100" i="3"/>
  <c r="BC42" i="3"/>
  <c r="BD42" i="3"/>
  <c r="AW40" i="3"/>
  <c r="AV100" i="3"/>
  <c r="BG42" i="3"/>
  <c r="BG40" i="3"/>
  <c r="AV41" i="3"/>
  <c r="BJ42" i="3"/>
  <c r="BF40" i="3"/>
  <c r="AZ100" i="3"/>
  <c r="BF100" i="3"/>
  <c r="BH40" i="3"/>
  <c r="AZ41" i="3"/>
  <c r="BJ40" i="3"/>
  <c r="BG100" i="3"/>
  <c r="BK98" i="3" l="1"/>
  <c r="BK39" i="3"/>
  <c r="BL39" i="3"/>
  <c r="BL41" i="3"/>
  <c r="BL42" i="3"/>
  <c r="BK99" i="3"/>
  <c r="BK41" i="3"/>
  <c r="BK100" i="3"/>
  <c r="BK42" i="3"/>
  <c r="BL40" i="3"/>
  <c r="BK40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AS33" i="3" l="1"/>
  <c r="BJ33" i="3" s="1"/>
  <c r="AS34" i="3"/>
  <c r="BG34" i="3" s="1"/>
  <c r="AQ38" i="3"/>
  <c r="AP38" i="3"/>
  <c r="AO38" i="3"/>
  <c r="AN38" i="3"/>
  <c r="AM38" i="3"/>
  <c r="AL38" i="3"/>
  <c r="AK38" i="3"/>
  <c r="AJ38" i="3"/>
  <c r="AI38" i="3"/>
  <c r="AH38" i="3"/>
  <c r="AF38" i="3"/>
  <c r="AD38" i="3"/>
  <c r="AC38" i="3"/>
  <c r="AB38" i="3"/>
  <c r="AA38" i="3"/>
  <c r="AQ32" i="3"/>
  <c r="AP32" i="3"/>
  <c r="AO32" i="3"/>
  <c r="AN32" i="3"/>
  <c r="AM32" i="3"/>
  <c r="AL32" i="3"/>
  <c r="AK32" i="3"/>
  <c r="AJ32" i="3"/>
  <c r="AI32" i="3"/>
  <c r="AD32" i="3"/>
  <c r="AC32" i="3"/>
  <c r="AB32" i="3"/>
  <c r="AA32" i="3"/>
  <c r="AE38" i="3"/>
  <c r="AG32" i="3"/>
  <c r="AE96" i="3"/>
  <c r="AE90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AQ96" i="3"/>
  <c r="AP96" i="3"/>
  <c r="AO96" i="3"/>
  <c r="AN96" i="3"/>
  <c r="AM96" i="3"/>
  <c r="AL96" i="3"/>
  <c r="AK96" i="3"/>
  <c r="AJ96" i="3"/>
  <c r="AI96" i="3"/>
  <c r="AH96" i="3"/>
  <c r="AF96" i="3"/>
  <c r="AD96" i="3"/>
  <c r="AC96" i="3"/>
  <c r="AB96" i="3"/>
  <c r="AA96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AQ90" i="3"/>
  <c r="AP90" i="3"/>
  <c r="AO90" i="3"/>
  <c r="AN90" i="3"/>
  <c r="AM90" i="3"/>
  <c r="AL90" i="3"/>
  <c r="AK90" i="3"/>
  <c r="AJ90" i="3"/>
  <c r="AI90" i="3"/>
  <c r="AH90" i="3"/>
  <c r="AD90" i="3"/>
  <c r="AC90" i="3"/>
  <c r="AB90" i="3"/>
  <c r="AA90" i="3"/>
  <c r="AS97" i="3" l="1"/>
  <c r="BI97" i="3" s="1"/>
  <c r="AS91" i="3"/>
  <c r="BI91" i="3" s="1"/>
  <c r="AE32" i="3"/>
  <c r="AS32" i="3" s="1"/>
  <c r="BB33" i="3"/>
  <c r="BH33" i="3"/>
  <c r="AT33" i="3"/>
  <c r="AV33" i="3"/>
  <c r="BJ34" i="3"/>
  <c r="AW34" i="3"/>
  <c r="AZ33" i="3"/>
  <c r="BG33" i="3"/>
  <c r="BF34" i="3"/>
  <c r="AV34" i="3"/>
  <c r="AY34" i="3"/>
  <c r="BE34" i="3"/>
  <c r="AX33" i="3"/>
  <c r="BA34" i="3"/>
  <c r="BI33" i="3"/>
  <c r="BC33" i="3"/>
  <c r="BB34" i="3"/>
  <c r="AZ34" i="3"/>
  <c r="AU34" i="3"/>
  <c r="BE33" i="3"/>
  <c r="AY33" i="3"/>
  <c r="AX34" i="3"/>
  <c r="BD34" i="3"/>
  <c r="BD33" i="3"/>
  <c r="BA33" i="3"/>
  <c r="AU33" i="3"/>
  <c r="AT34" i="3"/>
  <c r="BH34" i="3"/>
  <c r="BF33" i="3"/>
  <c r="AW33" i="3"/>
  <c r="BC34" i="3"/>
  <c r="BI34" i="3"/>
  <c r="Y90" i="3"/>
  <c r="Y96" i="3"/>
  <c r="Y38" i="3"/>
  <c r="AG38" i="3"/>
  <c r="AS38" i="3" s="1"/>
  <c r="AG96" i="3"/>
  <c r="AS96" i="3" s="1"/>
  <c r="AG90" i="3"/>
  <c r="AS90" i="3" s="1"/>
  <c r="AY91" i="3"/>
  <c r="BD91" i="3"/>
  <c r="BB91" i="3"/>
  <c r="BG91" i="3"/>
  <c r="BF91" i="3" l="1"/>
  <c r="AZ91" i="3"/>
  <c r="AU91" i="3"/>
  <c r="BA91" i="3"/>
  <c r="BE91" i="3"/>
  <c r="AX91" i="3"/>
  <c r="AW91" i="3"/>
  <c r="BL91" i="3" s="1"/>
  <c r="BJ91" i="3"/>
  <c r="AV91" i="3"/>
  <c r="BH91" i="3"/>
  <c r="BC91" i="3"/>
  <c r="AT91" i="3"/>
  <c r="AV97" i="3"/>
  <c r="BD97" i="3"/>
  <c r="AZ97" i="3"/>
  <c r="BB97" i="3"/>
  <c r="BH97" i="3"/>
  <c r="BF97" i="3"/>
  <c r="AU97" i="3"/>
  <c r="AW97" i="3"/>
  <c r="BJ97" i="3"/>
  <c r="AX97" i="3"/>
  <c r="AY97" i="3"/>
  <c r="BA97" i="3"/>
  <c r="BC97" i="3"/>
  <c r="BE97" i="3"/>
  <c r="AT97" i="3"/>
  <c r="BG97" i="3"/>
  <c r="BG32" i="3"/>
  <c r="AZ32" i="3"/>
  <c r="BF32" i="3"/>
  <c r="BD32" i="3"/>
  <c r="AU32" i="3"/>
  <c r="BH32" i="3"/>
  <c r="AX32" i="3"/>
  <c r="BC32" i="3"/>
  <c r="BE32" i="3"/>
  <c r="BI32" i="3"/>
  <c r="BB32" i="3"/>
  <c r="BK33" i="3"/>
  <c r="Y32" i="3"/>
  <c r="BK34" i="3"/>
  <c r="BJ32" i="3"/>
  <c r="AT32" i="3"/>
  <c r="AW32" i="3"/>
  <c r="AV32" i="3"/>
  <c r="BJ38" i="3"/>
  <c r="BG38" i="3"/>
  <c r="BC38" i="3"/>
  <c r="BA38" i="3"/>
  <c r="AX38" i="3"/>
  <c r="AY38" i="3"/>
  <c r="AW38" i="3"/>
  <c r="AZ38" i="3"/>
  <c r="AV38" i="3"/>
  <c r="BE38" i="3"/>
  <c r="BB38" i="3"/>
  <c r="BH38" i="3"/>
  <c r="BD38" i="3"/>
  <c r="BI38" i="3"/>
  <c r="BF38" i="3"/>
  <c r="AU38" i="3"/>
  <c r="AT38" i="3"/>
  <c r="BH96" i="3"/>
  <c r="BJ96" i="3"/>
  <c r="BI96" i="3"/>
  <c r="AT96" i="3"/>
  <c r="AU96" i="3"/>
  <c r="BD96" i="3"/>
  <c r="BF96" i="3"/>
  <c r="BE96" i="3"/>
  <c r="BG96" i="3"/>
  <c r="AZ96" i="3"/>
  <c r="BB96" i="3"/>
  <c r="BA96" i="3"/>
  <c r="BC96" i="3"/>
  <c r="AV96" i="3"/>
  <c r="AX96" i="3"/>
  <c r="AW96" i="3"/>
  <c r="AY96" i="3"/>
  <c r="BD90" i="3"/>
  <c r="AX90" i="3"/>
  <c r="AV90" i="3"/>
  <c r="AW90" i="3"/>
  <c r="AZ90" i="3"/>
  <c r="BA90" i="3"/>
  <c r="AT90" i="3"/>
  <c r="BI90" i="3"/>
  <c r="BH90" i="3"/>
  <c r="BG90" i="3"/>
  <c r="AU90" i="3"/>
  <c r="BE90" i="3"/>
  <c r="BJ90" i="3"/>
  <c r="BC90" i="3"/>
  <c r="BB90" i="3"/>
  <c r="BF90" i="3"/>
  <c r="BK91" i="3" l="1"/>
  <c r="BM38" i="3"/>
  <c r="BM32" i="3"/>
  <c r="BT32" i="3"/>
  <c r="BL97" i="3"/>
  <c r="BK97" i="3"/>
  <c r="BK32" i="3"/>
  <c r="BK90" i="3"/>
  <c r="BK96" i="3"/>
  <c r="BM90" i="3"/>
  <c r="AF90" i="3" s="1"/>
  <c r="AY90" i="3" s="1"/>
  <c r="BL90" i="3" s="1"/>
  <c r="BT90" i="3"/>
  <c r="BT96" i="3"/>
  <c r="BL38" i="3"/>
  <c r="BK38" i="3"/>
  <c r="BT38" i="3"/>
  <c r="BM96" i="3"/>
  <c r="BL96" i="3"/>
  <c r="AQ5" i="3" l="1"/>
  <c r="AQ3" i="3"/>
  <c r="AQ4" i="3"/>
  <c r="AQ6" i="3"/>
  <c r="AS6" i="3" s="1"/>
  <c r="BJ6" i="3" s="1"/>
  <c r="AQ7" i="3"/>
  <c r="AQ8" i="3"/>
  <c r="AQ9" i="3"/>
  <c r="AQ10" i="3"/>
  <c r="AQ11" i="3"/>
  <c r="AQ12" i="3"/>
  <c r="AQ13" i="3"/>
  <c r="AQ14" i="3"/>
  <c r="AQ15" i="3"/>
  <c r="AQ16" i="3"/>
  <c r="AS16" i="3" s="1"/>
  <c r="BJ16" i="3" s="1"/>
  <c r="AQ17" i="3"/>
  <c r="AQ18" i="3"/>
  <c r="AQ19" i="3"/>
  <c r="AQ20" i="3"/>
  <c r="AQ21" i="3"/>
  <c r="AQ22" i="3"/>
  <c r="AQ24" i="3"/>
  <c r="AQ25" i="3"/>
  <c r="AQ26" i="3"/>
  <c r="AS26" i="3" s="1"/>
  <c r="BJ26" i="3" s="1"/>
  <c r="AQ27" i="3"/>
  <c r="AQ28" i="3"/>
  <c r="AQ3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4" i="3"/>
  <c r="AQ65" i="3"/>
  <c r="AQ66" i="3"/>
  <c r="AQ67" i="3"/>
  <c r="AQ69" i="3"/>
  <c r="AQ70" i="3"/>
  <c r="AQ71" i="3"/>
  <c r="AQ72" i="3"/>
  <c r="AQ73" i="3"/>
  <c r="AQ74" i="3"/>
  <c r="AS74" i="3" s="1"/>
  <c r="BJ74" i="3" s="1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112" i="3"/>
  <c r="AS112" i="3" s="1"/>
  <c r="AQ113" i="3"/>
  <c r="AQ114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2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AP126" i="3"/>
  <c r="AO126" i="3"/>
  <c r="AN126" i="3"/>
  <c r="AM126" i="3"/>
  <c r="AL126" i="3"/>
  <c r="AK126" i="3"/>
  <c r="AJ126" i="3"/>
  <c r="AI126" i="3"/>
  <c r="AH126" i="3"/>
  <c r="AF126" i="3"/>
  <c r="AD126" i="3"/>
  <c r="AC126" i="3"/>
  <c r="AB126" i="3"/>
  <c r="AA126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AP119" i="3"/>
  <c r="AO119" i="3"/>
  <c r="AN119" i="3"/>
  <c r="AM119" i="3"/>
  <c r="AL119" i="3"/>
  <c r="AK119" i="3"/>
  <c r="AJ119" i="3"/>
  <c r="AI119" i="3"/>
  <c r="AH119" i="3"/>
  <c r="AF119" i="3"/>
  <c r="AD119" i="3"/>
  <c r="AC119" i="3"/>
  <c r="AB119" i="3"/>
  <c r="AA119" i="3"/>
  <c r="AG119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AP113" i="3"/>
  <c r="AO113" i="3"/>
  <c r="AN113" i="3"/>
  <c r="AM113" i="3"/>
  <c r="AL113" i="3"/>
  <c r="AK113" i="3"/>
  <c r="AJ113" i="3"/>
  <c r="AI113" i="3"/>
  <c r="AH113" i="3"/>
  <c r="AF113" i="3"/>
  <c r="AD113" i="3"/>
  <c r="AC113" i="3"/>
  <c r="AB113" i="3"/>
  <c r="AA113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AP86" i="3"/>
  <c r="AO86" i="3"/>
  <c r="AN86" i="3"/>
  <c r="AM86" i="3"/>
  <c r="AL86" i="3"/>
  <c r="AK86" i="3"/>
  <c r="AJ86" i="3"/>
  <c r="AI86" i="3"/>
  <c r="AH86" i="3"/>
  <c r="AF86" i="3"/>
  <c r="AD86" i="3"/>
  <c r="AC86" i="3"/>
  <c r="AB86" i="3"/>
  <c r="AA86" i="3"/>
  <c r="AG86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AP81" i="3"/>
  <c r="AO81" i="3"/>
  <c r="AN81" i="3"/>
  <c r="AM81" i="3"/>
  <c r="AL81" i="3"/>
  <c r="AK81" i="3"/>
  <c r="AJ81" i="3"/>
  <c r="AI81" i="3"/>
  <c r="AH81" i="3"/>
  <c r="AF81" i="3"/>
  <c r="AD81" i="3"/>
  <c r="AC81" i="3"/>
  <c r="AB81" i="3"/>
  <c r="AA81" i="3"/>
  <c r="AG81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AP75" i="3"/>
  <c r="AO75" i="3"/>
  <c r="AN75" i="3"/>
  <c r="AM75" i="3"/>
  <c r="AL75" i="3"/>
  <c r="AK75" i="3"/>
  <c r="AJ75" i="3"/>
  <c r="AI75" i="3"/>
  <c r="AH75" i="3"/>
  <c r="AF75" i="3"/>
  <c r="AD75" i="3"/>
  <c r="AC75" i="3"/>
  <c r="AB75" i="3"/>
  <c r="AA75" i="3"/>
  <c r="AE75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AP71" i="3"/>
  <c r="AO71" i="3"/>
  <c r="AN71" i="3"/>
  <c r="AM71" i="3"/>
  <c r="AL71" i="3"/>
  <c r="AK71" i="3"/>
  <c r="AJ71" i="3"/>
  <c r="AI71" i="3"/>
  <c r="AH71" i="3"/>
  <c r="AF71" i="3"/>
  <c r="AD71" i="3"/>
  <c r="AC71" i="3"/>
  <c r="AB71" i="3"/>
  <c r="AA71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AP67" i="3"/>
  <c r="AO67" i="3"/>
  <c r="AN67" i="3"/>
  <c r="AM67" i="3"/>
  <c r="AL67" i="3"/>
  <c r="AK67" i="3"/>
  <c r="AJ67" i="3"/>
  <c r="AI67" i="3"/>
  <c r="AH67" i="3"/>
  <c r="AF67" i="3"/>
  <c r="AD67" i="3"/>
  <c r="AC67" i="3"/>
  <c r="AB67" i="3"/>
  <c r="AA67" i="3"/>
  <c r="AE67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AP62" i="3"/>
  <c r="AO62" i="3"/>
  <c r="AN62" i="3"/>
  <c r="AM62" i="3"/>
  <c r="AL62" i="3"/>
  <c r="AK62" i="3"/>
  <c r="AJ62" i="3"/>
  <c r="AI62" i="3"/>
  <c r="AH62" i="3"/>
  <c r="AF62" i="3"/>
  <c r="AD62" i="3"/>
  <c r="AC62" i="3"/>
  <c r="AB62" i="3"/>
  <c r="AA62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AP56" i="3"/>
  <c r="AO56" i="3"/>
  <c r="AN56" i="3"/>
  <c r="AM56" i="3"/>
  <c r="AL56" i="3"/>
  <c r="AK56" i="3"/>
  <c r="AJ56" i="3"/>
  <c r="AI56" i="3"/>
  <c r="AH56" i="3"/>
  <c r="AF56" i="3"/>
  <c r="AD56" i="3"/>
  <c r="AC56" i="3"/>
  <c r="AB56" i="3"/>
  <c r="AA56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AP51" i="3"/>
  <c r="AO51" i="3"/>
  <c r="AN51" i="3"/>
  <c r="AM51" i="3"/>
  <c r="AL51" i="3"/>
  <c r="AK51" i="3"/>
  <c r="AJ51" i="3"/>
  <c r="AI51" i="3"/>
  <c r="AH51" i="3"/>
  <c r="AF51" i="3"/>
  <c r="AD51" i="3"/>
  <c r="AC51" i="3"/>
  <c r="AB51" i="3"/>
  <c r="AA5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AP27" i="3"/>
  <c r="AO27" i="3"/>
  <c r="AN27" i="3"/>
  <c r="AM27" i="3"/>
  <c r="AL27" i="3"/>
  <c r="AK27" i="3"/>
  <c r="AJ27" i="3"/>
  <c r="AI27" i="3"/>
  <c r="AH27" i="3"/>
  <c r="AF27" i="3"/>
  <c r="AD27" i="3"/>
  <c r="AC27" i="3"/>
  <c r="AB27" i="3"/>
  <c r="AA27" i="3"/>
  <c r="AG27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AP21" i="3"/>
  <c r="AO21" i="3"/>
  <c r="AN21" i="3"/>
  <c r="AM21" i="3"/>
  <c r="AL21" i="3"/>
  <c r="AK21" i="3"/>
  <c r="AJ21" i="3"/>
  <c r="AI21" i="3"/>
  <c r="AH21" i="3"/>
  <c r="AF21" i="3"/>
  <c r="AD21" i="3"/>
  <c r="AC21" i="3"/>
  <c r="AB21" i="3"/>
  <c r="AA21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AP17" i="3"/>
  <c r="AO17" i="3"/>
  <c r="AN17" i="3"/>
  <c r="AM17" i="3"/>
  <c r="AL17" i="3"/>
  <c r="AK17" i="3"/>
  <c r="AJ17" i="3"/>
  <c r="AI17" i="3"/>
  <c r="AH17" i="3"/>
  <c r="AF17" i="3"/>
  <c r="AD17" i="3"/>
  <c r="AC17" i="3"/>
  <c r="AB17" i="3"/>
  <c r="AA17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P12" i="3"/>
  <c r="AO12" i="3"/>
  <c r="AN12" i="3"/>
  <c r="AM12" i="3"/>
  <c r="AL12" i="3"/>
  <c r="AK12" i="3"/>
  <c r="AJ12" i="3"/>
  <c r="AI12" i="3"/>
  <c r="AH12" i="3"/>
  <c r="AF12" i="3"/>
  <c r="AD12" i="3"/>
  <c r="AC12" i="3"/>
  <c r="AB12" i="3"/>
  <c r="AA12" i="3"/>
  <c r="AG12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AP7" i="3"/>
  <c r="AO7" i="3"/>
  <c r="AN7" i="3"/>
  <c r="AM7" i="3"/>
  <c r="AL7" i="3"/>
  <c r="AK7" i="3"/>
  <c r="AJ7" i="3"/>
  <c r="AI7" i="3"/>
  <c r="AH7" i="3"/>
  <c r="AF7" i="3"/>
  <c r="AD7" i="3"/>
  <c r="AC7" i="3"/>
  <c r="AB7" i="3"/>
  <c r="AA7" i="3"/>
  <c r="AG7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AP2" i="3"/>
  <c r="AO2" i="3"/>
  <c r="AN2" i="3"/>
  <c r="AM2" i="3"/>
  <c r="AL2" i="3"/>
  <c r="AK2" i="3"/>
  <c r="AJ2" i="3"/>
  <c r="AI2" i="3"/>
  <c r="AH2" i="3"/>
  <c r="AF2" i="3"/>
  <c r="AD2" i="3"/>
  <c r="AC2" i="3"/>
  <c r="AB2" i="3"/>
  <c r="AA2" i="3"/>
  <c r="AG2" i="3"/>
  <c r="AS87" i="3" l="1"/>
  <c r="AY87" i="3" s="1"/>
  <c r="AS88" i="3"/>
  <c r="BJ88" i="3" s="1"/>
  <c r="AS82" i="3"/>
  <c r="BJ82" i="3" s="1"/>
  <c r="AS83" i="3"/>
  <c r="BJ83" i="3" s="1"/>
  <c r="AS84" i="3"/>
  <c r="BA84" i="3" s="1"/>
  <c r="AS3" i="3"/>
  <c r="BC3" i="3" s="1"/>
  <c r="AS4" i="3"/>
  <c r="BG4" i="3" s="1"/>
  <c r="AS5" i="3"/>
  <c r="BI5" i="3" s="1"/>
  <c r="AS30" i="3"/>
  <c r="BJ30" i="3" s="1"/>
  <c r="AS28" i="3"/>
  <c r="BJ28" i="3" s="1"/>
  <c r="AS18" i="3"/>
  <c r="BJ18" i="3" s="1"/>
  <c r="AS19" i="3"/>
  <c r="BJ19" i="3" s="1"/>
  <c r="AS72" i="3"/>
  <c r="BJ72" i="3" s="1"/>
  <c r="AS73" i="3"/>
  <c r="BJ73" i="3" s="1"/>
  <c r="AS125" i="3"/>
  <c r="AS20" i="3"/>
  <c r="BJ20" i="3" s="1"/>
  <c r="AS76" i="3"/>
  <c r="BJ76" i="3" s="1"/>
  <c r="AS69" i="3"/>
  <c r="BJ69" i="3" s="1"/>
  <c r="AS127" i="3"/>
  <c r="BJ127" i="3" s="1"/>
  <c r="AS128" i="3"/>
  <c r="BJ128" i="3" s="1"/>
  <c r="AS129" i="3"/>
  <c r="BJ129" i="3" s="1"/>
  <c r="AS130" i="3"/>
  <c r="BJ130" i="3" s="1"/>
  <c r="AS131" i="3"/>
  <c r="AV131" i="3" s="1"/>
  <c r="AS66" i="3"/>
  <c r="BJ66" i="3" s="1"/>
  <c r="AS78" i="3"/>
  <c r="BJ78" i="3" s="1"/>
  <c r="AS118" i="3"/>
  <c r="AS64" i="3"/>
  <c r="BJ64" i="3" s="1"/>
  <c r="AS65" i="3"/>
  <c r="BJ65" i="3" s="1"/>
  <c r="AS120" i="3"/>
  <c r="AZ120" i="3" s="1"/>
  <c r="AS121" i="3"/>
  <c r="BJ121" i="3" s="1"/>
  <c r="AS122" i="3"/>
  <c r="BJ122" i="3" s="1"/>
  <c r="AS123" i="3"/>
  <c r="BA123" i="3" s="1"/>
  <c r="AS124" i="3"/>
  <c r="BJ124" i="3" s="1"/>
  <c r="AS61" i="3"/>
  <c r="BJ61" i="3" s="1"/>
  <c r="AS11" i="3"/>
  <c r="BJ11" i="3" s="1"/>
  <c r="AS70" i="3"/>
  <c r="BJ70" i="3" s="1"/>
  <c r="AS22" i="3"/>
  <c r="BJ22" i="3" s="1"/>
  <c r="AS79" i="3"/>
  <c r="BJ79" i="3" s="1"/>
  <c r="AS13" i="3"/>
  <c r="BI13" i="3" s="1"/>
  <c r="AS14" i="3"/>
  <c r="BG14" i="3" s="1"/>
  <c r="AS15" i="3"/>
  <c r="BJ15" i="3" s="1"/>
  <c r="AS57" i="3"/>
  <c r="BJ57" i="3" s="1"/>
  <c r="AS58" i="3"/>
  <c r="BJ58" i="3" s="1"/>
  <c r="AS59" i="3"/>
  <c r="BJ59" i="3" s="1"/>
  <c r="AS60" i="3"/>
  <c r="BE60" i="3" s="1"/>
  <c r="AS55" i="3"/>
  <c r="BJ55" i="3" s="1"/>
  <c r="AS24" i="3"/>
  <c r="BH24" i="3" s="1"/>
  <c r="AS25" i="3"/>
  <c r="BJ25" i="3" s="1"/>
  <c r="AS77" i="3"/>
  <c r="BJ77" i="3" s="1"/>
  <c r="AS85" i="3"/>
  <c r="BJ85" i="3" s="1"/>
  <c r="AS8" i="3"/>
  <c r="BJ8" i="3" s="1"/>
  <c r="AS9" i="3"/>
  <c r="AT9" i="3" s="1"/>
  <c r="AS10" i="3"/>
  <c r="BJ10" i="3" s="1"/>
  <c r="AS52" i="3"/>
  <c r="BG52" i="3" s="1"/>
  <c r="AS53" i="3"/>
  <c r="BJ53" i="3" s="1"/>
  <c r="AS54" i="3"/>
  <c r="BA54" i="3" s="1"/>
  <c r="AS114" i="3"/>
  <c r="BJ114" i="3" s="1"/>
  <c r="AS116" i="3"/>
  <c r="BJ116" i="3" s="1"/>
  <c r="AS117" i="3"/>
  <c r="BJ117" i="3" s="1"/>
  <c r="AS80" i="3"/>
  <c r="BJ80" i="3" s="1"/>
  <c r="BL80" i="3" s="1"/>
  <c r="BL26" i="3"/>
  <c r="BK26" i="3"/>
  <c r="BL16" i="3"/>
  <c r="BK16" i="3"/>
  <c r="BK74" i="3"/>
  <c r="BL74" i="3"/>
  <c r="BK6" i="3"/>
  <c r="BL6" i="3"/>
  <c r="Y81" i="3"/>
  <c r="AE12" i="3"/>
  <c r="AS12" i="3" s="1"/>
  <c r="AE17" i="3"/>
  <c r="AG21" i="3"/>
  <c r="Y21" i="3"/>
  <c r="Y67" i="3"/>
  <c r="Y17" i="3"/>
  <c r="AG51" i="3"/>
  <c r="AE21" i="3"/>
  <c r="AG62" i="3"/>
  <c r="AG56" i="3"/>
  <c r="AE126" i="3"/>
  <c r="Y126" i="3"/>
  <c r="AG17" i="3"/>
  <c r="Y75" i="3"/>
  <c r="AG71" i="3"/>
  <c r="AG113" i="3"/>
  <c r="AG67" i="3"/>
  <c r="AG75" i="3"/>
  <c r="AG126" i="3"/>
  <c r="BI130" i="3" l="1"/>
  <c r="BG73" i="3"/>
  <c r="BJ84" i="3"/>
  <c r="BA25" i="3"/>
  <c r="BF87" i="3"/>
  <c r="AW87" i="3"/>
  <c r="AW72" i="3"/>
  <c r="BD128" i="3"/>
  <c r="AV88" i="3"/>
  <c r="AY76" i="3"/>
  <c r="BJ87" i="3"/>
  <c r="BB64" i="3"/>
  <c r="BB13" i="3"/>
  <c r="BJ120" i="3"/>
  <c r="BA117" i="3"/>
  <c r="BJ24" i="3"/>
  <c r="BI8" i="3"/>
  <c r="BD53" i="3"/>
  <c r="AT5" i="3"/>
  <c r="AT60" i="3"/>
  <c r="BG83" i="3"/>
  <c r="AX78" i="3"/>
  <c r="AV82" i="3"/>
  <c r="BJ5" i="3"/>
  <c r="AS21" i="3"/>
  <c r="BJ21" i="3" s="1"/>
  <c r="BH69" i="3"/>
  <c r="BJ123" i="3"/>
  <c r="BH79" i="3"/>
  <c r="BF116" i="3"/>
  <c r="AZ52" i="3"/>
  <c r="BJ52" i="3"/>
  <c r="BK55" i="3"/>
  <c r="BL55" i="3"/>
  <c r="BB19" i="3"/>
  <c r="AT19" i="3"/>
  <c r="BI114" i="3"/>
  <c r="BJ13" i="3"/>
  <c r="BJ9" i="3"/>
  <c r="BI9" i="3"/>
  <c r="AS126" i="3"/>
  <c r="BJ126" i="3" s="1"/>
  <c r="AX58" i="3"/>
  <c r="BJ131" i="3"/>
  <c r="BK85" i="3"/>
  <c r="BL85" i="3"/>
  <c r="BL61" i="3"/>
  <c r="BK61" i="3"/>
  <c r="BK66" i="3"/>
  <c r="BL66" i="3"/>
  <c r="BK11" i="3"/>
  <c r="BL11" i="3"/>
  <c r="BK70" i="3"/>
  <c r="BL70" i="3"/>
  <c r="BK20" i="3"/>
  <c r="BL20" i="3"/>
  <c r="BJ54" i="3"/>
  <c r="BA59" i="3"/>
  <c r="BI10" i="3"/>
  <c r="BB73" i="3"/>
  <c r="BJ14" i="3"/>
  <c r="BJ60" i="3"/>
  <c r="AY15" i="3"/>
  <c r="BK80" i="3"/>
  <c r="AS75" i="3"/>
  <c r="AW75" i="3" s="1"/>
  <c r="AS17" i="3"/>
  <c r="AW17" i="3" s="1"/>
  <c r="AS67" i="3"/>
  <c r="BJ67" i="3" s="1"/>
  <c r="BC87" i="3"/>
  <c r="AU124" i="3"/>
  <c r="BF15" i="3"/>
  <c r="BC57" i="3"/>
  <c r="AY65" i="3"/>
  <c r="AY129" i="3"/>
  <c r="BI3" i="3"/>
  <c r="AW3" i="3"/>
  <c r="BJ3" i="3"/>
  <c r="AX127" i="3"/>
  <c r="BJ4" i="3"/>
  <c r="BI4" i="3"/>
  <c r="BJ12" i="3"/>
  <c r="BI12" i="3"/>
  <c r="BD124" i="3"/>
  <c r="AY124" i="3"/>
  <c r="AU58" i="3"/>
  <c r="AV64" i="3"/>
  <c r="BC131" i="3"/>
  <c r="BG127" i="3"/>
  <c r="AY123" i="3"/>
  <c r="AW130" i="3"/>
  <c r="Y27" i="3"/>
  <c r="BH130" i="3"/>
  <c r="BF64" i="3"/>
  <c r="AV130" i="3"/>
  <c r="BB127" i="3"/>
  <c r="BC60" i="3"/>
  <c r="BD88" i="3"/>
  <c r="BI84" i="3"/>
  <c r="AT59" i="3"/>
  <c r="AV52" i="3"/>
  <c r="BD130" i="3"/>
  <c r="AU87" i="3"/>
  <c r="BB117" i="3"/>
  <c r="BH59" i="3"/>
  <c r="BD57" i="3"/>
  <c r="BD59" i="3"/>
  <c r="AT131" i="3"/>
  <c r="BG87" i="3"/>
  <c r="BD76" i="3"/>
  <c r="BA131" i="3"/>
  <c r="AV87" i="3"/>
  <c r="AU15" i="3"/>
  <c r="AW19" i="3"/>
  <c r="BI131" i="3"/>
  <c r="BB87" i="3"/>
  <c r="AZ19" i="3"/>
  <c r="BB131" i="3"/>
  <c r="AV69" i="3"/>
  <c r="AV59" i="3"/>
  <c r="AT116" i="3"/>
  <c r="AZ128" i="3"/>
  <c r="BE131" i="3"/>
  <c r="AX88" i="3"/>
  <c r="BE88" i="3"/>
  <c r="AU131" i="3"/>
  <c r="BH131" i="3"/>
  <c r="AZ127" i="3"/>
  <c r="AW127" i="3"/>
  <c r="AV53" i="3"/>
  <c r="BF127" i="3"/>
  <c r="BH127" i="3"/>
  <c r="BC127" i="3"/>
  <c r="BC84" i="3"/>
  <c r="BE127" i="3"/>
  <c r="BA127" i="3"/>
  <c r="AT82" i="3"/>
  <c r="BD127" i="3"/>
  <c r="BA87" i="3"/>
  <c r="AU127" i="3"/>
  <c r="BI127" i="3"/>
  <c r="Y86" i="3"/>
  <c r="AU82" i="3"/>
  <c r="BF24" i="3"/>
  <c r="BA128" i="3"/>
  <c r="AX87" i="3"/>
  <c r="BI87" i="3"/>
  <c r="AY127" i="3"/>
  <c r="AV127" i="3"/>
  <c r="BH82" i="3"/>
  <c r="BE123" i="3"/>
  <c r="BI58" i="3"/>
  <c r="BH65" i="3"/>
  <c r="AV123" i="3"/>
  <c r="BD73" i="3"/>
  <c r="AV84" i="3"/>
  <c r="BA52" i="3"/>
  <c r="AY131" i="3"/>
  <c r="BD131" i="3"/>
  <c r="BE87" i="3"/>
  <c r="AZ87" i="3"/>
  <c r="BE117" i="3"/>
  <c r="AY82" i="3"/>
  <c r="BF124" i="3"/>
  <c r="AW59" i="3"/>
  <c r="BB59" i="3"/>
  <c r="AE27" i="3"/>
  <c r="AS27" i="3" s="1"/>
  <c r="BC52" i="3"/>
  <c r="BI52" i="3"/>
  <c r="AX19" i="3"/>
  <c r="BG131" i="3"/>
  <c r="AT87" i="3"/>
  <c r="BH87" i="3"/>
  <c r="AZ82" i="3"/>
  <c r="BA124" i="3"/>
  <c r="BC59" i="3"/>
  <c r="AU64" i="3"/>
  <c r="BE52" i="3"/>
  <c r="BG19" i="3"/>
  <c r="BD87" i="3"/>
  <c r="AT52" i="3"/>
  <c r="BA3" i="3"/>
  <c r="AV117" i="3"/>
  <c r="BF59" i="3"/>
  <c r="AW64" i="3"/>
  <c r="AX52" i="3"/>
  <c r="BC19" i="3"/>
  <c r="AV3" i="3"/>
  <c r="AE7" i="3"/>
  <c r="AS7" i="3" s="1"/>
  <c r="AW52" i="3"/>
  <c r="AZ54" i="3"/>
  <c r="BH88" i="3"/>
  <c r="BD82" i="3"/>
  <c r="BB82" i="3"/>
  <c r="AY59" i="3"/>
  <c r="AY64" i="3"/>
  <c r="BF53" i="3"/>
  <c r="BB114" i="3"/>
  <c r="BF19" i="3"/>
  <c r="BH4" i="3"/>
  <c r="BC82" i="3"/>
  <c r="AT76" i="3"/>
  <c r="BF131" i="3"/>
  <c r="AZ131" i="3"/>
  <c r="AW131" i="3"/>
  <c r="BF129" i="3"/>
  <c r="AZ78" i="3"/>
  <c r="BE82" i="3"/>
  <c r="BI82" i="3"/>
  <c r="BA76" i="3"/>
  <c r="BG59" i="3"/>
  <c r="AU65" i="3"/>
  <c r="AZ64" i="3"/>
  <c r="AY53" i="3"/>
  <c r="BE19" i="3"/>
  <c r="AU19" i="3"/>
  <c r="AW82" i="3"/>
  <c r="BC129" i="3"/>
  <c r="BI76" i="3"/>
  <c r="BH64" i="3"/>
  <c r="AU129" i="3"/>
  <c r="BD84" i="3"/>
  <c r="AY73" i="3"/>
  <c r="BC4" i="3"/>
  <c r="AX131" i="3"/>
  <c r="BB88" i="3"/>
  <c r="AY84" i="3"/>
  <c r="AX82" i="3"/>
  <c r="AV73" i="3"/>
  <c r="BB124" i="3"/>
  <c r="BE59" i="3"/>
  <c r="AZ59" i="3"/>
  <c r="BB65" i="3"/>
  <c r="BH83" i="3"/>
  <c r="BI64" i="3"/>
  <c r="BE53" i="3"/>
  <c r="BI19" i="3"/>
  <c r="AY3" i="3"/>
  <c r="AW129" i="3"/>
  <c r="BG76" i="3"/>
  <c r="AX64" i="3"/>
  <c r="BC64" i="3"/>
  <c r="AT84" i="3"/>
  <c r="BB84" i="3"/>
  <c r="BC73" i="3"/>
  <c r="AV76" i="3"/>
  <c r="BB116" i="3"/>
  <c r="AV4" i="3"/>
  <c r="BD129" i="3"/>
  <c r="BG129" i="3"/>
  <c r="BF88" i="3"/>
  <c r="BA88" i="3"/>
  <c r="AE86" i="3"/>
  <c r="AS86" i="3" s="1"/>
  <c r="AU84" i="3"/>
  <c r="AW84" i="3"/>
  <c r="BC69" i="3"/>
  <c r="BE76" i="3"/>
  <c r="BB76" i="3"/>
  <c r="AV57" i="3"/>
  <c r="BH54" i="3"/>
  <c r="BA65" i="3"/>
  <c r="BH53" i="3"/>
  <c r="BA19" i="3"/>
  <c r="AY19" i="3"/>
  <c r="BB5" i="3"/>
  <c r="AW4" i="3"/>
  <c r="AZ129" i="3"/>
  <c r="BE57" i="3"/>
  <c r="AT53" i="3"/>
  <c r="AX5" i="3"/>
  <c r="BD4" i="3"/>
  <c r="BG84" i="3"/>
  <c r="AX72" i="3"/>
  <c r="BA129" i="3"/>
  <c r="AT129" i="3"/>
  <c r="BH129" i="3"/>
  <c r="AY88" i="3"/>
  <c r="AZ84" i="3"/>
  <c r="AV60" i="3"/>
  <c r="AU76" i="3"/>
  <c r="BH76" i="3"/>
  <c r="BC76" i="3"/>
  <c r="AE81" i="3"/>
  <c r="AS81" i="3" s="1"/>
  <c r="BE54" i="3"/>
  <c r="BA116" i="3"/>
  <c r="BD65" i="3"/>
  <c r="AZ53" i="3"/>
  <c r="AV15" i="3"/>
  <c r="BE10" i="3"/>
  <c r="AV19" i="3"/>
  <c r="BD19" i="3"/>
  <c r="BF5" i="3"/>
  <c r="BE4" i="3"/>
  <c r="BE129" i="3"/>
  <c r="BH60" i="3"/>
  <c r="BF73" i="3"/>
  <c r="BE73" i="3"/>
  <c r="AZ76" i="3"/>
  <c r="AW76" i="3"/>
  <c r="BI129" i="3"/>
  <c r="AX129" i="3"/>
  <c r="BG88" i="3"/>
  <c r="BC88" i="3"/>
  <c r="BE84" i="3"/>
  <c r="BH84" i="3"/>
  <c r="AU78" i="3"/>
  <c r="BB60" i="3"/>
  <c r="BA73" i="3"/>
  <c r="BF76" i="3"/>
  <c r="AX76" i="3"/>
  <c r="BG54" i="3"/>
  <c r="BC15" i="3"/>
  <c r="AU53" i="3"/>
  <c r="BC53" i="3"/>
  <c r="AX24" i="3"/>
  <c r="BG72" i="3"/>
  <c r="BH19" i="3"/>
  <c r="AZ3" i="3"/>
  <c r="AX53" i="3"/>
  <c r="BB72" i="3"/>
  <c r="BE69" i="3"/>
  <c r="AU57" i="3"/>
  <c r="AW116" i="3"/>
  <c r="AT123" i="3"/>
  <c r="AY57" i="3"/>
  <c r="BH116" i="3"/>
  <c r="AU88" i="3"/>
  <c r="BI88" i="3"/>
  <c r="BH78" i="3"/>
  <c r="AZ60" i="3"/>
  <c r="AW60" i="3"/>
  <c r="AZ69" i="3"/>
  <c r="AW69" i="3"/>
  <c r="BF82" i="3"/>
  <c r="BA82" i="3"/>
  <c r="BI73" i="3"/>
  <c r="AX123" i="3"/>
  <c r="BG57" i="3"/>
  <c r="AV116" i="3"/>
  <c r="AX116" i="3"/>
  <c r="BA58" i="3"/>
  <c r="BF58" i="3"/>
  <c r="AZ83" i="3"/>
  <c r="BA53" i="3"/>
  <c r="BI53" i="3"/>
  <c r="BB24" i="3"/>
  <c r="BG15" i="3"/>
  <c r="BF72" i="3"/>
  <c r="BH72" i="3"/>
  <c r="BC72" i="3"/>
  <c r="BD10" i="3"/>
  <c r="BA10" i="3"/>
  <c r="AZ5" i="3"/>
  <c r="AU5" i="3"/>
  <c r="BB53" i="3"/>
  <c r="BG123" i="3"/>
  <c r="AT57" i="3"/>
  <c r="AU116" i="3"/>
  <c r="BI116" i="3"/>
  <c r="AV58" i="3"/>
  <c r="AY58" i="3"/>
  <c r="BD72" i="3"/>
  <c r="BA72" i="3"/>
  <c r="AU10" i="3"/>
  <c r="AV10" i="3"/>
  <c r="BD5" i="3"/>
  <c r="AT4" i="3"/>
  <c r="BB4" i="3"/>
  <c r="AU4" i="3"/>
  <c r="BG60" i="3"/>
  <c r="AX84" i="3"/>
  <c r="BF69" i="3"/>
  <c r="BA60" i="3"/>
  <c r="BD60" i="3"/>
  <c r="BH73" i="3"/>
  <c r="BA69" i="3"/>
  <c r="BD69" i="3"/>
  <c r="BG82" i="3"/>
  <c r="AT73" i="3"/>
  <c r="BH123" i="3"/>
  <c r="BH57" i="3"/>
  <c r="AX57" i="3"/>
  <c r="BB54" i="3"/>
  <c r="AY116" i="3"/>
  <c r="AW58" i="3"/>
  <c r="BD58" i="3"/>
  <c r="BG58" i="3"/>
  <c r="AT65" i="3"/>
  <c r="BE24" i="3"/>
  <c r="BB15" i="3"/>
  <c r="AU72" i="3"/>
  <c r="BI72" i="3"/>
  <c r="BH10" i="3"/>
  <c r="BG10" i="3"/>
  <c r="BB10" i="3"/>
  <c r="BB3" i="3"/>
  <c r="BA5" i="3"/>
  <c r="AX4" i="3"/>
  <c r="AZ4" i="3"/>
  <c r="BB57" i="3"/>
  <c r="AZ88" i="3"/>
  <c r="AW88" i="3"/>
  <c r="BF84" i="3"/>
  <c r="AU73" i="3"/>
  <c r="AX60" i="3"/>
  <c r="BI60" i="3"/>
  <c r="AX69" i="3"/>
  <c r="BI69" i="3"/>
  <c r="AX73" i="3"/>
  <c r="AW73" i="3"/>
  <c r="BI57" i="3"/>
  <c r="AW57" i="3"/>
  <c r="BF57" i="3"/>
  <c r="BD116" i="3"/>
  <c r="BG116" i="3"/>
  <c r="BB58" i="3"/>
  <c r="BG53" i="3"/>
  <c r="AW53" i="3"/>
  <c r="AT24" i="3"/>
  <c r="AZ24" i="3"/>
  <c r="AT72" i="3"/>
  <c r="AY72" i="3"/>
  <c r="AV72" i="3"/>
  <c r="Y7" i="3"/>
  <c r="AY10" i="3"/>
  <c r="AT10" i="3"/>
  <c r="AU3" i="3"/>
  <c r="AT3" i="3"/>
  <c r="AV5" i="3"/>
  <c r="BF4" i="3"/>
  <c r="AY4" i="3"/>
  <c r="AT88" i="3"/>
  <c r="BC58" i="3"/>
  <c r="BE58" i="3"/>
  <c r="AZ58" i="3"/>
  <c r="AX10" i="3"/>
  <c r="AW10" i="3"/>
  <c r="BB123" i="3"/>
  <c r="AZ116" i="3"/>
  <c r="AT58" i="3"/>
  <c r="BH58" i="3"/>
  <c r="BF10" i="3"/>
  <c r="BC10" i="3"/>
  <c r="BB69" i="3"/>
  <c r="BE116" i="3"/>
  <c r="BC123" i="3"/>
  <c r="BC116" i="3"/>
  <c r="BE72" i="3"/>
  <c r="AZ72" i="3"/>
  <c r="AZ10" i="3"/>
  <c r="BA4" i="3"/>
  <c r="BF60" i="3"/>
  <c r="AY60" i="3"/>
  <c r="AU60" i="3"/>
  <c r="BE130" i="3"/>
  <c r="AT117" i="3"/>
  <c r="BC117" i="3"/>
  <c r="BG13" i="3"/>
  <c r="AZ25" i="3"/>
  <c r="BI128" i="3"/>
  <c r="AV128" i="3"/>
  <c r="BE128" i="3"/>
  <c r="AT130" i="3"/>
  <c r="BA120" i="3"/>
  <c r="BH128" i="3"/>
  <c r="BB128" i="3"/>
  <c r="AT128" i="3"/>
  <c r="AX117" i="3"/>
  <c r="BE14" i="3"/>
  <c r="BA24" i="3"/>
  <c r="AU24" i="3"/>
  <c r="BE15" i="3"/>
  <c r="AZ15" i="3"/>
  <c r="BD52" i="3"/>
  <c r="AU52" i="3"/>
  <c r="BH13" i="3"/>
  <c r="BH5" i="3"/>
  <c r="AY5" i="3"/>
  <c r="AT25" i="3"/>
  <c r="AT127" i="3"/>
  <c r="BD120" i="3"/>
  <c r="AU128" i="3"/>
  <c r="AX128" i="3"/>
  <c r="BI78" i="3"/>
  <c r="AY117" i="3"/>
  <c r="BF79" i="3"/>
  <c r="AX59" i="3"/>
  <c r="BD15" i="3"/>
  <c r="AW83" i="3"/>
  <c r="BC24" i="3"/>
  <c r="AY24" i="3"/>
  <c r="AT15" i="3"/>
  <c r="BH15" i="3"/>
  <c r="AV9" i="3"/>
  <c r="AY52" i="3"/>
  <c r="AX13" i="3"/>
  <c r="BG5" i="3"/>
  <c r="AY128" i="3"/>
  <c r="BF128" i="3"/>
  <c r="BE78" i="3"/>
  <c r="BG117" i="3"/>
  <c r="AU79" i="3"/>
  <c r="BD24" i="3"/>
  <c r="BG24" i="3"/>
  <c r="AX15" i="3"/>
  <c r="AU9" i="3"/>
  <c r="BB52" i="3"/>
  <c r="BH52" i="3"/>
  <c r="BF13" i="3"/>
  <c r="AW5" i="3"/>
  <c r="BE5" i="3"/>
  <c r="BD25" i="3"/>
  <c r="BG120" i="3"/>
  <c r="AU130" i="3"/>
  <c r="AY130" i="3"/>
  <c r="AW128" i="3"/>
  <c r="AZ130" i="3"/>
  <c r="BG128" i="3"/>
  <c r="BC128" i="3"/>
  <c r="AT78" i="3"/>
  <c r="BH117" i="3"/>
  <c r="BA79" i="3"/>
  <c r="AU59" i="3"/>
  <c r="BI59" i="3"/>
  <c r="BI15" i="3"/>
  <c r="BE83" i="3"/>
  <c r="BI24" i="3"/>
  <c r="AV24" i="3"/>
  <c r="BE114" i="3"/>
  <c r="BF52" i="3"/>
  <c r="AW13" i="3"/>
  <c r="BC5" i="3"/>
  <c r="AV25" i="3"/>
  <c r="BI79" i="3"/>
  <c r="AT83" i="3"/>
  <c r="BG114" i="3"/>
  <c r="BC13" i="3"/>
  <c r="BB25" i="3"/>
  <c r="AT120" i="3"/>
  <c r="AZ79" i="3"/>
  <c r="AU117" i="3"/>
  <c r="BI117" i="3"/>
  <c r="AX79" i="3"/>
  <c r="AX124" i="3"/>
  <c r="AV124" i="3"/>
  <c r="BE124" i="3"/>
  <c r="AU123" i="3"/>
  <c r="BI123" i="3"/>
  <c r="BC54" i="3"/>
  <c r="BI54" i="3"/>
  <c r="AY54" i="3"/>
  <c r="BG65" i="3"/>
  <c r="AV65" i="3"/>
  <c r="BE65" i="3"/>
  <c r="AT64" i="3"/>
  <c r="AV14" i="3"/>
  <c r="AY114" i="3"/>
  <c r="AV114" i="3"/>
  <c r="BH9" i="3"/>
  <c r="BB9" i="3"/>
  <c r="AX3" i="3"/>
  <c r="AZ13" i="3"/>
  <c r="AT13" i="3"/>
  <c r="BE25" i="3"/>
  <c r="AX25" i="3"/>
  <c r="BI25" i="3"/>
  <c r="BA15" i="3"/>
  <c r="AW15" i="3"/>
  <c r="AW24" i="3"/>
  <c r="BI120" i="3"/>
  <c r="BE9" i="3"/>
  <c r="AX130" i="3"/>
  <c r="AX120" i="3"/>
  <c r="AV120" i="3"/>
  <c r="BE120" i="3"/>
  <c r="BD79" i="3"/>
  <c r="AY79" i="3"/>
  <c r="AV79" i="3"/>
  <c r="AZ124" i="3"/>
  <c r="AW124" i="3"/>
  <c r="AW54" i="3"/>
  <c r="AT54" i="3"/>
  <c r="AX65" i="3"/>
  <c r="AW65" i="3"/>
  <c r="AX83" i="3"/>
  <c r="BH14" i="3"/>
  <c r="AX14" i="3"/>
  <c r="BD114" i="3"/>
  <c r="AZ114" i="3"/>
  <c r="AW114" i="3"/>
  <c r="BC9" i="3"/>
  <c r="AX9" i="3"/>
  <c r="BG9" i="3"/>
  <c r="BH3" i="3"/>
  <c r="AU13" i="3"/>
  <c r="BF25" i="3"/>
  <c r="AU25" i="3"/>
  <c r="AZ73" i="3"/>
  <c r="AZ14" i="3"/>
  <c r="AT14" i="3"/>
  <c r="AY9" i="3"/>
  <c r="BC78" i="3"/>
  <c r="BB78" i="3"/>
  <c r="AV78" i="3"/>
  <c r="AW78" i="3"/>
  <c r="BF130" i="3"/>
  <c r="BA130" i="3"/>
  <c r="BF120" i="3"/>
  <c r="BB120" i="3"/>
  <c r="BA78" i="3"/>
  <c r="BF78" i="3"/>
  <c r="BD117" i="3"/>
  <c r="AZ117" i="3"/>
  <c r="AW117" i="3"/>
  <c r="BE79" i="3"/>
  <c r="BG79" i="3"/>
  <c r="BB79" i="3"/>
  <c r="BG124" i="3"/>
  <c r="BH124" i="3"/>
  <c r="BC124" i="3"/>
  <c r="BD123" i="3"/>
  <c r="AZ123" i="3"/>
  <c r="AW123" i="3"/>
  <c r="BF54" i="3"/>
  <c r="BF65" i="3"/>
  <c r="BC65" i="3"/>
  <c r="BC83" i="3"/>
  <c r="BF83" i="3"/>
  <c r="BA83" i="3"/>
  <c r="BD64" i="3"/>
  <c r="BA64" i="3"/>
  <c r="AW14" i="3"/>
  <c r="BF14" i="3"/>
  <c r="AT114" i="3"/>
  <c r="BH114" i="3"/>
  <c r="BC114" i="3"/>
  <c r="BD9" i="3"/>
  <c r="BD3" i="3"/>
  <c r="BF3" i="3"/>
  <c r="BE3" i="3"/>
  <c r="BE13" i="3"/>
  <c r="BA13" i="3"/>
  <c r="BD13" i="3"/>
  <c r="AY25" i="3"/>
  <c r="AY69" i="3"/>
  <c r="AU69" i="3"/>
  <c r="AT69" i="3"/>
  <c r="BG69" i="3"/>
  <c r="AW79" i="3"/>
  <c r="BA14" i="3"/>
  <c r="BD83" i="3"/>
  <c r="AU83" i="3"/>
  <c r="BI83" i="3"/>
  <c r="BC14" i="3"/>
  <c r="AX114" i="3"/>
  <c r="AZ9" i="3"/>
  <c r="BA9" i="3"/>
  <c r="BH25" i="3"/>
  <c r="BG25" i="3"/>
  <c r="BB129" i="3"/>
  <c r="AV129" i="3"/>
  <c r="BD54" i="3"/>
  <c r="AV54" i="3"/>
  <c r="BI14" i="3"/>
  <c r="AU14" i="3"/>
  <c r="BB14" i="3"/>
  <c r="AY14" i="3"/>
  <c r="AV83" i="3"/>
  <c r="AY83" i="3"/>
  <c r="BF114" i="3"/>
  <c r="BA114" i="3"/>
  <c r="BF9" i="3"/>
  <c r="AW9" i="3"/>
  <c r="AV13" i="3"/>
  <c r="AW25" i="3"/>
  <c r="AY120" i="3"/>
  <c r="AU120" i="3"/>
  <c r="AW120" i="3"/>
  <c r="AY78" i="3"/>
  <c r="BC79" i="3"/>
  <c r="BC130" i="3"/>
  <c r="BG130" i="3"/>
  <c r="BB130" i="3"/>
  <c r="BH120" i="3"/>
  <c r="BC120" i="3"/>
  <c r="BD78" i="3"/>
  <c r="BG78" i="3"/>
  <c r="BF117" i="3"/>
  <c r="AT79" i="3"/>
  <c r="AT124" i="3"/>
  <c r="BI124" i="3"/>
  <c r="BF123" i="3"/>
  <c r="AX54" i="3"/>
  <c r="AU54" i="3"/>
  <c r="AZ65" i="3"/>
  <c r="BI65" i="3"/>
  <c r="BB83" i="3"/>
  <c r="BE64" i="3"/>
  <c r="BG64" i="3"/>
  <c r="BD14" i="3"/>
  <c r="AU114" i="3"/>
  <c r="BG3" i="3"/>
  <c r="AY13" i="3"/>
  <c r="BC25" i="3"/>
  <c r="AE119" i="3"/>
  <c r="Y119" i="3"/>
  <c r="BA57" i="3"/>
  <c r="AZ57" i="3"/>
  <c r="BG121" i="3"/>
  <c r="AY121" i="3"/>
  <c r="AU121" i="3"/>
  <c r="BF121" i="3"/>
  <c r="AX121" i="3"/>
  <c r="AT121" i="3"/>
  <c r="BE121" i="3"/>
  <c r="BD121" i="3"/>
  <c r="BC121" i="3"/>
  <c r="AW121" i="3"/>
  <c r="BB121" i="3"/>
  <c r="AV121" i="3"/>
  <c r="BH121" i="3"/>
  <c r="AZ121" i="3"/>
  <c r="BI121" i="3"/>
  <c r="BA121" i="3"/>
  <c r="BI122" i="3"/>
  <c r="BA122" i="3"/>
  <c r="BH122" i="3"/>
  <c r="AZ122" i="3"/>
  <c r="BG122" i="3"/>
  <c r="AY122" i="3"/>
  <c r="AU122" i="3"/>
  <c r="BF122" i="3"/>
  <c r="AX122" i="3"/>
  <c r="AT122" i="3"/>
  <c r="BE122" i="3"/>
  <c r="BD122" i="3"/>
  <c r="BB122" i="3"/>
  <c r="AV122" i="3"/>
  <c r="BC122" i="3"/>
  <c r="AW122" i="3"/>
  <c r="AE71" i="3"/>
  <c r="BB12" i="3"/>
  <c r="AV12" i="3"/>
  <c r="BA12" i="3"/>
  <c r="BH12" i="3"/>
  <c r="AZ12" i="3"/>
  <c r="BE12" i="3"/>
  <c r="AY12" i="3"/>
  <c r="BD12" i="3"/>
  <c r="AX12" i="3"/>
  <c r="AT12" i="3"/>
  <c r="AW12" i="3"/>
  <c r="BG12" i="3"/>
  <c r="AU12" i="3"/>
  <c r="BF12" i="3"/>
  <c r="BC12" i="3"/>
  <c r="Y51" i="3"/>
  <c r="AE51" i="3"/>
  <c r="AE62" i="3"/>
  <c r="Y62" i="3"/>
  <c r="BE18" i="3"/>
  <c r="BD18" i="3"/>
  <c r="BB18" i="3"/>
  <c r="AV18" i="3"/>
  <c r="BG18" i="3"/>
  <c r="BF18" i="3"/>
  <c r="BC18" i="3"/>
  <c r="AU18" i="3"/>
  <c r="BA18" i="3"/>
  <c r="AT18" i="3"/>
  <c r="AZ18" i="3"/>
  <c r="BH18" i="3"/>
  <c r="AW18" i="3"/>
  <c r="AY18" i="3"/>
  <c r="BI18" i="3"/>
  <c r="AX18" i="3"/>
  <c r="AE113" i="3"/>
  <c r="Y113" i="3"/>
  <c r="BG8" i="3"/>
  <c r="AY8" i="3"/>
  <c r="AU8" i="3"/>
  <c r="BE8" i="3"/>
  <c r="BB8" i="3"/>
  <c r="AV8" i="3"/>
  <c r="BA8" i="3"/>
  <c r="AT8" i="3"/>
  <c r="AZ8" i="3"/>
  <c r="BF8" i="3"/>
  <c r="AX8" i="3"/>
  <c r="BD8" i="3"/>
  <c r="BH8" i="3"/>
  <c r="AW8" i="3"/>
  <c r="BC8" i="3"/>
  <c r="BF77" i="3"/>
  <c r="AX77" i="3"/>
  <c r="AT77" i="3"/>
  <c r="BE77" i="3"/>
  <c r="BD77" i="3"/>
  <c r="BC77" i="3"/>
  <c r="AW77" i="3"/>
  <c r="BB77" i="3"/>
  <c r="AV77" i="3"/>
  <c r="BG77" i="3"/>
  <c r="AY77" i="3"/>
  <c r="AU77" i="3"/>
  <c r="BH77" i="3"/>
  <c r="BA77" i="3"/>
  <c r="AZ77" i="3"/>
  <c r="BI77" i="3"/>
  <c r="BH30" i="3"/>
  <c r="AZ30" i="3"/>
  <c r="BG30" i="3"/>
  <c r="AY30" i="3"/>
  <c r="AU30" i="3"/>
  <c r="BE30" i="3"/>
  <c r="BB30" i="3"/>
  <c r="AV30" i="3"/>
  <c r="AW30" i="3"/>
  <c r="BI30" i="3"/>
  <c r="BF30" i="3"/>
  <c r="AT30" i="3"/>
  <c r="BD30" i="3"/>
  <c r="BC30" i="3"/>
  <c r="AX30" i="3"/>
  <c r="BA30" i="3"/>
  <c r="AE56" i="3"/>
  <c r="Y56" i="3"/>
  <c r="BF28" i="3"/>
  <c r="AX28" i="3"/>
  <c r="AT28" i="3"/>
  <c r="BE28" i="3"/>
  <c r="BC28" i="3"/>
  <c r="AW28" i="3"/>
  <c r="BH28" i="3"/>
  <c r="AZ28" i="3"/>
  <c r="AY28" i="3"/>
  <c r="AV28" i="3"/>
  <c r="BI28" i="3"/>
  <c r="BG28" i="3"/>
  <c r="AU28" i="3"/>
  <c r="BA28" i="3"/>
  <c r="BD28" i="3"/>
  <c r="BB28" i="3"/>
  <c r="AE2" i="3"/>
  <c r="Y2" i="3"/>
  <c r="BF22" i="3"/>
  <c r="AX22" i="3"/>
  <c r="AT22" i="3"/>
  <c r="BE22" i="3"/>
  <c r="BC22" i="3"/>
  <c r="AW22" i="3"/>
  <c r="BH22" i="3"/>
  <c r="AZ22" i="3"/>
  <c r="BI22" i="3"/>
  <c r="BG22" i="3"/>
  <c r="BD22" i="3"/>
  <c r="AU22" i="3"/>
  <c r="BB22" i="3"/>
  <c r="BA22" i="3"/>
  <c r="AV22" i="3"/>
  <c r="AY22" i="3"/>
  <c r="BC75" i="3" l="1"/>
  <c r="AT75" i="3"/>
  <c r="BG75" i="3"/>
  <c r="AZ75" i="3"/>
  <c r="BG67" i="3"/>
  <c r="BC67" i="3"/>
  <c r="BJ17" i="3"/>
  <c r="AS71" i="3"/>
  <c r="BJ71" i="3" s="1"/>
  <c r="BF67" i="3"/>
  <c r="AX75" i="3"/>
  <c r="BH75" i="3"/>
  <c r="AS56" i="3"/>
  <c r="BI56" i="3" s="1"/>
  <c r="BE67" i="3"/>
  <c r="BH67" i="3"/>
  <c r="AS119" i="3"/>
  <c r="BJ119" i="3" s="1"/>
  <c r="BE75" i="3"/>
  <c r="BA75" i="3"/>
  <c r="AS113" i="3"/>
  <c r="BI113" i="3" s="1"/>
  <c r="AT67" i="3"/>
  <c r="BA67" i="3"/>
  <c r="AS2" i="3"/>
  <c r="BJ2" i="3" s="1"/>
  <c r="BF75" i="3"/>
  <c r="BI75" i="3"/>
  <c r="AX67" i="3"/>
  <c r="BI67" i="3"/>
  <c r="BJ75" i="3"/>
  <c r="AZ67" i="3"/>
  <c r="BD75" i="3"/>
  <c r="AV75" i="3"/>
  <c r="AS62" i="3"/>
  <c r="BJ62" i="3" s="1"/>
  <c r="BD67" i="3"/>
  <c r="AV67" i="3"/>
  <c r="AU75" i="3"/>
  <c r="BB75" i="3"/>
  <c r="AS51" i="3"/>
  <c r="BJ51" i="3" s="1"/>
  <c r="BT12" i="3"/>
  <c r="AU67" i="3"/>
  <c r="BB67" i="3"/>
  <c r="AY75" i="3"/>
  <c r="AY67" i="3"/>
  <c r="AW67" i="3"/>
  <c r="BK5" i="3"/>
  <c r="BK88" i="3"/>
  <c r="BA21" i="3"/>
  <c r="BK69" i="3"/>
  <c r="BK9" i="3"/>
  <c r="BK64" i="3"/>
  <c r="BK60" i="3"/>
  <c r="BK127" i="3"/>
  <c r="BK19" i="3"/>
  <c r="BK28" i="3"/>
  <c r="BK8" i="3"/>
  <c r="BK13" i="3"/>
  <c r="BK3" i="3"/>
  <c r="BK72" i="3"/>
  <c r="BK57" i="3"/>
  <c r="BK129" i="3"/>
  <c r="BK84" i="3"/>
  <c r="BK30" i="3"/>
  <c r="BK12" i="3"/>
  <c r="BK122" i="3"/>
  <c r="BK121" i="3"/>
  <c r="BK78" i="3"/>
  <c r="BK15" i="3"/>
  <c r="BK117" i="3"/>
  <c r="BK58" i="3"/>
  <c r="AT81" i="3"/>
  <c r="BD7" i="3"/>
  <c r="BK87" i="3"/>
  <c r="BK82" i="3"/>
  <c r="BK131" i="3"/>
  <c r="BK22" i="3"/>
  <c r="BK77" i="3"/>
  <c r="BK18" i="3"/>
  <c r="BK124" i="3"/>
  <c r="BK114" i="3"/>
  <c r="BK14" i="3"/>
  <c r="BK120" i="3"/>
  <c r="BK83" i="3"/>
  <c r="BK25" i="3"/>
  <c r="BK128" i="3"/>
  <c r="BK130" i="3"/>
  <c r="BK10" i="3"/>
  <c r="BK24" i="3"/>
  <c r="BK53" i="3"/>
  <c r="BK76" i="3"/>
  <c r="BH27" i="3"/>
  <c r="BK79" i="3"/>
  <c r="BK54" i="3"/>
  <c r="BK65" i="3"/>
  <c r="BK73" i="3"/>
  <c r="BK4" i="3"/>
  <c r="BK123" i="3"/>
  <c r="AV86" i="3"/>
  <c r="BK52" i="3"/>
  <c r="BK116" i="3"/>
  <c r="BK59" i="3"/>
  <c r="BL60" i="3"/>
  <c r="BL24" i="3"/>
  <c r="BL78" i="3"/>
  <c r="BL54" i="3"/>
  <c r="BL25" i="3"/>
  <c r="BL59" i="3"/>
  <c r="BL79" i="3"/>
  <c r="BL10" i="3"/>
  <c r="BL5" i="3"/>
  <c r="BL4" i="3"/>
  <c r="BL53" i="3"/>
  <c r="AX81" i="3"/>
  <c r="AU81" i="3"/>
  <c r="AZ17" i="3"/>
  <c r="AY81" i="3"/>
  <c r="BF27" i="3"/>
  <c r="AY27" i="3"/>
  <c r="BL30" i="3"/>
  <c r="BI27" i="3"/>
  <c r="AV27" i="3"/>
  <c r="BL57" i="3"/>
  <c r="AW27" i="3"/>
  <c r="BB27" i="3"/>
  <c r="BL58" i="3"/>
  <c r="BD27" i="3"/>
  <c r="BL28" i="3"/>
  <c r="BL83" i="3"/>
  <c r="BL124" i="3"/>
  <c r="AW21" i="3"/>
  <c r="AT27" i="3"/>
  <c r="BL77" i="3"/>
  <c r="BL73" i="3"/>
  <c r="BL129" i="3"/>
  <c r="BL19" i="3"/>
  <c r="BL82" i="3"/>
  <c r="BL15" i="3"/>
  <c r="BL22" i="3"/>
  <c r="BL8" i="3"/>
  <c r="BL123" i="3"/>
  <c r="BL88" i="3"/>
  <c r="BL84" i="3"/>
  <c r="BL121" i="3"/>
  <c r="BL114" i="3"/>
  <c r="BL117" i="3"/>
  <c r="BL120" i="3"/>
  <c r="BL13" i="3"/>
  <c r="BL130" i="3"/>
  <c r="BL116" i="3"/>
  <c r="BL76" i="3"/>
  <c r="BL64" i="3"/>
  <c r="BL127" i="3"/>
  <c r="BL18" i="3"/>
  <c r="BL12" i="3"/>
  <c r="BL69" i="3"/>
  <c r="BL3" i="3"/>
  <c r="BL65" i="3"/>
  <c r="BL131" i="3"/>
  <c r="BL14" i="3"/>
  <c r="BL9" i="3"/>
  <c r="BL52" i="3"/>
  <c r="BL87" i="3"/>
  <c r="BL122" i="3"/>
  <c r="BL128" i="3"/>
  <c r="BL72" i="3"/>
  <c r="AV21" i="3"/>
  <c r="BG21" i="3"/>
  <c r="BB21" i="3"/>
  <c r="BD21" i="3"/>
  <c r="BH21" i="3"/>
  <c r="BE21" i="3"/>
  <c r="BF21" i="3"/>
  <c r="BI21" i="3"/>
  <c r="AX21" i="3"/>
  <c r="AU21" i="3"/>
  <c r="AY21" i="3"/>
  <c r="BC21" i="3"/>
  <c r="AT21" i="3"/>
  <c r="AZ21" i="3"/>
  <c r="BA81" i="3"/>
  <c r="BF81" i="3"/>
  <c r="BC81" i="3"/>
  <c r="BD81" i="3"/>
  <c r="BG81" i="3"/>
  <c r="AZ81" i="3"/>
  <c r="BB81" i="3"/>
  <c r="BE81" i="3"/>
  <c r="BH81" i="3"/>
  <c r="AV81" i="3"/>
  <c r="BG17" i="3"/>
  <c r="AY17" i="3"/>
  <c r="BC17" i="3"/>
  <c r="AU17" i="3"/>
  <c r="AT17" i="3"/>
  <c r="BD17" i="3"/>
  <c r="BE17" i="3"/>
  <c r="BB17" i="3"/>
  <c r="BH17" i="3"/>
  <c r="BA17" i="3"/>
  <c r="AV17" i="3"/>
  <c r="AX17" i="3"/>
  <c r="BI17" i="3"/>
  <c r="BF17" i="3"/>
  <c r="BM12" i="3"/>
  <c r="BC126" i="3"/>
  <c r="AW126" i="3"/>
  <c r="BB126" i="3"/>
  <c r="AV126" i="3"/>
  <c r="BI126" i="3"/>
  <c r="BA126" i="3"/>
  <c r="BH126" i="3"/>
  <c r="AZ126" i="3"/>
  <c r="BG126" i="3"/>
  <c r="AY126" i="3"/>
  <c r="AU126" i="3"/>
  <c r="BF126" i="3"/>
  <c r="AX126" i="3"/>
  <c r="AT126" i="3"/>
  <c r="BD126" i="3"/>
  <c r="BE126" i="3"/>
  <c r="BG119" i="3" l="1"/>
  <c r="BM75" i="3"/>
  <c r="BD2" i="3"/>
  <c r="BB2" i="3"/>
  <c r="BD71" i="3"/>
  <c r="AT119" i="3"/>
  <c r="BG71" i="3"/>
  <c r="AX2" i="3"/>
  <c r="AY2" i="3"/>
  <c r="BB113" i="3"/>
  <c r="BF119" i="3"/>
  <c r="BA62" i="3"/>
  <c r="AU113" i="3"/>
  <c r="BI62" i="3"/>
  <c r="AT62" i="3"/>
  <c r="AX62" i="3"/>
  <c r="BH51" i="3"/>
  <c r="BD62" i="3"/>
  <c r="AY62" i="3"/>
  <c r="BE62" i="3"/>
  <c r="BG62" i="3"/>
  <c r="AT51" i="3"/>
  <c r="AW62" i="3"/>
  <c r="BF62" i="3"/>
  <c r="AZ62" i="3"/>
  <c r="AV62" i="3"/>
  <c r="BC62" i="3"/>
  <c r="AU62" i="3"/>
  <c r="BH62" i="3"/>
  <c r="BB62" i="3"/>
  <c r="AU51" i="3"/>
  <c r="BG51" i="3"/>
  <c r="AX51" i="3"/>
  <c r="BD51" i="3"/>
  <c r="AZ71" i="3"/>
  <c r="AX71" i="3"/>
  <c r="BI71" i="3"/>
  <c r="BA51" i="3"/>
  <c r="AW51" i="3"/>
  <c r="BF51" i="3"/>
  <c r="AW71" i="3"/>
  <c r="BF71" i="3"/>
  <c r="AV71" i="3"/>
  <c r="AV51" i="3"/>
  <c r="BB51" i="3"/>
  <c r="BC51" i="3"/>
  <c r="AW2" i="3"/>
  <c r="BG2" i="3"/>
  <c r="BC71" i="3"/>
  <c r="AU71" i="3"/>
  <c r="BB71" i="3"/>
  <c r="BC2" i="3"/>
  <c r="BE2" i="3"/>
  <c r="AZ2" i="3"/>
  <c r="BG56" i="3"/>
  <c r="BE71" i="3"/>
  <c r="AT71" i="3"/>
  <c r="AY71" i="3"/>
  <c r="BA71" i="3"/>
  <c r="AT2" i="3"/>
  <c r="AU2" i="3"/>
  <c r="BH2" i="3"/>
  <c r="AV2" i="3"/>
  <c r="BC56" i="3"/>
  <c r="BF2" i="3"/>
  <c r="BA2" i="3"/>
  <c r="BH71" i="3"/>
  <c r="BI2" i="3"/>
  <c r="BL75" i="3"/>
  <c r="BM67" i="3"/>
  <c r="BK75" i="3"/>
  <c r="BI51" i="3"/>
  <c r="AY51" i="3"/>
  <c r="AZ51" i="3"/>
  <c r="BE51" i="3"/>
  <c r="BL67" i="3"/>
  <c r="BK67" i="3"/>
  <c r="BT67" i="3"/>
  <c r="BD113" i="3"/>
  <c r="BH56" i="3"/>
  <c r="BF113" i="3"/>
  <c r="AV113" i="3"/>
  <c r="BB56" i="3"/>
  <c r="AW56" i="3"/>
  <c r="BJ113" i="3"/>
  <c r="AW113" i="3"/>
  <c r="BG113" i="3"/>
  <c r="AT56" i="3"/>
  <c r="BE56" i="3"/>
  <c r="BT17" i="3"/>
  <c r="BC113" i="3"/>
  <c r="AZ113" i="3"/>
  <c r="AV56" i="3"/>
  <c r="AX56" i="3"/>
  <c r="BT75" i="3"/>
  <c r="BE113" i="3"/>
  <c r="BH113" i="3"/>
  <c r="AU56" i="3"/>
  <c r="BF56" i="3"/>
  <c r="BD56" i="3"/>
  <c r="AT113" i="3"/>
  <c r="BA113" i="3"/>
  <c r="BT126" i="3"/>
  <c r="AY56" i="3"/>
  <c r="BA56" i="3"/>
  <c r="BT81" i="3"/>
  <c r="AY113" i="3"/>
  <c r="BJ56" i="3"/>
  <c r="AX113" i="3"/>
  <c r="AZ56" i="3"/>
  <c r="BT21" i="3"/>
  <c r="BA27" i="3"/>
  <c r="AX27" i="3"/>
  <c r="BT27" i="3" s="1"/>
  <c r="BK17" i="3"/>
  <c r="AZ86" i="3"/>
  <c r="BH7" i="3"/>
  <c r="AY86" i="3"/>
  <c r="BA86" i="3"/>
  <c r="BC7" i="3"/>
  <c r="BK126" i="3"/>
  <c r="BM17" i="3"/>
  <c r="BK21" i="3"/>
  <c r="AU7" i="3"/>
  <c r="BG7" i="3"/>
  <c r="BB7" i="3"/>
  <c r="AT86" i="3"/>
  <c r="BD86" i="3"/>
  <c r="AW7" i="3"/>
  <c r="BJ27" i="3"/>
  <c r="BG27" i="3"/>
  <c r="AZ27" i="3"/>
  <c r="BC27" i="3"/>
  <c r="BE27" i="3"/>
  <c r="BE7" i="3"/>
  <c r="AU27" i="3"/>
  <c r="BJ81" i="3"/>
  <c r="BI81" i="3"/>
  <c r="AW81" i="3"/>
  <c r="BJ86" i="3"/>
  <c r="AU86" i="3"/>
  <c r="BB86" i="3"/>
  <c r="BI86" i="3"/>
  <c r="BF86" i="3"/>
  <c r="AW86" i="3"/>
  <c r="BH86" i="3"/>
  <c r="AX86" i="3"/>
  <c r="BC86" i="3"/>
  <c r="BG86" i="3"/>
  <c r="BE86" i="3"/>
  <c r="BJ7" i="3"/>
  <c r="BI7" i="3"/>
  <c r="AX7" i="3"/>
  <c r="BA7" i="3"/>
  <c r="AV7" i="3"/>
  <c r="AY7" i="3"/>
  <c r="AT7" i="3"/>
  <c r="BF7" i="3"/>
  <c r="AZ7" i="3"/>
  <c r="BM81" i="3"/>
  <c r="AX119" i="3"/>
  <c r="BL126" i="3"/>
  <c r="BL21" i="3"/>
  <c r="BL17" i="3"/>
  <c r="BI119" i="3"/>
  <c r="BA119" i="3"/>
  <c r="BM21" i="3"/>
  <c r="BD119" i="3"/>
  <c r="BH119" i="3"/>
  <c r="BE119" i="3"/>
  <c r="AW119" i="3"/>
  <c r="AV119" i="3"/>
  <c r="AY119" i="3"/>
  <c r="BB119" i="3"/>
  <c r="AZ119" i="3"/>
  <c r="AU119" i="3"/>
  <c r="BC119" i="3"/>
  <c r="BM126" i="3"/>
  <c r="BT2" i="3" l="1"/>
  <c r="BT71" i="3"/>
  <c r="BM71" i="3"/>
  <c r="BM62" i="3"/>
  <c r="BK2" i="3"/>
  <c r="BL2" i="3"/>
  <c r="BK71" i="3"/>
  <c r="BM113" i="3"/>
  <c r="BT62" i="3"/>
  <c r="BL62" i="3"/>
  <c r="BK62" i="3"/>
  <c r="BM51" i="3"/>
  <c r="BT51" i="3"/>
  <c r="BM56" i="3"/>
  <c r="BL71" i="3"/>
  <c r="BL51" i="3"/>
  <c r="BL56" i="3"/>
  <c r="BM2" i="3"/>
  <c r="BK113" i="3"/>
  <c r="BK56" i="3"/>
  <c r="BT119" i="3"/>
  <c r="BK51" i="3"/>
  <c r="BT7" i="3"/>
  <c r="BL113" i="3"/>
  <c r="BT56" i="3"/>
  <c r="BK27" i="3"/>
  <c r="BM86" i="3"/>
  <c r="BT86" i="3"/>
  <c r="BM27" i="3"/>
  <c r="BT113" i="3"/>
  <c r="BL7" i="3"/>
  <c r="BK119" i="3"/>
  <c r="BK7" i="3"/>
  <c r="BM7" i="3"/>
  <c r="BL81" i="3"/>
  <c r="BL27" i="3"/>
  <c r="BK86" i="3"/>
  <c r="BL86" i="3"/>
  <c r="BM119" i="3"/>
  <c r="BK81" i="3"/>
  <c r="BL119" i="3"/>
  <c r="N32" i="3" l="1"/>
  <c r="AF32" i="3" l="1"/>
  <c r="AY32" i="3" s="1"/>
  <c r="AH32" i="3"/>
  <c r="BA32" i="3" s="1"/>
  <c r="BL32" i="3" l="1"/>
</calcChain>
</file>

<file path=xl/sharedStrings.xml><?xml version="1.0" encoding="utf-8"?>
<sst xmlns="http://schemas.openxmlformats.org/spreadsheetml/2006/main" count="952" uniqueCount="92">
  <si>
    <t>start mat</t>
  </si>
  <si>
    <t>P[GPa]</t>
  </si>
  <si>
    <t>T [°C]</t>
  </si>
  <si>
    <t xml:space="preserve">buffer </t>
  </si>
  <si>
    <t>SiO2</t>
  </si>
  <si>
    <t>Al2O3</t>
  </si>
  <si>
    <t>FeO</t>
  </si>
  <si>
    <t>Fe2O3</t>
  </si>
  <si>
    <t>MgO</t>
  </si>
  <si>
    <t>CaO</t>
  </si>
  <si>
    <t>Na2O</t>
  </si>
  <si>
    <t>Total</t>
  </si>
  <si>
    <t>total Fe</t>
  </si>
  <si>
    <t>calc:</t>
  </si>
  <si>
    <t>O coeff.</t>
  </si>
  <si>
    <t>cations:</t>
  </si>
  <si>
    <t>Si</t>
  </si>
  <si>
    <t>Al</t>
  </si>
  <si>
    <t>Fe2</t>
  </si>
  <si>
    <t>Fe3</t>
  </si>
  <si>
    <t>Mg</t>
  </si>
  <si>
    <t>Ca</t>
  </si>
  <si>
    <t>Na</t>
  </si>
  <si>
    <t>total</t>
  </si>
  <si>
    <t>Fe total</t>
  </si>
  <si>
    <t>KLB-1</t>
  </si>
  <si>
    <t>Re</t>
  </si>
  <si>
    <t>Mo</t>
  </si>
  <si>
    <t>Fe</t>
  </si>
  <si>
    <t>MORB</t>
  </si>
  <si>
    <t>BFI</t>
  </si>
  <si>
    <t>unc</t>
  </si>
  <si>
    <t>Phase</t>
  </si>
  <si>
    <t>Majorite</t>
  </si>
  <si>
    <t>Ringwoodite</t>
  </si>
  <si>
    <t>Fe-metal</t>
  </si>
  <si>
    <t>MoO2</t>
  </si>
  <si>
    <t>Orthopyroxene</t>
  </si>
  <si>
    <t>Olivine</t>
  </si>
  <si>
    <t>Clinopyroxene</t>
  </si>
  <si>
    <t>ReO2</t>
  </si>
  <si>
    <t>Wadsleylite</t>
  </si>
  <si>
    <t>Wadsleyite</t>
  </si>
  <si>
    <t>High-Clinoenstatite</t>
  </si>
  <si>
    <t>underline = 1 analysis only</t>
  </si>
  <si>
    <t>italics = problematic in terms of quality or numer of analyses</t>
  </si>
  <si>
    <t>Fe-Metal</t>
  </si>
  <si>
    <t>Stishovite</t>
  </si>
  <si>
    <t>H4560</t>
  </si>
  <si>
    <t>Z1785</t>
  </si>
  <si>
    <t>Z1786</t>
  </si>
  <si>
    <t>Z1782</t>
  </si>
  <si>
    <t>Z1700</t>
  </si>
  <si>
    <t>H4321</t>
  </si>
  <si>
    <t>H4692</t>
  </si>
  <si>
    <t>H4556</t>
  </si>
  <si>
    <t>Z1699</t>
  </si>
  <si>
    <t>H4557</t>
  </si>
  <si>
    <t>Si unc</t>
  </si>
  <si>
    <t>Al unc</t>
  </si>
  <si>
    <t>Fe2 unc</t>
  </si>
  <si>
    <t>Fe3 unc</t>
  </si>
  <si>
    <t>Mo unc</t>
  </si>
  <si>
    <t>Mg unc</t>
  </si>
  <si>
    <t>Ca unc</t>
  </si>
  <si>
    <t>Na unc</t>
  </si>
  <si>
    <t>Oxygens</t>
  </si>
  <si>
    <t>sum 2+ dod</t>
  </si>
  <si>
    <t>E208</t>
  </si>
  <si>
    <t>KLB-1 ox</t>
  </si>
  <si>
    <t>MORB ox</t>
  </si>
  <si>
    <t>E192</t>
  </si>
  <si>
    <t>NMORB3 ox</t>
  </si>
  <si>
    <t>Majorite (TiO2 ignored)</t>
  </si>
  <si>
    <t>Clinopyroxene (TiO2 ignored)</t>
  </si>
  <si>
    <t>Z2114</t>
  </si>
  <si>
    <t>Magnesiowüstite</t>
  </si>
  <si>
    <t>omphacite</t>
  </si>
  <si>
    <t>MoPt-alloy</t>
  </si>
  <si>
    <t>Z2107</t>
  </si>
  <si>
    <t>Cpx missing</t>
  </si>
  <si>
    <t>Fe3+/Fetotal</t>
  </si>
  <si>
    <t>unc Fe3+/Fetotal</t>
  </si>
  <si>
    <t>Silica-Mo melt (no analyses)</t>
  </si>
  <si>
    <t>low degree melt (no analyses)</t>
  </si>
  <si>
    <t>High-Clinoenstatite (no analyses)</t>
  </si>
  <si>
    <t>red = Fe-loss, probably right at the start of the experiments</t>
  </si>
  <si>
    <t>FeO total unc propagated</t>
  </si>
  <si>
    <t>unc Fe2O3</t>
  </si>
  <si>
    <t>FeO total EMPA</t>
  </si>
  <si>
    <t>unc FeO totalEMPA</t>
  </si>
  <si>
    <t>Wadsleyite?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</si>
</sst>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64">
    <xf numFmtId="0" fontId="0" fillId="0" borderId="0" xfId="0"/>
    <xf numFmtId="0" fontId="3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6" fillId="0" borderId="0" xfId="0" applyNumberFormat="1" applyFont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2" fillId="2" borderId="1" xfId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3" fillId="0" borderId="6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</cellXfs>
  <cellStyles count="3">
    <cellStyle name="Akzent1" xfId="2" builtinId="29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 chemical data this stu'!$BT$1</c:f>
              <c:strCache>
                <c:ptCount val="1"/>
                <c:pt idx="0">
                  <c:v>sum 2+ dod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chemical data this stu'!$AT$2:$AT$139</c:f>
              <c:numCache>
                <c:formatCode>0.000</c:formatCode>
                <c:ptCount val="138"/>
                <c:pt idx="0">
                  <c:v>3.6249124673417259</c:v>
                </c:pt>
                <c:pt idx="1">
                  <c:v>0.99897275562343757</c:v>
                </c:pt>
                <c:pt idx="2">
                  <c:v>0</c:v>
                </c:pt>
                <c:pt idx="3">
                  <c:v>0</c:v>
                </c:pt>
                <c:pt idx="5">
                  <c:v>3.6197999698489891</c:v>
                </c:pt>
                <c:pt idx="6">
                  <c:v>0.99082391520509705</c:v>
                </c:pt>
                <c:pt idx="7">
                  <c:v>0</c:v>
                </c:pt>
                <c:pt idx="8">
                  <c:v>0</c:v>
                </c:pt>
                <c:pt idx="10">
                  <c:v>3.6674860015625703</c:v>
                </c:pt>
                <c:pt idx="11">
                  <c:v>0.98184518873958748</c:v>
                </c:pt>
                <c:pt idx="12">
                  <c:v>0</c:v>
                </c:pt>
                <c:pt idx="13">
                  <c:v>0</c:v>
                </c:pt>
                <c:pt idx="15">
                  <c:v>3.5945864608302753</c:v>
                </c:pt>
                <c:pt idx="16">
                  <c:v>0.98950064300759422</c:v>
                </c:pt>
                <c:pt idx="17">
                  <c:v>0</c:v>
                </c:pt>
                <c:pt idx="19">
                  <c:v>3.2976745055149461</c:v>
                </c:pt>
                <c:pt idx="20">
                  <c:v>0.99105973502689837</c:v>
                </c:pt>
                <c:pt idx="22">
                  <c:v>0</c:v>
                </c:pt>
                <c:pt idx="23">
                  <c:v>0</c:v>
                </c:pt>
                <c:pt idx="25">
                  <c:v>3.5742084274180277</c:v>
                </c:pt>
                <c:pt idx="26">
                  <c:v>0.99257796636220808</c:v>
                </c:pt>
                <c:pt idx="27">
                  <c:v>0</c:v>
                </c:pt>
                <c:pt idx="28">
                  <c:v>0</c:v>
                </c:pt>
                <c:pt idx="30">
                  <c:v>3.1516136630325664</c:v>
                </c:pt>
                <c:pt idx="31">
                  <c:v>2.0077002921975753</c:v>
                </c:pt>
                <c:pt idx="32">
                  <c:v>2.0156766285383614</c:v>
                </c:pt>
                <c:pt idx="33">
                  <c:v>0</c:v>
                </c:pt>
                <c:pt idx="34">
                  <c:v>0</c:v>
                </c:pt>
                <c:pt idx="36">
                  <c:v>3.0454841011108575</c:v>
                </c:pt>
                <c:pt idx="37">
                  <c:v>0.99356370407334194</c:v>
                </c:pt>
                <c:pt idx="38">
                  <c:v>1.9845839911808565</c:v>
                </c:pt>
                <c:pt idx="39">
                  <c:v>0</c:v>
                </c:pt>
                <c:pt idx="40">
                  <c:v>0</c:v>
                </c:pt>
                <c:pt idx="42">
                  <c:v>3.1938971920458741</c:v>
                </c:pt>
                <c:pt idx="43">
                  <c:v>0.98090039837568965</c:v>
                </c:pt>
                <c:pt idx="44">
                  <c:v>0.98258694026398141</c:v>
                </c:pt>
                <c:pt idx="45">
                  <c:v>1.965926339194332</c:v>
                </c:pt>
                <c:pt idx="46">
                  <c:v>0</c:v>
                </c:pt>
                <c:pt idx="47">
                  <c:v>0</c:v>
                </c:pt>
                <c:pt idx="49">
                  <c:v>3.3233393555736854</c:v>
                </c:pt>
                <c:pt idx="50">
                  <c:v>0.98798388188638941</c:v>
                </c:pt>
                <c:pt idx="51">
                  <c:v>0</c:v>
                </c:pt>
                <c:pt idx="52">
                  <c:v>0</c:v>
                </c:pt>
                <c:pt idx="54">
                  <c:v>3.3665654484127812</c:v>
                </c:pt>
                <c:pt idx="55">
                  <c:v>2.0070884724809601</c:v>
                </c:pt>
                <c:pt idx="56">
                  <c:v>0.98228011662002479</c:v>
                </c:pt>
                <c:pt idx="57">
                  <c:v>0</c:v>
                </c:pt>
                <c:pt idx="58">
                  <c:v>0</c:v>
                </c:pt>
                <c:pt idx="60">
                  <c:v>3.6846313369336827</c:v>
                </c:pt>
                <c:pt idx="62">
                  <c:v>0</c:v>
                </c:pt>
                <c:pt idx="63">
                  <c:v>0</c:v>
                </c:pt>
                <c:pt idx="65">
                  <c:v>3.6742331208830392</c:v>
                </c:pt>
                <c:pt idx="67">
                  <c:v>0</c:v>
                </c:pt>
                <c:pt idx="69">
                  <c:v>3.6886926481518092</c:v>
                </c:pt>
                <c:pt idx="70">
                  <c:v>2.9734510599705497</c:v>
                </c:pt>
                <c:pt idx="71">
                  <c:v>0</c:v>
                </c:pt>
                <c:pt idx="73">
                  <c:v>3.0841791281630471</c:v>
                </c:pt>
                <c:pt idx="74">
                  <c:v>1.9759663214780194</c:v>
                </c:pt>
                <c:pt idx="75">
                  <c:v>0.99707193700411201</c:v>
                </c:pt>
                <c:pt idx="76">
                  <c:v>0</c:v>
                </c:pt>
                <c:pt idx="77">
                  <c:v>0</c:v>
                </c:pt>
                <c:pt idx="79">
                  <c:v>3.0481275141012327</c:v>
                </c:pt>
                <c:pt idx="80">
                  <c:v>1.9601670327701326</c:v>
                </c:pt>
                <c:pt idx="81">
                  <c:v>0</c:v>
                </c:pt>
                <c:pt idx="82">
                  <c:v>0</c:v>
                </c:pt>
                <c:pt idx="84">
                  <c:v>3.2305251170515414</c:v>
                </c:pt>
                <c:pt idx="85">
                  <c:v>1.9506287492761352</c:v>
                </c:pt>
                <c:pt idx="86">
                  <c:v>0</c:v>
                </c:pt>
                <c:pt idx="88">
                  <c:v>3.0981515802138953</c:v>
                </c:pt>
                <c:pt idx="89">
                  <c:v>2.0155344785352085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3.0671121074621488</c:v>
                </c:pt>
                <c:pt idx="95">
                  <c:v>2.0085376085680267</c:v>
                </c:pt>
                <c:pt idx="96">
                  <c:v>0.99115035332351675</c:v>
                </c:pt>
                <c:pt idx="97">
                  <c:v>0</c:v>
                </c:pt>
                <c:pt idx="98">
                  <c:v>0</c:v>
                </c:pt>
                <c:pt idx="100">
                  <c:v>3.1703284886552123</c:v>
                </c:pt>
                <c:pt idx="101">
                  <c:v>1.9843836815930742</c:v>
                </c:pt>
                <c:pt idx="102">
                  <c:v>1.5277170278902848E-3</c:v>
                </c:pt>
                <c:pt idx="103">
                  <c:v>0</c:v>
                </c:pt>
                <c:pt idx="105">
                  <c:v>3.176315516456476</c:v>
                </c:pt>
                <c:pt idx="106">
                  <c:v>1.8281488193856119</c:v>
                </c:pt>
                <c:pt idx="107">
                  <c:v>0.98202063716325527</c:v>
                </c:pt>
                <c:pt idx="108">
                  <c:v>0</c:v>
                </c:pt>
                <c:pt idx="111">
                  <c:v>3.684157784327629</c:v>
                </c:pt>
                <c:pt idx="112">
                  <c:v>0.98488212401509645</c:v>
                </c:pt>
                <c:pt idx="113">
                  <c:v>0.98226595640717218</c:v>
                </c:pt>
                <c:pt idx="114">
                  <c:v>0</c:v>
                </c:pt>
                <c:pt idx="115">
                  <c:v>0</c:v>
                </c:pt>
                <c:pt idx="117">
                  <c:v>3.2737139451647077</c:v>
                </c:pt>
                <c:pt idx="118">
                  <c:v>1.002153004151267</c:v>
                </c:pt>
                <c:pt idx="119">
                  <c:v>1.0015042350564607</c:v>
                </c:pt>
                <c:pt idx="120">
                  <c:v>2.0008331700786837</c:v>
                </c:pt>
                <c:pt idx="121">
                  <c:v>0</c:v>
                </c:pt>
                <c:pt idx="122">
                  <c:v>0</c:v>
                </c:pt>
                <c:pt idx="124">
                  <c:v>3.2156931145414087</c:v>
                </c:pt>
                <c:pt idx="125">
                  <c:v>1.9709054479642572</c:v>
                </c:pt>
                <c:pt idx="126">
                  <c:v>0.97443038773566137</c:v>
                </c:pt>
                <c:pt idx="127">
                  <c:v>1.9655123262063277</c:v>
                </c:pt>
                <c:pt idx="128">
                  <c:v>0</c:v>
                </c:pt>
                <c:pt idx="129">
                  <c:v>0</c:v>
                </c:pt>
              </c:numCache>
            </c:numRef>
          </c:xVal>
          <c:yVal>
            <c:numRef>
              <c:f>'complete chemical data this stu'!$BT$2:$BT$139</c:f>
              <c:numCache>
                <c:formatCode>0.00</c:formatCode>
                <c:ptCount val="138"/>
                <c:pt idx="0">
                  <c:v>3.6751760816190133</c:v>
                </c:pt>
                <c:pt idx="5">
                  <c:v>3.6937306648303787</c:v>
                </c:pt>
                <c:pt idx="10">
                  <c:v>3.8264566636729942</c:v>
                </c:pt>
                <c:pt idx="15">
                  <c:v>3.6352291793409282</c:v>
                </c:pt>
                <c:pt idx="19">
                  <c:v>3.424731979265232</c:v>
                </c:pt>
                <c:pt idx="25">
                  <c:v>3.6513836612191279</c:v>
                </c:pt>
                <c:pt idx="30">
                  <c:v>3.0770656373894534</c:v>
                </c:pt>
                <c:pt idx="36">
                  <c:v>3.1926518727298347</c:v>
                </c:pt>
                <c:pt idx="42">
                  <c:v>3.4285820021540934</c:v>
                </c:pt>
                <c:pt idx="49">
                  <c:v>2.7399587598446811</c:v>
                </c:pt>
                <c:pt idx="54">
                  <c:v>2.5912961240681032</c:v>
                </c:pt>
                <c:pt idx="60">
                  <c:v>2.3029844016955847</c:v>
                </c:pt>
                <c:pt idx="65">
                  <c:v>2.298625093393901</c:v>
                </c:pt>
                <c:pt idx="69">
                  <c:v>2.3684757318182905</c:v>
                </c:pt>
                <c:pt idx="73">
                  <c:v>2.8159906031780535</c:v>
                </c:pt>
                <c:pt idx="79">
                  <c:v>2.8095130321125796</c:v>
                </c:pt>
                <c:pt idx="84">
                  <c:v>2.8639078048028273</c:v>
                </c:pt>
                <c:pt idx="88">
                  <c:v>2.9033811335139932</c:v>
                </c:pt>
                <c:pt idx="94">
                  <c:v>2.8974101223771473</c:v>
                </c:pt>
                <c:pt idx="100">
                  <c:v>3.062023810221369</c:v>
                </c:pt>
                <c:pt idx="105">
                  <c:v>2.7608836711836995</c:v>
                </c:pt>
                <c:pt idx="111">
                  <c:v>3.7487451039134019</c:v>
                </c:pt>
                <c:pt idx="117">
                  <c:v>3.12800373905627</c:v>
                </c:pt>
                <c:pt idx="124">
                  <c:v>3.2870577016549096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7-4A6C-B234-7BFA8CAD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15632"/>
        <c:axId val="499319240"/>
      </c:scatterChart>
      <c:valAx>
        <c:axId val="499315632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19240"/>
        <c:crosses val="autoZero"/>
        <c:crossBetween val="midCat"/>
      </c:valAx>
      <c:valAx>
        <c:axId val="499319240"/>
        <c:scaling>
          <c:orientation val="minMax"/>
          <c:max val="4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156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1031901</xdr:colOff>
      <xdr:row>16</xdr:row>
      <xdr:rowOff>0</xdr:rowOff>
    </xdr:from>
    <xdr:to>
      <xdr:col>81</xdr:col>
      <xdr:colOff>612160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0.04588</cdr:x>
      <cdr:y>0.17102</cdr:y>
    </cdr:from>
    <cdr:to>
      <cdr:x>0.96317</cdr:x>
      <cdr:y>0.55535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AE211E5E-6BE1-4F97-B5B6-20CA62B5145D}"/>
            </a:ext>
          </a:extLst>
        </cdr:cNvPr>
        <cdr:cNvCxnSpPr/>
      </cdr:nvCxnSpPr>
      <cdr:spPr>
        <a:xfrm xmlns:a="http://schemas.openxmlformats.org/drawingml/2006/main" flipV="1">
          <a:off x="364192" y="779796"/>
          <a:ext cx="7281226" cy="17524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0.05102</cdr:x>
      <cdr:y>0.55535</cdr:y>
    </cdr:from>
    <cdr:to>
      <cdr:x>0.96128</cdr:x>
      <cdr:y>0.93136</cdr:y>
    </cdr:to>
    <cdr:cxnSp macro="">
      <cdr:nvCxnSpPr>
        <cdr:cNvPr id="6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454F6394-B163-4343-AE8A-FFB03B17B8A8}"/>
            </a:ext>
          </a:extLst>
        </cdr:cNvPr>
        <cdr:cNvCxnSpPr/>
      </cdr:nvCxnSpPr>
      <cdr:spPr>
        <a:xfrm xmlns:a="http://schemas.openxmlformats.org/drawingml/2006/main">
          <a:off x="405013" y="2532210"/>
          <a:ext cx="7225393" cy="1714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36"/>
  <sheetViews>
    <sheetView topLeftCell="AC1" zoomScale="70" zoomScaleNormal="70" workbookViewId="0">
      <pane ySplit="1" topLeftCell="A75" activePane="bottomLeft" state="frozen"/>
      <selection pane="bottomLeft" activeCell="AR2" sqref="AR2:AR131"/>
    </sheetView>
  </sheetViews>
  <sheetFormatPr baseColWidth="10" defaultColWidth="11.5546875" defaultRowHeight="14.4" x14ac:dyDescent="0.3"/>
  <cols>
    <col min="1" max="1" width="11.5546875" style="5"/>
    <col min="2" max="2" width="33.33203125" style="5" bestFit="1" customWidth="1"/>
    <col min="3" max="66" width="11.5546875" style="5" customWidth="1"/>
    <col min="67" max="67" width="17.5546875" style="5" bestFit="1" customWidth="1"/>
    <col min="68" max="68" width="23.33203125" style="5" bestFit="1" customWidth="1"/>
    <col min="69" max="69" width="11.5546875" style="5"/>
    <col min="70" max="70" width="11.88671875" style="5" customWidth="1"/>
    <col min="71" max="71" width="15.5546875" style="5" customWidth="1"/>
    <col min="72" max="72" width="20.5546875" style="5" bestFit="1" customWidth="1"/>
    <col min="73" max="16384" width="11.5546875" style="5"/>
  </cols>
  <sheetData>
    <row r="1" spans="1:72" s="20" customFormat="1" x14ac:dyDescent="0.3">
      <c r="A1" s="1"/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G1" s="7" t="s">
        <v>4</v>
      </c>
      <c r="H1" s="8" t="s">
        <v>31</v>
      </c>
      <c r="I1" s="8" t="s">
        <v>5</v>
      </c>
      <c r="J1" s="8" t="s">
        <v>31</v>
      </c>
      <c r="K1" s="8" t="s">
        <v>6</v>
      </c>
      <c r="L1" s="8" t="s">
        <v>31</v>
      </c>
      <c r="M1" s="8" t="s">
        <v>7</v>
      </c>
      <c r="N1" s="8" t="s">
        <v>31</v>
      </c>
      <c r="O1" s="8" t="s">
        <v>36</v>
      </c>
      <c r="P1" s="8" t="s">
        <v>31</v>
      </c>
      <c r="Q1" s="8" t="s">
        <v>8</v>
      </c>
      <c r="R1" s="8" t="s">
        <v>31</v>
      </c>
      <c r="S1" s="8" t="s">
        <v>9</v>
      </c>
      <c r="T1" s="8" t="s">
        <v>31</v>
      </c>
      <c r="U1" s="8" t="s">
        <v>10</v>
      </c>
      <c r="V1" s="8" t="s">
        <v>31</v>
      </c>
      <c r="W1" s="8" t="s">
        <v>11</v>
      </c>
      <c r="X1" s="8" t="s">
        <v>40</v>
      </c>
      <c r="Y1" s="9" t="s">
        <v>12</v>
      </c>
      <c r="Z1" s="20" t="s">
        <v>13</v>
      </c>
      <c r="AA1" s="20" t="s">
        <v>4</v>
      </c>
      <c r="AC1" s="20" t="s">
        <v>5</v>
      </c>
      <c r="AE1" s="20" t="s">
        <v>6</v>
      </c>
      <c r="AG1" s="20" t="s">
        <v>7</v>
      </c>
      <c r="AI1" s="20" t="s">
        <v>36</v>
      </c>
      <c r="AK1" s="20" t="s">
        <v>8</v>
      </c>
      <c r="AM1" s="20" t="s">
        <v>9</v>
      </c>
      <c r="AO1" s="20" t="s">
        <v>10</v>
      </c>
      <c r="AQ1" s="20" t="s">
        <v>26</v>
      </c>
      <c r="AR1" s="20" t="s">
        <v>14</v>
      </c>
      <c r="AS1" s="20" t="s">
        <v>15</v>
      </c>
      <c r="AT1" s="21" t="s">
        <v>16</v>
      </c>
      <c r="AU1" s="22" t="s">
        <v>58</v>
      </c>
      <c r="AV1" s="23" t="s">
        <v>17</v>
      </c>
      <c r="AW1" s="23" t="s">
        <v>59</v>
      </c>
      <c r="AX1" s="23" t="s">
        <v>18</v>
      </c>
      <c r="AY1" s="23" t="s">
        <v>60</v>
      </c>
      <c r="AZ1" s="23" t="s">
        <v>19</v>
      </c>
      <c r="BA1" s="23" t="s">
        <v>61</v>
      </c>
      <c r="BB1" s="23" t="s">
        <v>27</v>
      </c>
      <c r="BC1" s="23" t="s">
        <v>62</v>
      </c>
      <c r="BD1" s="23" t="s">
        <v>20</v>
      </c>
      <c r="BE1" s="23" t="s">
        <v>63</v>
      </c>
      <c r="BF1" s="23" t="s">
        <v>21</v>
      </c>
      <c r="BG1" s="23" t="s">
        <v>64</v>
      </c>
      <c r="BH1" s="23" t="s">
        <v>22</v>
      </c>
      <c r="BI1" s="23" t="s">
        <v>65</v>
      </c>
      <c r="BJ1" s="23" t="s">
        <v>26</v>
      </c>
      <c r="BK1" s="23" t="s">
        <v>23</v>
      </c>
      <c r="BL1" s="24"/>
      <c r="BM1" s="24" t="s">
        <v>24</v>
      </c>
      <c r="BN1" s="20" t="s">
        <v>89</v>
      </c>
      <c r="BO1" s="20" t="s">
        <v>90</v>
      </c>
      <c r="BP1" s="20" t="s">
        <v>87</v>
      </c>
      <c r="BQ1" s="20" t="s">
        <v>88</v>
      </c>
      <c r="BR1" s="20" t="s">
        <v>81</v>
      </c>
      <c r="BS1" s="20" t="s">
        <v>82</v>
      </c>
      <c r="BT1" s="20" t="s">
        <v>67</v>
      </c>
    </row>
    <row r="2" spans="1:72" s="2" customFormat="1" x14ac:dyDescent="0.3">
      <c r="A2" s="2" t="s">
        <v>56</v>
      </c>
      <c r="B2" s="2" t="s">
        <v>33</v>
      </c>
      <c r="C2" s="2" t="s">
        <v>25</v>
      </c>
      <c r="D2" s="2">
        <v>20</v>
      </c>
      <c r="E2" s="2">
        <v>1600</v>
      </c>
      <c r="F2" s="2" t="s">
        <v>26</v>
      </c>
      <c r="G2" s="10">
        <v>52.3</v>
      </c>
      <c r="H2" s="16">
        <v>0.5</v>
      </c>
      <c r="I2" s="2">
        <v>6.9</v>
      </c>
      <c r="J2" s="2">
        <v>0.2</v>
      </c>
      <c r="K2" s="49">
        <f>BN2-M2/1.1113</f>
        <v>3.36</v>
      </c>
      <c r="L2" s="12">
        <f>(1-BR2)*BO2</f>
        <v>5.6000000000000008E-2</v>
      </c>
      <c r="M2" s="12">
        <f>BN2*BR2*1.1113</f>
        <v>2.9338320000000002</v>
      </c>
      <c r="N2" s="12">
        <v>0.370599514300815</v>
      </c>
      <c r="Q2" s="2">
        <v>31.6</v>
      </c>
      <c r="R2" s="2">
        <v>0.2</v>
      </c>
      <c r="S2" s="2">
        <v>2.9</v>
      </c>
      <c r="T2" s="2">
        <v>0.2</v>
      </c>
      <c r="Y2" s="13">
        <f>K2+M2</f>
        <v>6.2938320000000001</v>
      </c>
      <c r="AA2" s="26">
        <f t="shared" ref="AA2:AB5" si="0">G2/(2*15.9994+28.0855)</f>
        <v>0.87044369327761162</v>
      </c>
      <c r="AB2" s="26">
        <f t="shared" si="0"/>
        <v>8.3216414271282176E-3</v>
      </c>
      <c r="AC2" s="26">
        <f t="shared" ref="AC2:AD5" si="1">(2*I2)/(2*26.981+3*15.9994)</f>
        <v>0.13534692948817284</v>
      </c>
      <c r="AD2" s="26">
        <f t="shared" si="1"/>
        <v>3.9230994054542849E-3</v>
      </c>
      <c r="AE2" s="26">
        <f>K2/(55.8452+15.9994)</f>
        <v>4.6767606751238089E-2</v>
      </c>
      <c r="AF2" s="26">
        <f t="shared" ref="AF2:AF5" si="2">L2/(55.8452+15.9994)</f>
        <v>7.7946011252063489E-4</v>
      </c>
      <c r="AG2" s="26">
        <f t="shared" ref="AG2:AH5" si="3">2*M2/(2*55.845+3*15.999)</f>
        <v>3.6744781979747884E-2</v>
      </c>
      <c r="AH2" s="26">
        <f t="shared" si="3"/>
        <v>4.6415740079131674E-3</v>
      </c>
      <c r="AI2" s="26">
        <f t="shared" ref="AI2:AJ5" si="4">O2/(95.94+2*15.9994)</f>
        <v>0</v>
      </c>
      <c r="AJ2" s="26">
        <f t="shared" si="4"/>
        <v>0</v>
      </c>
      <c r="AK2" s="26">
        <f t="shared" ref="AK2:AL5" si="5">Q2/(15.9994+24.3051)</f>
        <v>0.7840315597513926</v>
      </c>
      <c r="AL2" s="26">
        <f t="shared" si="5"/>
        <v>4.962225061717675E-3</v>
      </c>
      <c r="AM2" s="26">
        <f t="shared" ref="AM2:AN5" si="6">S2/(40.078+15.9994)</f>
        <v>5.1714237821296985E-2</v>
      </c>
      <c r="AN2" s="26">
        <f t="shared" si="6"/>
        <v>3.5664991600894477E-3</v>
      </c>
      <c r="AO2" s="26">
        <f t="shared" ref="AO2:AP5" si="7">U2/(22.989+0.5*15.9994)</f>
        <v>0</v>
      </c>
      <c r="AP2" s="26">
        <f t="shared" si="7"/>
        <v>0</v>
      </c>
      <c r="AQ2" s="26">
        <f>X2/(2*15.9994+186.207)</f>
        <v>0</v>
      </c>
      <c r="AR2" s="2">
        <v>12</v>
      </c>
      <c r="AS2" s="26">
        <f>AR2/(2*AA2+1.5*AC2+AE2+2*AI2+AK2+AM2+0.5*AO2+1.5*AG2+2*AQ2)</f>
        <v>4.1644422210611944</v>
      </c>
      <c r="AT2" s="27">
        <f t="shared" ref="AT2:BJ2" si="8">$AS2*AA2</f>
        <v>3.6249124673417259</v>
      </c>
      <c r="AU2" s="27">
        <f t="shared" si="8"/>
        <v>3.4654994907664681E-2</v>
      </c>
      <c r="AV2" s="26">
        <f t="shared" si="8"/>
        <v>0.56364446765153942</v>
      </c>
      <c r="AW2" s="26">
        <f t="shared" si="8"/>
        <v>1.6337520801493893E-2</v>
      </c>
      <c r="AX2" s="26">
        <f t="shared" si="8"/>
        <v>0.19476099613284245</v>
      </c>
      <c r="AY2" s="26">
        <f t="shared" si="8"/>
        <v>3.2460166022140412E-3</v>
      </c>
      <c r="AZ2" s="26">
        <f t="shared" si="8"/>
        <v>0.15302152148015064</v>
      </c>
      <c r="BA2" s="26">
        <f t="shared" si="8"/>
        <v>1.932956677073382E-2</v>
      </c>
      <c r="BB2" s="26">
        <f t="shared" si="8"/>
        <v>0</v>
      </c>
      <c r="BC2" s="26">
        <f t="shared" si="8"/>
        <v>0</v>
      </c>
      <c r="BD2" s="26">
        <f t="shared" si="8"/>
        <v>3.2650541300731621</v>
      </c>
      <c r="BE2" s="26">
        <f t="shared" si="8"/>
        <v>2.0664899557425079E-2</v>
      </c>
      <c r="BF2" s="26">
        <f t="shared" si="8"/>
        <v>0.21536095541300884</v>
      </c>
      <c r="BG2" s="26">
        <f t="shared" si="8"/>
        <v>1.4852479683655783E-2</v>
      </c>
      <c r="BH2" s="26">
        <f t="shared" si="8"/>
        <v>0</v>
      </c>
      <c r="BI2" s="26">
        <f t="shared" si="8"/>
        <v>0</v>
      </c>
      <c r="BJ2" s="26">
        <f t="shared" si="8"/>
        <v>0</v>
      </c>
      <c r="BK2" s="26">
        <f>SUM(AT2,AV2,AX2,AZ2,BB2,BD2,BF2,BH2,BJ2)</f>
        <v>8.0167545380924299</v>
      </c>
      <c r="BL2" s="26">
        <f>SUM(AU2,AW2,AY2,BA2,BC2,BE2,BG2,BI2,BJ2)</f>
        <v>0.1090854783231873</v>
      </c>
      <c r="BM2" s="26">
        <f>AX2+AZ2</f>
        <v>0.34778251761299306</v>
      </c>
      <c r="BN2" s="2">
        <v>6</v>
      </c>
      <c r="BO2" s="12">
        <v>0.1</v>
      </c>
      <c r="BP2" s="12">
        <f>(1-BR2)*L2+BQ2</f>
        <v>0.3940389213615812</v>
      </c>
      <c r="BQ2" s="12">
        <f>SQRT((BO2/BN2)^2+(BS2/BR2)^2)*(BN2*BR2)</f>
        <v>0.3626789213615812</v>
      </c>
      <c r="BR2" s="2">
        <v>0.44</v>
      </c>
      <c r="BS2" s="2">
        <v>0.06</v>
      </c>
      <c r="BT2" s="12">
        <f>AX2+BF2+(BD2)</f>
        <v>3.6751760816190133</v>
      </c>
    </row>
    <row r="3" spans="1:72" s="2" customFormat="1" x14ac:dyDescent="0.3">
      <c r="A3" s="2" t="s">
        <v>56</v>
      </c>
      <c r="B3" s="2" t="s">
        <v>34</v>
      </c>
      <c r="C3" s="2" t="s">
        <v>25</v>
      </c>
      <c r="D3" s="2">
        <v>20</v>
      </c>
      <c r="E3" s="2">
        <v>1600</v>
      </c>
      <c r="F3" s="2" t="s">
        <v>26</v>
      </c>
      <c r="G3" s="10">
        <v>41.3</v>
      </c>
      <c r="H3" s="16">
        <v>0.2</v>
      </c>
      <c r="I3" s="2">
        <v>0.21</v>
      </c>
      <c r="J3" s="2">
        <v>0.01</v>
      </c>
      <c r="K3" s="12">
        <v>7.4</v>
      </c>
      <c r="L3" s="12">
        <v>0.1</v>
      </c>
      <c r="M3" s="12"/>
      <c r="N3" s="12"/>
      <c r="Q3" s="2">
        <v>51.1</v>
      </c>
      <c r="R3" s="2">
        <v>0.1</v>
      </c>
      <c r="S3" s="2">
        <v>0.03</v>
      </c>
      <c r="T3" s="2">
        <v>0.01</v>
      </c>
      <c r="Y3" s="13"/>
      <c r="AA3" s="26">
        <f t="shared" si="0"/>
        <v>0.68736758188079083</v>
      </c>
      <c r="AB3" s="26">
        <f t="shared" si="0"/>
        <v>3.3286565708512874E-3</v>
      </c>
      <c r="AC3" s="26">
        <f t="shared" si="1"/>
        <v>4.1192543757269991E-3</v>
      </c>
      <c r="AD3" s="26">
        <f t="shared" si="1"/>
        <v>1.9615497027271426E-4</v>
      </c>
      <c r="AE3" s="26">
        <f>K3/(55.8452+15.9994)</f>
        <v>0.10300008629736961</v>
      </c>
      <c r="AF3" s="26">
        <f t="shared" si="2"/>
        <v>1.3918930580725623E-3</v>
      </c>
      <c r="AG3" s="26">
        <f t="shared" si="3"/>
        <v>0</v>
      </c>
      <c r="AH3" s="26">
        <f t="shared" si="3"/>
        <v>0</v>
      </c>
      <c r="AI3" s="26">
        <f t="shared" si="4"/>
        <v>0</v>
      </c>
      <c r="AJ3" s="26">
        <f t="shared" si="4"/>
        <v>0</v>
      </c>
      <c r="AK3" s="26">
        <f t="shared" si="5"/>
        <v>1.2678485032688658</v>
      </c>
      <c r="AL3" s="26">
        <f t="shared" si="5"/>
        <v>2.4811125308588375E-3</v>
      </c>
      <c r="AM3" s="26">
        <f t="shared" si="6"/>
        <v>5.3497487401341711E-4</v>
      </c>
      <c r="AN3" s="26">
        <f t="shared" si="6"/>
        <v>1.7832495800447238E-4</v>
      </c>
      <c r="AO3" s="26">
        <f t="shared" si="7"/>
        <v>0</v>
      </c>
      <c r="AP3" s="26">
        <f t="shared" si="7"/>
        <v>0</v>
      </c>
      <c r="AQ3" s="26">
        <f t="shared" ref="AQ3:AQ70" si="9">X3/(2*15.9994+186.207)</f>
        <v>0</v>
      </c>
      <c r="AR3" s="2">
        <v>4</v>
      </c>
      <c r="AS3" s="26">
        <f t="shared" ref="AS3:AS70" si="10">AR3/(2*AA3+1.5*AC3+AE3+2*AI3+AK3+AM3+0.5*AO3+1.5*AG3+2*AQ3)</f>
        <v>1.4533312043754312</v>
      </c>
      <c r="AT3" s="27">
        <f t="shared" ref="AT3:BI5" si="11">$AS3*AA3</f>
        <v>0.99897275562343757</v>
      </c>
      <c r="AU3" s="27">
        <f t="shared" si="11"/>
        <v>4.8376404630674939E-3</v>
      </c>
      <c r="AV3" s="26">
        <f t="shared" si="11"/>
        <v>5.9866409230040843E-3</v>
      </c>
      <c r="AW3" s="26">
        <f t="shared" si="11"/>
        <v>2.8507813919067073E-4</v>
      </c>
      <c r="AX3" s="26">
        <f t="shared" si="11"/>
        <v>0.14969323946932953</v>
      </c>
      <c r="AY3" s="26">
        <f t="shared" si="11"/>
        <v>2.0228816144503988E-3</v>
      </c>
      <c r="AZ3" s="26">
        <f t="shared" si="11"/>
        <v>0</v>
      </c>
      <c r="BA3" s="26">
        <f t="shared" si="11"/>
        <v>0</v>
      </c>
      <c r="BB3" s="26">
        <f t="shared" si="11"/>
        <v>0</v>
      </c>
      <c r="BC3" s="26">
        <f t="shared" si="11"/>
        <v>0</v>
      </c>
      <c r="BD3" s="26">
        <f t="shared" si="11"/>
        <v>1.8426037922213285</v>
      </c>
      <c r="BE3" s="26">
        <f t="shared" si="11"/>
        <v>3.6058782626640484E-3</v>
      </c>
      <c r="BF3" s="26">
        <f t="shared" si="11"/>
        <v>7.7749567796051402E-4</v>
      </c>
      <c r="BG3" s="26">
        <f t="shared" si="11"/>
        <v>2.5916522598683802E-4</v>
      </c>
      <c r="BH3" s="26">
        <f t="shared" si="11"/>
        <v>0</v>
      </c>
      <c r="BI3" s="26">
        <f t="shared" si="11"/>
        <v>0</v>
      </c>
      <c r="BJ3" s="26">
        <f t="shared" ref="BJ3:BJ70" si="12">$AS3*AQ3</f>
        <v>0</v>
      </c>
      <c r="BK3" s="26">
        <f t="shared" ref="BK3:BK70" si="13">SUM(AT3,AV3,AX3,AZ3,BB3,BD3,BF3,BH3,BJ3)</f>
        <v>2.9980339239150604</v>
      </c>
      <c r="BL3" s="26">
        <f t="shared" ref="BL3:BL70" si="14">SUM(AU3,AW3,AY3,BA3,BC3,BE3,BG3,BI3,BJ3)</f>
        <v>1.1010643705359448E-2</v>
      </c>
      <c r="BM3" s="26"/>
      <c r="BO3" s="12"/>
      <c r="BP3" s="12"/>
      <c r="BQ3" s="12"/>
      <c r="BT3" s="12"/>
    </row>
    <row r="4" spans="1:72" s="2" customFormat="1" x14ac:dyDescent="0.3">
      <c r="A4" s="2" t="s">
        <v>56</v>
      </c>
      <c r="B4" s="2" t="s">
        <v>26</v>
      </c>
      <c r="C4" s="2" t="s">
        <v>25</v>
      </c>
      <c r="D4" s="2">
        <v>20</v>
      </c>
      <c r="E4" s="2">
        <v>1600</v>
      </c>
      <c r="F4" s="2" t="s">
        <v>26</v>
      </c>
      <c r="G4" s="10"/>
      <c r="H4" s="16"/>
      <c r="K4" s="12"/>
      <c r="L4" s="12"/>
      <c r="M4" s="12"/>
      <c r="N4" s="12"/>
      <c r="X4" s="2">
        <v>117.18</v>
      </c>
      <c r="Y4" s="13"/>
      <c r="AA4" s="26">
        <f t="shared" si="0"/>
        <v>0</v>
      </c>
      <c r="AB4" s="26">
        <f t="shared" si="0"/>
        <v>0</v>
      </c>
      <c r="AC4" s="26">
        <f t="shared" si="1"/>
        <v>0</v>
      </c>
      <c r="AD4" s="26">
        <f t="shared" si="1"/>
        <v>0</v>
      </c>
      <c r="AE4" s="26">
        <f>K4/(55.8452+15.9994)</f>
        <v>0</v>
      </c>
      <c r="AF4" s="26">
        <f t="shared" si="2"/>
        <v>0</v>
      </c>
      <c r="AG4" s="26">
        <f t="shared" si="3"/>
        <v>0</v>
      </c>
      <c r="AH4" s="26">
        <f t="shared" si="3"/>
        <v>0</v>
      </c>
      <c r="AI4" s="26">
        <f t="shared" si="4"/>
        <v>0</v>
      </c>
      <c r="AJ4" s="26">
        <f t="shared" si="4"/>
        <v>0</v>
      </c>
      <c r="AK4" s="26">
        <f t="shared" si="5"/>
        <v>0</v>
      </c>
      <c r="AL4" s="26">
        <f t="shared" si="5"/>
        <v>0</v>
      </c>
      <c r="AM4" s="26">
        <f t="shared" si="6"/>
        <v>0</v>
      </c>
      <c r="AN4" s="26">
        <f t="shared" si="6"/>
        <v>0</v>
      </c>
      <c r="AO4" s="26">
        <f t="shared" si="7"/>
        <v>0</v>
      </c>
      <c r="AP4" s="26">
        <f t="shared" si="7"/>
        <v>0</v>
      </c>
      <c r="AQ4" s="26">
        <f t="shared" si="9"/>
        <v>0.53701597299430182</v>
      </c>
      <c r="AR4" s="2">
        <v>2</v>
      </c>
      <c r="AS4" s="26">
        <f t="shared" si="10"/>
        <v>1.8621420037549066</v>
      </c>
      <c r="AT4" s="27">
        <f t="shared" si="11"/>
        <v>0</v>
      </c>
      <c r="AU4" s="27">
        <f t="shared" si="11"/>
        <v>0</v>
      </c>
      <c r="AV4" s="26">
        <f t="shared" si="11"/>
        <v>0</v>
      </c>
      <c r="AW4" s="26">
        <f t="shared" si="11"/>
        <v>0</v>
      </c>
      <c r="AX4" s="26">
        <f t="shared" si="11"/>
        <v>0</v>
      </c>
      <c r="AY4" s="26">
        <f t="shared" si="11"/>
        <v>0</v>
      </c>
      <c r="AZ4" s="26">
        <f t="shared" si="11"/>
        <v>0</v>
      </c>
      <c r="BA4" s="26">
        <f t="shared" si="11"/>
        <v>0</v>
      </c>
      <c r="BB4" s="26">
        <f t="shared" si="11"/>
        <v>0</v>
      </c>
      <c r="BC4" s="26">
        <f t="shared" si="11"/>
        <v>0</v>
      </c>
      <c r="BD4" s="26">
        <f t="shared" si="11"/>
        <v>0</v>
      </c>
      <c r="BE4" s="26">
        <f t="shared" si="11"/>
        <v>0</v>
      </c>
      <c r="BF4" s="26">
        <f t="shared" si="11"/>
        <v>0</v>
      </c>
      <c r="BG4" s="26">
        <f t="shared" si="11"/>
        <v>0</v>
      </c>
      <c r="BH4" s="26">
        <f t="shared" si="11"/>
        <v>0</v>
      </c>
      <c r="BI4" s="26">
        <f t="shared" si="11"/>
        <v>0</v>
      </c>
      <c r="BJ4" s="26">
        <f t="shared" si="12"/>
        <v>1</v>
      </c>
      <c r="BK4" s="26">
        <f t="shared" si="13"/>
        <v>1</v>
      </c>
      <c r="BL4" s="26">
        <f t="shared" si="14"/>
        <v>1</v>
      </c>
      <c r="BM4" s="26"/>
      <c r="BO4" s="12"/>
      <c r="BP4" s="12"/>
      <c r="BQ4" s="12"/>
      <c r="BT4" s="12"/>
    </row>
    <row r="5" spans="1:72" s="2" customFormat="1" x14ac:dyDescent="0.3">
      <c r="A5" s="2" t="s">
        <v>56</v>
      </c>
      <c r="B5" s="2" t="s">
        <v>40</v>
      </c>
      <c r="C5" s="2" t="s">
        <v>25</v>
      </c>
      <c r="D5" s="2">
        <v>20</v>
      </c>
      <c r="E5" s="2">
        <v>1600</v>
      </c>
      <c r="F5" s="2" t="s">
        <v>26</v>
      </c>
      <c r="G5" s="10"/>
      <c r="H5" s="16"/>
      <c r="K5" s="12"/>
      <c r="L5" s="12"/>
      <c r="M5" s="12"/>
      <c r="N5" s="12"/>
      <c r="X5" s="2">
        <v>100</v>
      </c>
      <c r="Y5" s="13"/>
      <c r="AA5" s="26">
        <f t="shared" si="0"/>
        <v>0</v>
      </c>
      <c r="AB5" s="26">
        <f t="shared" si="0"/>
        <v>0</v>
      </c>
      <c r="AC5" s="26">
        <f t="shared" si="1"/>
        <v>0</v>
      </c>
      <c r="AD5" s="26">
        <f t="shared" si="1"/>
        <v>0</v>
      </c>
      <c r="AE5" s="26">
        <f>K5/(55.8452+15.9994)</f>
        <v>0</v>
      </c>
      <c r="AF5" s="26">
        <f t="shared" si="2"/>
        <v>0</v>
      </c>
      <c r="AG5" s="26">
        <f t="shared" si="3"/>
        <v>0</v>
      </c>
      <c r="AH5" s="26">
        <f t="shared" si="3"/>
        <v>0</v>
      </c>
      <c r="AI5" s="26">
        <f t="shared" si="4"/>
        <v>0</v>
      </c>
      <c r="AJ5" s="26">
        <f t="shared" si="4"/>
        <v>0</v>
      </c>
      <c r="AK5" s="26">
        <f t="shared" si="5"/>
        <v>0</v>
      </c>
      <c r="AL5" s="26">
        <f t="shared" si="5"/>
        <v>0</v>
      </c>
      <c r="AM5" s="26">
        <f t="shared" si="6"/>
        <v>0</v>
      </c>
      <c r="AN5" s="26">
        <f t="shared" si="6"/>
        <v>0</v>
      </c>
      <c r="AO5" s="26">
        <f t="shared" si="7"/>
        <v>0</v>
      </c>
      <c r="AP5" s="26">
        <f t="shared" si="7"/>
        <v>0</v>
      </c>
      <c r="AQ5" s="26">
        <f t="shared" si="9"/>
        <v>0.45828296039793631</v>
      </c>
      <c r="AR5" s="2">
        <v>2</v>
      </c>
      <c r="AS5" s="26">
        <f t="shared" si="10"/>
        <v>2.1820579999999996</v>
      </c>
      <c r="AT5" s="27">
        <f t="shared" si="11"/>
        <v>0</v>
      </c>
      <c r="AU5" s="27">
        <f t="shared" si="11"/>
        <v>0</v>
      </c>
      <c r="AV5" s="26">
        <f t="shared" si="11"/>
        <v>0</v>
      </c>
      <c r="AW5" s="26">
        <f t="shared" si="11"/>
        <v>0</v>
      </c>
      <c r="AX5" s="26">
        <f t="shared" si="11"/>
        <v>0</v>
      </c>
      <c r="AY5" s="26">
        <f t="shared" si="11"/>
        <v>0</v>
      </c>
      <c r="AZ5" s="26">
        <f t="shared" si="11"/>
        <v>0</v>
      </c>
      <c r="BA5" s="26">
        <f t="shared" si="11"/>
        <v>0</v>
      </c>
      <c r="BB5" s="26">
        <f t="shared" si="11"/>
        <v>0</v>
      </c>
      <c r="BC5" s="26">
        <f t="shared" si="11"/>
        <v>0</v>
      </c>
      <c r="BD5" s="26">
        <f t="shared" si="11"/>
        <v>0</v>
      </c>
      <c r="BE5" s="26">
        <f t="shared" si="11"/>
        <v>0</v>
      </c>
      <c r="BF5" s="26">
        <f t="shared" si="11"/>
        <v>0</v>
      </c>
      <c r="BG5" s="26">
        <f t="shared" si="11"/>
        <v>0</v>
      </c>
      <c r="BH5" s="26">
        <f t="shared" si="11"/>
        <v>0</v>
      </c>
      <c r="BI5" s="26">
        <f t="shared" si="11"/>
        <v>0</v>
      </c>
      <c r="BJ5" s="26">
        <f t="shared" si="12"/>
        <v>0.99999999999999989</v>
      </c>
      <c r="BK5" s="26">
        <f t="shared" si="13"/>
        <v>0.99999999999999989</v>
      </c>
      <c r="BL5" s="26">
        <f t="shared" si="14"/>
        <v>0.99999999999999989</v>
      </c>
      <c r="BM5" s="26"/>
      <c r="BO5" s="12"/>
      <c r="BP5" s="12"/>
      <c r="BQ5" s="12"/>
      <c r="BT5" s="12"/>
    </row>
    <row r="6" spans="1:72" s="2" customFormat="1" x14ac:dyDescent="0.3">
      <c r="G6" s="10"/>
      <c r="H6" s="16"/>
      <c r="K6" s="12"/>
      <c r="L6" s="12"/>
      <c r="M6" s="12"/>
      <c r="N6" s="12"/>
      <c r="Y6" s="13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>
        <f t="shared" si="9"/>
        <v>0</v>
      </c>
      <c r="AS6" s="26" t="e">
        <f t="shared" si="10"/>
        <v>#DIV/0!</v>
      </c>
      <c r="AT6" s="27"/>
      <c r="AU6" s="27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 t="e">
        <f t="shared" si="12"/>
        <v>#DIV/0!</v>
      </c>
      <c r="BK6" s="26" t="e">
        <f t="shared" si="13"/>
        <v>#DIV/0!</v>
      </c>
      <c r="BL6" s="26" t="e">
        <f t="shared" si="14"/>
        <v>#DIV/0!</v>
      </c>
      <c r="BM6" s="26"/>
      <c r="BO6" s="12"/>
      <c r="BP6" s="12"/>
      <c r="BQ6" s="12"/>
      <c r="BT6" s="12"/>
    </row>
    <row r="7" spans="1:72" s="2" customFormat="1" x14ac:dyDescent="0.3">
      <c r="A7" s="2" t="s">
        <v>48</v>
      </c>
      <c r="B7" s="2" t="s">
        <v>33</v>
      </c>
      <c r="C7" s="2" t="s">
        <v>25</v>
      </c>
      <c r="D7" s="2">
        <v>20</v>
      </c>
      <c r="E7" s="2">
        <v>1800</v>
      </c>
      <c r="F7" s="2" t="s">
        <v>26</v>
      </c>
      <c r="G7" s="10">
        <v>51.8</v>
      </c>
      <c r="H7" s="16">
        <v>0.2</v>
      </c>
      <c r="I7" s="2">
        <v>6.8</v>
      </c>
      <c r="J7" s="2">
        <v>0.3</v>
      </c>
      <c r="K7" s="49">
        <f>BN7-M7/1.1113</f>
        <v>2.915</v>
      </c>
      <c r="L7" s="12">
        <f>(1-BR7)*BO7</f>
        <v>0.159</v>
      </c>
      <c r="M7" s="12">
        <f>BN7*BR7*1.1113</f>
        <v>2.8727104999999997</v>
      </c>
      <c r="N7" s="12">
        <v>0.30904045042680095</v>
      </c>
      <c r="Q7" s="2">
        <v>30.3</v>
      </c>
      <c r="R7" s="2">
        <v>0.5</v>
      </c>
      <c r="S7" s="2">
        <v>4.9000000000000004</v>
      </c>
      <c r="T7" s="2">
        <v>0.3</v>
      </c>
      <c r="U7" s="12"/>
      <c r="V7" s="12"/>
      <c r="Y7" s="14">
        <f>K7+M7</f>
        <v>5.7877104999999993</v>
      </c>
      <c r="AA7" s="26">
        <f t="shared" ref="AA7:AB10" si="15">G7/(2*15.9994+28.0855)</f>
        <v>0.86212205185048341</v>
      </c>
      <c r="AB7" s="26">
        <f t="shared" si="15"/>
        <v>3.3286565708512874E-3</v>
      </c>
      <c r="AC7" s="26">
        <f t="shared" ref="AC7:AD10" si="16">(2*I7)/(2*26.981+3*15.9994)</f>
        <v>0.13338537978544568</v>
      </c>
      <c r="AD7" s="26">
        <f t="shared" si="16"/>
        <v>5.8846491081814278E-3</v>
      </c>
      <c r="AE7" s="26">
        <f>K7/(55.8452+15.9994)</f>
        <v>4.057368264281519E-2</v>
      </c>
      <c r="AF7" s="26">
        <f t="shared" ref="AF7:AF10" si="17">L7/(55.8452+15.9994)</f>
        <v>2.2131099623353737E-3</v>
      </c>
      <c r="AG7" s="26">
        <f t="shared" ref="AG7:AH10" si="18">2*M7/(2*55.845+3*15.999)</f>
        <v>3.5979265688503126E-2</v>
      </c>
      <c r="AH7" s="26">
        <f t="shared" si="18"/>
        <v>3.8705774474666181E-3</v>
      </c>
      <c r="AI7" s="26">
        <f t="shared" ref="AI7:AJ10" si="19">O7/(95.94+2*15.9994)</f>
        <v>0</v>
      </c>
      <c r="AJ7" s="26">
        <f t="shared" si="19"/>
        <v>0</v>
      </c>
      <c r="AK7" s="26">
        <f t="shared" ref="AK7:AL10" si="20">Q7/(15.9994+24.3051)</f>
        <v>0.75177709685022776</v>
      </c>
      <c r="AL7" s="26">
        <f t="shared" si="20"/>
        <v>1.2405562654294187E-2</v>
      </c>
      <c r="AM7" s="26">
        <f t="shared" ref="AM7:AN10" si="21">S7/(40.078+15.9994)</f>
        <v>8.7379229422191465E-2</v>
      </c>
      <c r="AN7" s="26">
        <f t="shared" si="21"/>
        <v>5.3497487401341715E-3</v>
      </c>
      <c r="AO7" s="26">
        <f t="shared" ref="AO7:AP10" si="22">U7/(22.989+0.5*15.9994)</f>
        <v>0</v>
      </c>
      <c r="AP7" s="26">
        <f t="shared" si="22"/>
        <v>0</v>
      </c>
      <c r="AQ7" s="26">
        <f t="shared" si="9"/>
        <v>0</v>
      </c>
      <c r="AR7" s="2">
        <v>12</v>
      </c>
      <c r="AS7" s="26">
        <f t="shared" si="10"/>
        <v>4.1987094078841238</v>
      </c>
      <c r="AT7" s="27">
        <f t="shared" ref="AT7:BI10" si="23">$AS7*AA7</f>
        <v>3.6197999698489891</v>
      </c>
      <c r="AU7" s="27">
        <f t="shared" si="23"/>
        <v>1.3976061659648606E-2</v>
      </c>
      <c r="AV7" s="26">
        <f t="shared" si="23"/>
        <v>0.56004644897934763</v>
      </c>
      <c r="AW7" s="26">
        <f t="shared" si="23"/>
        <v>2.4707931572618282E-2</v>
      </c>
      <c r="AX7" s="26">
        <f t="shared" si="23"/>
        <v>0.17035710302489293</v>
      </c>
      <c r="AY7" s="26">
        <f t="shared" si="23"/>
        <v>9.2922056195396119E-3</v>
      </c>
      <c r="AZ7" s="26">
        <f t="shared" si="23"/>
        <v>0.15106648133508052</v>
      </c>
      <c r="BA7" s="26">
        <f t="shared" si="23"/>
        <v>1.6251429942622207E-2</v>
      </c>
      <c r="BB7" s="26">
        <f t="shared" si="23"/>
        <v>0</v>
      </c>
      <c r="BC7" s="26">
        <f t="shared" si="23"/>
        <v>0</v>
      </c>
      <c r="BD7" s="26">
        <f t="shared" si="23"/>
        <v>3.1564935691768654</v>
      </c>
      <c r="BE7" s="26">
        <f t="shared" si="23"/>
        <v>5.2087352626680947E-2</v>
      </c>
      <c r="BF7" s="26">
        <f t="shared" si="23"/>
        <v>0.36687999262862053</v>
      </c>
      <c r="BG7" s="26">
        <f t="shared" si="23"/>
        <v>2.2462040365017585E-2</v>
      </c>
      <c r="BH7" s="26">
        <f t="shared" si="23"/>
        <v>0</v>
      </c>
      <c r="BI7" s="26">
        <f t="shared" si="23"/>
        <v>0</v>
      </c>
      <c r="BJ7" s="26">
        <f t="shared" si="12"/>
        <v>0</v>
      </c>
      <c r="BK7" s="26">
        <f t="shared" si="13"/>
        <v>8.0246435649937951</v>
      </c>
      <c r="BL7" s="26">
        <f t="shared" si="14"/>
        <v>0.13877702178612722</v>
      </c>
      <c r="BM7" s="26">
        <f>AX7+AZ7</f>
        <v>0.32142358435997342</v>
      </c>
      <c r="BN7" s="2">
        <v>5.5</v>
      </c>
      <c r="BO7" s="12">
        <v>0.3</v>
      </c>
      <c r="BP7" s="12">
        <f>(1-BR7)*L7+BQ7</f>
        <v>0.39331045042680096</v>
      </c>
      <c r="BQ7" s="12">
        <f>SQRT((BO7/BN7)^2+(BS7/BR7)^2)*(BN7*BR7)</f>
        <v>0.30904045042680095</v>
      </c>
      <c r="BR7" s="2">
        <v>0.47</v>
      </c>
      <c r="BS7" s="2">
        <v>0.05</v>
      </c>
      <c r="BT7" s="12">
        <f>AX7+BF7+(BD7)</f>
        <v>3.6937306648303787</v>
      </c>
    </row>
    <row r="8" spans="1:72" s="2" customFormat="1" x14ac:dyDescent="0.3">
      <c r="A8" s="2" t="s">
        <v>48</v>
      </c>
      <c r="B8" s="2" t="s">
        <v>42</v>
      </c>
      <c r="C8" s="2" t="s">
        <v>25</v>
      </c>
      <c r="D8" s="2">
        <v>20</v>
      </c>
      <c r="E8" s="2">
        <v>1800</v>
      </c>
      <c r="F8" s="2" t="s">
        <v>26</v>
      </c>
      <c r="G8" s="10">
        <v>41.1</v>
      </c>
      <c r="H8" s="16">
        <v>0.2</v>
      </c>
      <c r="I8" s="2">
        <v>0.4</v>
      </c>
      <c r="J8" s="2">
        <v>0.1</v>
      </c>
      <c r="K8" s="12">
        <v>6.8</v>
      </c>
      <c r="L8" s="12">
        <v>0.2</v>
      </c>
      <c r="M8" s="12"/>
      <c r="N8" s="12"/>
      <c r="Q8" s="2">
        <v>51.8</v>
      </c>
      <c r="R8" s="2">
        <v>0.4</v>
      </c>
      <c r="S8" s="2">
        <v>0.1</v>
      </c>
      <c r="T8" s="2">
        <v>0.1</v>
      </c>
      <c r="U8" s="12"/>
      <c r="V8" s="12"/>
      <c r="Y8" s="14"/>
      <c r="AA8" s="26">
        <f t="shared" si="15"/>
        <v>0.68403892530993959</v>
      </c>
      <c r="AB8" s="26">
        <f t="shared" si="15"/>
        <v>3.3286565708512874E-3</v>
      </c>
      <c r="AC8" s="26">
        <f t="shared" si="16"/>
        <v>7.8461988109085699E-3</v>
      </c>
      <c r="AD8" s="26">
        <f t="shared" si="16"/>
        <v>1.9615497027271425E-3</v>
      </c>
      <c r="AE8" s="26">
        <f>K8/(55.8452+15.9994)</f>
        <v>9.4648727948934225E-2</v>
      </c>
      <c r="AF8" s="26">
        <f t="shared" si="17"/>
        <v>2.7837861161451247E-3</v>
      </c>
      <c r="AG8" s="26">
        <f t="shared" si="18"/>
        <v>0</v>
      </c>
      <c r="AH8" s="26">
        <f t="shared" si="18"/>
        <v>0</v>
      </c>
      <c r="AI8" s="26">
        <f t="shared" si="19"/>
        <v>0</v>
      </c>
      <c r="AJ8" s="26">
        <f t="shared" si="19"/>
        <v>0</v>
      </c>
      <c r="AK8" s="26">
        <f t="shared" si="20"/>
        <v>1.2852162909848777</v>
      </c>
      <c r="AL8" s="26">
        <f t="shared" si="20"/>
        <v>9.9244501234353501E-3</v>
      </c>
      <c r="AM8" s="26">
        <f t="shared" si="21"/>
        <v>1.7832495800447238E-3</v>
      </c>
      <c r="AN8" s="26">
        <f t="shared" si="21"/>
        <v>1.7832495800447238E-3</v>
      </c>
      <c r="AO8" s="26">
        <f t="shared" si="22"/>
        <v>0</v>
      </c>
      <c r="AP8" s="26">
        <f t="shared" si="22"/>
        <v>0</v>
      </c>
      <c r="AQ8" s="26">
        <f t="shared" si="9"/>
        <v>0</v>
      </c>
      <c r="AR8" s="2">
        <v>4</v>
      </c>
      <c r="AS8" s="26">
        <f t="shared" si="10"/>
        <v>1.4484905442422775</v>
      </c>
      <c r="AT8" s="27">
        <f t="shared" si="23"/>
        <v>0.99082391520509705</v>
      </c>
      <c r="AU8" s="27">
        <f t="shared" si="23"/>
        <v>4.8215275679080148E-3</v>
      </c>
      <c r="AV8" s="26">
        <f t="shared" si="23"/>
        <v>1.1365144785846066E-2</v>
      </c>
      <c r="AW8" s="26">
        <f t="shared" si="23"/>
        <v>2.8412861964615165E-3</v>
      </c>
      <c r="AX8" s="26">
        <f t="shared" si="23"/>
        <v>0.137097787458591</v>
      </c>
      <c r="AY8" s="26">
        <f t="shared" si="23"/>
        <v>4.0322878664291479E-3</v>
      </c>
      <c r="AZ8" s="26">
        <f t="shared" si="23"/>
        <v>0</v>
      </c>
      <c r="BA8" s="26">
        <f t="shared" si="23"/>
        <v>0</v>
      </c>
      <c r="BB8" s="26">
        <f t="shared" si="23"/>
        <v>0</v>
      </c>
      <c r="BC8" s="26">
        <f t="shared" si="23"/>
        <v>0</v>
      </c>
      <c r="BD8" s="26">
        <f t="shared" si="23"/>
        <v>1.8616236447977268</v>
      </c>
      <c r="BE8" s="26">
        <f t="shared" si="23"/>
        <v>1.4375472160600209E-2</v>
      </c>
      <c r="BF8" s="26">
        <f t="shared" si="23"/>
        <v>2.5830201547187947E-3</v>
      </c>
      <c r="BG8" s="26">
        <f t="shared" si="23"/>
        <v>2.5830201547187947E-3</v>
      </c>
      <c r="BH8" s="26">
        <f t="shared" si="23"/>
        <v>0</v>
      </c>
      <c r="BI8" s="26">
        <f t="shared" si="23"/>
        <v>0</v>
      </c>
      <c r="BJ8" s="26">
        <f t="shared" si="12"/>
        <v>0</v>
      </c>
      <c r="BK8" s="26">
        <f t="shared" si="13"/>
        <v>3.0034935124019797</v>
      </c>
      <c r="BL8" s="26">
        <f t="shared" si="14"/>
        <v>2.8653593946117686E-2</v>
      </c>
      <c r="BM8" s="26"/>
      <c r="BO8" s="12"/>
      <c r="BP8" s="12"/>
      <c r="BQ8" s="12"/>
      <c r="BT8" s="12"/>
    </row>
    <row r="9" spans="1:72" s="2" customFormat="1" x14ac:dyDescent="0.3">
      <c r="A9" s="2" t="s">
        <v>48</v>
      </c>
      <c r="B9" s="2" t="s">
        <v>26</v>
      </c>
      <c r="C9" s="2" t="s">
        <v>25</v>
      </c>
      <c r="D9" s="2">
        <v>20</v>
      </c>
      <c r="E9" s="2">
        <v>1800</v>
      </c>
      <c r="F9" s="2" t="s">
        <v>26</v>
      </c>
      <c r="G9" s="10"/>
      <c r="H9" s="16"/>
      <c r="K9" s="12"/>
      <c r="L9" s="12"/>
      <c r="M9" s="12"/>
      <c r="N9" s="12"/>
      <c r="U9" s="12"/>
      <c r="V9" s="12"/>
      <c r="X9" s="2">
        <v>117.18</v>
      </c>
      <c r="Y9" s="14"/>
      <c r="AA9" s="26">
        <f t="shared" si="15"/>
        <v>0</v>
      </c>
      <c r="AB9" s="26">
        <f t="shared" si="15"/>
        <v>0</v>
      </c>
      <c r="AC9" s="26">
        <f t="shared" si="16"/>
        <v>0</v>
      </c>
      <c r="AD9" s="26">
        <f t="shared" si="16"/>
        <v>0</v>
      </c>
      <c r="AE9" s="26">
        <f>K9/(55.8452+15.9994)</f>
        <v>0</v>
      </c>
      <c r="AF9" s="26">
        <f t="shared" si="17"/>
        <v>0</v>
      </c>
      <c r="AG9" s="26">
        <f t="shared" si="18"/>
        <v>0</v>
      </c>
      <c r="AH9" s="26">
        <f t="shared" si="18"/>
        <v>0</v>
      </c>
      <c r="AI9" s="26">
        <f t="shared" si="19"/>
        <v>0</v>
      </c>
      <c r="AJ9" s="26">
        <f t="shared" si="19"/>
        <v>0</v>
      </c>
      <c r="AK9" s="26">
        <f t="shared" si="20"/>
        <v>0</v>
      </c>
      <c r="AL9" s="26">
        <f t="shared" si="20"/>
        <v>0</v>
      </c>
      <c r="AM9" s="26">
        <f t="shared" si="21"/>
        <v>0</v>
      </c>
      <c r="AN9" s="26">
        <f t="shared" si="21"/>
        <v>0</v>
      </c>
      <c r="AO9" s="26">
        <f t="shared" si="22"/>
        <v>0</v>
      </c>
      <c r="AP9" s="26">
        <f t="shared" si="22"/>
        <v>0</v>
      </c>
      <c r="AQ9" s="26">
        <f t="shared" si="9"/>
        <v>0.53701597299430182</v>
      </c>
      <c r="AR9" s="2">
        <v>2</v>
      </c>
      <c r="AS9" s="26">
        <f t="shared" si="10"/>
        <v>1.8621420037549066</v>
      </c>
      <c r="AT9" s="27">
        <f t="shared" si="23"/>
        <v>0</v>
      </c>
      <c r="AU9" s="27">
        <f t="shared" si="23"/>
        <v>0</v>
      </c>
      <c r="AV9" s="26">
        <f t="shared" si="23"/>
        <v>0</v>
      </c>
      <c r="AW9" s="26">
        <f t="shared" si="23"/>
        <v>0</v>
      </c>
      <c r="AX9" s="26">
        <f t="shared" si="23"/>
        <v>0</v>
      </c>
      <c r="AY9" s="26">
        <f t="shared" si="23"/>
        <v>0</v>
      </c>
      <c r="AZ9" s="26">
        <f t="shared" si="23"/>
        <v>0</v>
      </c>
      <c r="BA9" s="26">
        <f t="shared" si="23"/>
        <v>0</v>
      </c>
      <c r="BB9" s="26">
        <f t="shared" si="23"/>
        <v>0</v>
      </c>
      <c r="BC9" s="26">
        <f t="shared" si="23"/>
        <v>0</v>
      </c>
      <c r="BD9" s="26">
        <f t="shared" si="23"/>
        <v>0</v>
      </c>
      <c r="BE9" s="26">
        <f t="shared" si="23"/>
        <v>0</v>
      </c>
      <c r="BF9" s="26">
        <f t="shared" si="23"/>
        <v>0</v>
      </c>
      <c r="BG9" s="26">
        <f t="shared" si="23"/>
        <v>0</v>
      </c>
      <c r="BH9" s="26">
        <f t="shared" si="23"/>
        <v>0</v>
      </c>
      <c r="BI9" s="26">
        <f t="shared" si="23"/>
        <v>0</v>
      </c>
      <c r="BJ9" s="26">
        <f t="shared" si="12"/>
        <v>1</v>
      </c>
      <c r="BK9" s="26">
        <f t="shared" si="13"/>
        <v>1</v>
      </c>
      <c r="BL9" s="26">
        <f t="shared" si="14"/>
        <v>1</v>
      </c>
      <c r="BM9" s="26"/>
      <c r="BO9" s="12"/>
      <c r="BP9" s="12"/>
      <c r="BQ9" s="12"/>
      <c r="BT9" s="12"/>
    </row>
    <row r="10" spans="1:72" s="2" customFormat="1" x14ac:dyDescent="0.3">
      <c r="A10" s="2" t="s">
        <v>48</v>
      </c>
      <c r="B10" s="2" t="s">
        <v>40</v>
      </c>
      <c r="C10" s="2" t="s">
        <v>25</v>
      </c>
      <c r="D10" s="2">
        <v>20</v>
      </c>
      <c r="E10" s="2">
        <v>1800</v>
      </c>
      <c r="F10" s="2" t="s">
        <v>26</v>
      </c>
      <c r="G10" s="10"/>
      <c r="H10" s="16"/>
      <c r="K10" s="12"/>
      <c r="L10" s="12"/>
      <c r="M10" s="12"/>
      <c r="N10" s="12"/>
      <c r="U10" s="12"/>
      <c r="V10" s="12"/>
      <c r="X10" s="2">
        <v>100</v>
      </c>
      <c r="Y10" s="14"/>
      <c r="AA10" s="26">
        <f t="shared" si="15"/>
        <v>0</v>
      </c>
      <c r="AB10" s="26">
        <f t="shared" si="15"/>
        <v>0</v>
      </c>
      <c r="AC10" s="26">
        <f t="shared" si="16"/>
        <v>0</v>
      </c>
      <c r="AD10" s="26">
        <f t="shared" si="16"/>
        <v>0</v>
      </c>
      <c r="AE10" s="26">
        <f>K10/(55.8452+15.9994)</f>
        <v>0</v>
      </c>
      <c r="AF10" s="26">
        <f t="shared" si="17"/>
        <v>0</v>
      </c>
      <c r="AG10" s="26">
        <f t="shared" si="18"/>
        <v>0</v>
      </c>
      <c r="AH10" s="26">
        <f t="shared" si="18"/>
        <v>0</v>
      </c>
      <c r="AI10" s="26">
        <f t="shared" si="19"/>
        <v>0</v>
      </c>
      <c r="AJ10" s="26">
        <f t="shared" si="19"/>
        <v>0</v>
      </c>
      <c r="AK10" s="26">
        <f t="shared" si="20"/>
        <v>0</v>
      </c>
      <c r="AL10" s="26">
        <f t="shared" si="20"/>
        <v>0</v>
      </c>
      <c r="AM10" s="26">
        <f t="shared" si="21"/>
        <v>0</v>
      </c>
      <c r="AN10" s="26">
        <f t="shared" si="21"/>
        <v>0</v>
      </c>
      <c r="AO10" s="26">
        <f t="shared" si="22"/>
        <v>0</v>
      </c>
      <c r="AP10" s="26">
        <f t="shared" si="22"/>
        <v>0</v>
      </c>
      <c r="AQ10" s="26">
        <f t="shared" si="9"/>
        <v>0.45828296039793631</v>
      </c>
      <c r="AR10" s="2">
        <v>2</v>
      </c>
      <c r="AS10" s="26">
        <f t="shared" si="10"/>
        <v>2.1820579999999996</v>
      </c>
      <c r="AT10" s="27">
        <f t="shared" si="23"/>
        <v>0</v>
      </c>
      <c r="AU10" s="27">
        <f t="shared" si="23"/>
        <v>0</v>
      </c>
      <c r="AV10" s="26">
        <f t="shared" si="23"/>
        <v>0</v>
      </c>
      <c r="AW10" s="26">
        <f t="shared" si="23"/>
        <v>0</v>
      </c>
      <c r="AX10" s="26">
        <f t="shared" si="23"/>
        <v>0</v>
      </c>
      <c r="AY10" s="26">
        <f t="shared" si="23"/>
        <v>0</v>
      </c>
      <c r="AZ10" s="26">
        <f t="shared" si="23"/>
        <v>0</v>
      </c>
      <c r="BA10" s="26">
        <f t="shared" si="23"/>
        <v>0</v>
      </c>
      <c r="BB10" s="26">
        <f t="shared" si="23"/>
        <v>0</v>
      </c>
      <c r="BC10" s="26">
        <f t="shared" si="23"/>
        <v>0</v>
      </c>
      <c r="BD10" s="26">
        <f t="shared" si="23"/>
        <v>0</v>
      </c>
      <c r="BE10" s="26">
        <f t="shared" si="23"/>
        <v>0</v>
      </c>
      <c r="BF10" s="26">
        <f t="shared" si="23"/>
        <v>0</v>
      </c>
      <c r="BG10" s="26">
        <f t="shared" si="23"/>
        <v>0</v>
      </c>
      <c r="BH10" s="26">
        <f t="shared" si="23"/>
        <v>0</v>
      </c>
      <c r="BI10" s="26">
        <f t="shared" si="23"/>
        <v>0</v>
      </c>
      <c r="BJ10" s="26">
        <f t="shared" si="12"/>
        <v>0.99999999999999989</v>
      </c>
      <c r="BK10" s="26">
        <f t="shared" si="13"/>
        <v>0.99999999999999989</v>
      </c>
      <c r="BL10" s="26">
        <f t="shared" si="14"/>
        <v>0.99999999999999989</v>
      </c>
      <c r="BM10" s="26"/>
      <c r="BO10" s="12"/>
      <c r="BP10" s="12"/>
      <c r="BQ10" s="12"/>
      <c r="BT10" s="12"/>
    </row>
    <row r="11" spans="1:72" s="2" customFormat="1" x14ac:dyDescent="0.3">
      <c r="G11" s="10"/>
      <c r="H11" s="16"/>
      <c r="K11" s="12"/>
      <c r="L11" s="12"/>
      <c r="M11" s="12"/>
      <c r="N11" s="12"/>
      <c r="U11" s="12"/>
      <c r="V11" s="12"/>
      <c r="Y11" s="14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>
        <f t="shared" si="9"/>
        <v>0</v>
      </c>
      <c r="AS11" s="26" t="e">
        <f t="shared" si="10"/>
        <v>#DIV/0!</v>
      </c>
      <c r="AT11" s="27"/>
      <c r="AU11" s="27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 t="e">
        <f t="shared" si="12"/>
        <v>#DIV/0!</v>
      </c>
      <c r="BK11" s="26" t="e">
        <f t="shared" si="13"/>
        <v>#DIV/0!</v>
      </c>
      <c r="BL11" s="26" t="e">
        <f t="shared" si="14"/>
        <v>#DIV/0!</v>
      </c>
      <c r="BM11" s="26"/>
      <c r="BO11" s="12"/>
      <c r="BP11" s="12"/>
      <c r="BQ11" s="12"/>
      <c r="BR11" s="12"/>
      <c r="BS11" s="12"/>
      <c r="BT11" s="12"/>
    </row>
    <row r="12" spans="1:72" s="2" customFormat="1" x14ac:dyDescent="0.3">
      <c r="A12" s="2" t="s">
        <v>49</v>
      </c>
      <c r="B12" s="2" t="s">
        <v>33</v>
      </c>
      <c r="C12" s="2" t="s">
        <v>25</v>
      </c>
      <c r="D12" s="2">
        <v>20</v>
      </c>
      <c r="E12" s="2">
        <v>1800</v>
      </c>
      <c r="F12" s="2" t="s">
        <v>27</v>
      </c>
      <c r="G12" s="10">
        <v>52.1</v>
      </c>
      <c r="H12" s="16">
        <v>0.5</v>
      </c>
      <c r="I12" s="12">
        <v>6.5</v>
      </c>
      <c r="J12" s="4">
        <v>1</v>
      </c>
      <c r="K12" s="49">
        <f>BN12-M12/1.1113</f>
        <v>4.4639999999999995</v>
      </c>
      <c r="L12" s="12">
        <f>(1-BR12)*BO12</f>
        <v>0.11159999999999999</v>
      </c>
      <c r="M12" s="12">
        <f>BN12*BR12*1.1113</f>
        <v>0.37339680000000003</v>
      </c>
      <c r="N12" s="12">
        <v>0.14417003849621457</v>
      </c>
      <c r="Q12" s="2">
        <v>29</v>
      </c>
      <c r="R12" s="2">
        <v>0.4</v>
      </c>
      <c r="S12" s="2">
        <v>6.9</v>
      </c>
      <c r="T12" s="2">
        <v>0.1</v>
      </c>
      <c r="U12" s="12"/>
      <c r="V12" s="12"/>
      <c r="Y12" s="13">
        <v>5.6</v>
      </c>
      <c r="AA12" s="26">
        <f t="shared" ref="AA12:AB15" si="24">G12/(2*15.9994+28.0855)</f>
        <v>0.86711503670676038</v>
      </c>
      <c r="AB12" s="26">
        <f t="shared" si="24"/>
        <v>8.3216414271282176E-3</v>
      </c>
      <c r="AC12" s="26">
        <f t="shared" ref="AC12:AD15" si="25">(2*I12)/(2*26.981+3*15.9994)</f>
        <v>0.12750073067726428</v>
      </c>
      <c r="AD12" s="26">
        <f t="shared" si="25"/>
        <v>1.9615497027271424E-2</v>
      </c>
      <c r="AE12" s="26">
        <f>K12/(55.8452+15.9994)</f>
        <v>6.2134106112359172E-2</v>
      </c>
      <c r="AF12" s="26">
        <f t="shared" ref="AF12:AF15" si="26">L12/(55.8452+15.9994)</f>
        <v>1.5533526528089792E-3</v>
      </c>
      <c r="AG12" s="26">
        <f t="shared" ref="AG12:AH15" si="27">2*M12/(2*55.845+3*15.999)</f>
        <v>4.6766086156042755E-3</v>
      </c>
      <c r="AH12" s="26">
        <f t="shared" si="27"/>
        <v>1.8056577992725089E-3</v>
      </c>
      <c r="AI12" s="26">
        <f t="shared" ref="AI12:AJ15" si="28">O12/(95.94+2*15.9994)</f>
        <v>0</v>
      </c>
      <c r="AJ12" s="26">
        <f t="shared" si="28"/>
        <v>0</v>
      </c>
      <c r="AK12" s="26">
        <f t="shared" ref="AK12:AL15" si="29">Q12/(15.9994+24.3051)</f>
        <v>0.7195226339490628</v>
      </c>
      <c r="AL12" s="26">
        <f t="shared" si="29"/>
        <v>9.9244501234353501E-3</v>
      </c>
      <c r="AM12" s="26">
        <f t="shared" ref="AM12:AN15" si="30">S12/(40.078+15.9994)</f>
        <v>0.12304422102308595</v>
      </c>
      <c r="AN12" s="26">
        <f t="shared" si="30"/>
        <v>1.7832495800447238E-3</v>
      </c>
      <c r="AO12" s="26">
        <f t="shared" ref="AO12:AP15" si="31">U12/(22.989+0.5*15.9994)</f>
        <v>0</v>
      </c>
      <c r="AP12" s="26">
        <f t="shared" si="31"/>
        <v>0</v>
      </c>
      <c r="AQ12" s="26">
        <f t="shared" si="9"/>
        <v>0</v>
      </c>
      <c r="AR12" s="2">
        <v>12</v>
      </c>
      <c r="AS12" s="26">
        <f t="shared" si="10"/>
        <v>4.2295264714718988</v>
      </c>
      <c r="AT12" s="27">
        <f t="shared" ref="AT12:BI15" si="32">$AS12*AA12</f>
        <v>3.6674860015625703</v>
      </c>
      <c r="AU12" s="27">
        <f t="shared" si="32"/>
        <v>3.5196602702135989E-2</v>
      </c>
      <c r="AV12" s="26">
        <f t="shared" si="32"/>
        <v>0.53926771553149844</v>
      </c>
      <c r="AW12" s="26">
        <f t="shared" si="32"/>
        <v>8.2964263927922818E-2</v>
      </c>
      <c r="AX12" s="26">
        <f t="shared" si="32"/>
        <v>0.262797846583467</v>
      </c>
      <c r="AY12" s="26">
        <f t="shared" si="32"/>
        <v>6.5699461645866751E-3</v>
      </c>
      <c r="AZ12" s="26">
        <f t="shared" si="32"/>
        <v>1.9779839936411834E-2</v>
      </c>
      <c r="BA12" s="26">
        <f t="shared" si="32"/>
        <v>7.637077460442768E-3</v>
      </c>
      <c r="BB12" s="26">
        <f t="shared" si="32"/>
        <v>0</v>
      </c>
      <c r="BC12" s="26">
        <f t="shared" si="32"/>
        <v>0</v>
      </c>
      <c r="BD12" s="26">
        <f t="shared" si="32"/>
        <v>3.043240027110746</v>
      </c>
      <c r="BE12" s="26">
        <f t="shared" si="32"/>
        <v>4.1975724511872363E-2</v>
      </c>
      <c r="BF12" s="26">
        <f t="shared" si="32"/>
        <v>0.5204187899787811</v>
      </c>
      <c r="BG12" s="26">
        <f t="shared" si="32"/>
        <v>7.5423013040403063E-3</v>
      </c>
      <c r="BH12" s="26">
        <f t="shared" si="32"/>
        <v>0</v>
      </c>
      <c r="BI12" s="26">
        <f t="shared" si="32"/>
        <v>0</v>
      </c>
      <c r="BJ12" s="26">
        <f t="shared" si="12"/>
        <v>0</v>
      </c>
      <c r="BK12" s="26">
        <f t="shared" si="13"/>
        <v>8.0529902207034745</v>
      </c>
      <c r="BL12" s="26">
        <f t="shared" si="14"/>
        <v>0.18188591607100091</v>
      </c>
      <c r="BM12" s="26">
        <f>AX12+AZ12</f>
        <v>0.28257768651987886</v>
      </c>
      <c r="BN12" s="2">
        <v>4.8</v>
      </c>
      <c r="BO12" s="12">
        <v>0.12</v>
      </c>
      <c r="BP12" s="12">
        <f>(1-BR12)*L12+BQ12</f>
        <v>0.24803279193371242</v>
      </c>
      <c r="BQ12" s="12">
        <f>SQRT((BO12/BN12)^2+(BS12/BR12)^2)*(BN12*BR12)</f>
        <v>0.14424479193371242</v>
      </c>
      <c r="BR12" s="12">
        <v>7.0000000000000007E-2</v>
      </c>
      <c r="BS12" s="12">
        <v>0.03</v>
      </c>
      <c r="BT12" s="12">
        <f>AX12+BF12+(BD12)</f>
        <v>3.8264566636729942</v>
      </c>
    </row>
    <row r="13" spans="1:72" s="2" customFormat="1" x14ac:dyDescent="0.3">
      <c r="A13" s="2" t="s">
        <v>49</v>
      </c>
      <c r="B13" s="2" t="s">
        <v>34</v>
      </c>
      <c r="C13" s="2" t="s">
        <v>25</v>
      </c>
      <c r="D13" s="2">
        <v>20</v>
      </c>
      <c r="E13" s="2">
        <v>1800</v>
      </c>
      <c r="F13" s="2" t="s">
        <v>27</v>
      </c>
      <c r="G13" s="10">
        <v>40.270000000000003</v>
      </c>
      <c r="H13" s="16">
        <v>0.33</v>
      </c>
      <c r="I13" s="12">
        <v>0.15</v>
      </c>
      <c r="J13" s="12">
        <v>0.01</v>
      </c>
      <c r="K13" s="12">
        <v>9.57</v>
      </c>
      <c r="L13" s="12">
        <v>7.0000000000000007E-2</v>
      </c>
      <c r="M13" s="12"/>
      <c r="N13" s="12"/>
      <c r="Q13" s="2">
        <v>50.42</v>
      </c>
      <c r="R13" s="2">
        <v>0.37</v>
      </c>
      <c r="S13" s="2">
        <v>0.08</v>
      </c>
      <c r="T13" s="2">
        <v>0.01</v>
      </c>
      <c r="U13" s="12"/>
      <c r="V13" s="12"/>
      <c r="Y13" s="13"/>
      <c r="AA13" s="26">
        <f t="shared" si="24"/>
        <v>0.67022500054090672</v>
      </c>
      <c r="AB13" s="26">
        <f t="shared" si="24"/>
        <v>5.4922833419046241E-3</v>
      </c>
      <c r="AC13" s="26">
        <f t="shared" si="25"/>
        <v>2.9423245540907139E-3</v>
      </c>
      <c r="AD13" s="26">
        <f t="shared" si="25"/>
        <v>1.9615497027271426E-4</v>
      </c>
      <c r="AE13" s="26">
        <f>K13/(55.8452+15.9994)</f>
        <v>0.1332041656575442</v>
      </c>
      <c r="AF13" s="26">
        <f t="shared" si="26"/>
        <v>9.7432514065079359E-4</v>
      </c>
      <c r="AG13" s="26">
        <f t="shared" si="27"/>
        <v>0</v>
      </c>
      <c r="AH13" s="26">
        <f t="shared" si="27"/>
        <v>0</v>
      </c>
      <c r="AI13" s="26">
        <f t="shared" si="28"/>
        <v>0</v>
      </c>
      <c r="AJ13" s="26">
        <f t="shared" si="28"/>
        <v>0</v>
      </c>
      <c r="AK13" s="26">
        <f t="shared" si="29"/>
        <v>1.2509769380590259</v>
      </c>
      <c r="AL13" s="26">
        <f t="shared" si="29"/>
        <v>9.180116364177697E-3</v>
      </c>
      <c r="AM13" s="26">
        <f t="shared" si="30"/>
        <v>1.426599664035779E-3</v>
      </c>
      <c r="AN13" s="26">
        <f t="shared" si="30"/>
        <v>1.7832495800447238E-4</v>
      </c>
      <c r="AO13" s="26">
        <f t="shared" si="31"/>
        <v>0</v>
      </c>
      <c r="AP13" s="26">
        <f t="shared" si="31"/>
        <v>0</v>
      </c>
      <c r="AQ13" s="26">
        <f t="shared" si="9"/>
        <v>0</v>
      </c>
      <c r="AR13" s="2">
        <v>4</v>
      </c>
      <c r="AS13" s="26">
        <f t="shared" si="10"/>
        <v>1.4649486186686365</v>
      </c>
      <c r="AT13" s="27">
        <f t="shared" si="32"/>
        <v>0.98184518873958748</v>
      </c>
      <c r="AU13" s="27">
        <f t="shared" si="32"/>
        <v>8.0459128950599416E-3</v>
      </c>
      <c r="AV13" s="26">
        <f t="shared" si="32"/>
        <v>4.3103542911900033E-3</v>
      </c>
      <c r="AW13" s="26">
        <f t="shared" si="32"/>
        <v>2.8735695274600021E-4</v>
      </c>
      <c r="AX13" s="26">
        <f t="shared" si="32"/>
        <v>0.19513725848092761</v>
      </c>
      <c r="AY13" s="26">
        <f t="shared" si="32"/>
        <v>1.427336268930505E-3</v>
      </c>
      <c r="AZ13" s="26">
        <f t="shared" si="32"/>
        <v>0</v>
      </c>
      <c r="BA13" s="26">
        <f t="shared" si="32"/>
        <v>0</v>
      </c>
      <c r="BB13" s="26">
        <f t="shared" si="32"/>
        <v>0</v>
      </c>
      <c r="BC13" s="26">
        <f t="shared" si="32"/>
        <v>0</v>
      </c>
      <c r="BD13" s="26">
        <f t="shared" si="32"/>
        <v>1.8326169373958903</v>
      </c>
      <c r="BE13" s="26">
        <f t="shared" si="32"/>
        <v>1.3448398786919462E-2</v>
      </c>
      <c r="BF13" s="26">
        <f t="shared" si="32"/>
        <v>2.0898952072223552E-3</v>
      </c>
      <c r="BG13" s="26">
        <f t="shared" si="32"/>
        <v>2.612369009027944E-4</v>
      </c>
      <c r="BH13" s="26">
        <f t="shared" si="32"/>
        <v>0</v>
      </c>
      <c r="BI13" s="26">
        <f t="shared" si="32"/>
        <v>0</v>
      </c>
      <c r="BJ13" s="26">
        <f t="shared" si="12"/>
        <v>0</v>
      </c>
      <c r="BK13" s="26">
        <f t="shared" si="13"/>
        <v>3.0159996341148179</v>
      </c>
      <c r="BL13" s="26">
        <f t="shared" si="14"/>
        <v>2.3470241804558707E-2</v>
      </c>
      <c r="BM13" s="26"/>
      <c r="BO13" s="12"/>
      <c r="BP13" s="12"/>
      <c r="BQ13" s="12"/>
      <c r="BR13" s="12"/>
      <c r="BS13" s="12"/>
      <c r="BT13" s="12"/>
    </row>
    <row r="14" spans="1:72" s="2" customFormat="1" x14ac:dyDescent="0.3">
      <c r="A14" s="2" t="s">
        <v>49</v>
      </c>
      <c r="B14" s="2" t="s">
        <v>27</v>
      </c>
      <c r="C14" s="2" t="s">
        <v>25</v>
      </c>
      <c r="D14" s="2">
        <v>20</v>
      </c>
      <c r="E14" s="2">
        <v>1800</v>
      </c>
      <c r="F14" s="2" t="s">
        <v>27</v>
      </c>
      <c r="G14" s="10"/>
      <c r="H14" s="16"/>
      <c r="I14" s="4"/>
      <c r="J14" s="4"/>
      <c r="K14" s="12"/>
      <c r="L14" s="12"/>
      <c r="M14" s="12"/>
      <c r="N14" s="12"/>
      <c r="O14" s="2">
        <v>133.35</v>
      </c>
      <c r="U14" s="12"/>
      <c r="V14" s="12"/>
      <c r="Y14" s="13"/>
      <c r="AA14" s="26">
        <f t="shared" si="24"/>
        <v>0</v>
      </c>
      <c r="AB14" s="26">
        <f t="shared" si="24"/>
        <v>0</v>
      </c>
      <c r="AC14" s="26">
        <f t="shared" si="25"/>
        <v>0</v>
      </c>
      <c r="AD14" s="26">
        <f t="shared" si="25"/>
        <v>0</v>
      </c>
      <c r="AE14" s="26">
        <f>K14/(55.8452+15.9994)</f>
        <v>0</v>
      </c>
      <c r="AF14" s="26">
        <f t="shared" si="26"/>
        <v>0</v>
      </c>
      <c r="AG14" s="26">
        <f t="shared" si="27"/>
        <v>0</v>
      </c>
      <c r="AH14" s="26">
        <f t="shared" si="27"/>
        <v>0</v>
      </c>
      <c r="AI14" s="26">
        <f t="shared" si="28"/>
        <v>1.0422952224032116</v>
      </c>
      <c r="AJ14" s="26">
        <f t="shared" si="28"/>
        <v>0</v>
      </c>
      <c r="AK14" s="26">
        <f t="shared" si="29"/>
        <v>0</v>
      </c>
      <c r="AL14" s="26">
        <f t="shared" si="29"/>
        <v>0</v>
      </c>
      <c r="AM14" s="26">
        <f t="shared" si="30"/>
        <v>0</v>
      </c>
      <c r="AN14" s="26">
        <f t="shared" si="30"/>
        <v>0</v>
      </c>
      <c r="AO14" s="26">
        <f t="shared" si="31"/>
        <v>0</v>
      </c>
      <c r="AP14" s="26">
        <f t="shared" si="31"/>
        <v>0</v>
      </c>
      <c r="AQ14" s="26">
        <f t="shared" si="9"/>
        <v>0</v>
      </c>
      <c r="AR14" s="2">
        <v>2</v>
      </c>
      <c r="AS14" s="26">
        <f t="shared" si="10"/>
        <v>0.9594210723659542</v>
      </c>
      <c r="AT14" s="27">
        <f t="shared" si="32"/>
        <v>0</v>
      </c>
      <c r="AU14" s="27">
        <f t="shared" si="32"/>
        <v>0</v>
      </c>
      <c r="AV14" s="26">
        <f t="shared" si="32"/>
        <v>0</v>
      </c>
      <c r="AW14" s="26">
        <f t="shared" si="32"/>
        <v>0</v>
      </c>
      <c r="AX14" s="26">
        <f t="shared" si="32"/>
        <v>0</v>
      </c>
      <c r="AY14" s="26">
        <f t="shared" si="32"/>
        <v>0</v>
      </c>
      <c r="AZ14" s="26">
        <f t="shared" si="32"/>
        <v>0</v>
      </c>
      <c r="BA14" s="26">
        <f t="shared" si="32"/>
        <v>0</v>
      </c>
      <c r="BB14" s="26">
        <f t="shared" si="32"/>
        <v>1</v>
      </c>
      <c r="BC14" s="26">
        <f t="shared" si="32"/>
        <v>0</v>
      </c>
      <c r="BD14" s="26">
        <f t="shared" si="32"/>
        <v>0</v>
      </c>
      <c r="BE14" s="26">
        <f t="shared" si="32"/>
        <v>0</v>
      </c>
      <c r="BF14" s="26">
        <f t="shared" si="32"/>
        <v>0</v>
      </c>
      <c r="BG14" s="26">
        <f t="shared" si="32"/>
        <v>0</v>
      </c>
      <c r="BH14" s="26">
        <f t="shared" si="32"/>
        <v>0</v>
      </c>
      <c r="BI14" s="26">
        <f t="shared" si="32"/>
        <v>0</v>
      </c>
      <c r="BJ14" s="26">
        <f t="shared" si="12"/>
        <v>0</v>
      </c>
      <c r="BK14" s="26">
        <f t="shared" si="13"/>
        <v>1</v>
      </c>
      <c r="BL14" s="26">
        <f t="shared" si="14"/>
        <v>0</v>
      </c>
      <c r="BM14" s="26"/>
      <c r="BO14" s="12"/>
      <c r="BP14" s="12"/>
      <c r="BQ14" s="12"/>
      <c r="BR14" s="12"/>
      <c r="BS14" s="12"/>
      <c r="BT14" s="12"/>
    </row>
    <row r="15" spans="1:72" s="2" customFormat="1" x14ac:dyDescent="0.3">
      <c r="A15" s="2" t="s">
        <v>49</v>
      </c>
      <c r="B15" s="2" t="s">
        <v>36</v>
      </c>
      <c r="C15" s="2" t="s">
        <v>25</v>
      </c>
      <c r="D15" s="2">
        <v>20</v>
      </c>
      <c r="E15" s="2">
        <v>1800</v>
      </c>
      <c r="F15" s="2" t="s">
        <v>27</v>
      </c>
      <c r="G15" s="10"/>
      <c r="H15" s="16"/>
      <c r="I15" s="4"/>
      <c r="J15" s="4"/>
      <c r="K15" s="12"/>
      <c r="L15" s="12"/>
      <c r="M15" s="12"/>
      <c r="N15" s="12"/>
      <c r="O15" s="2">
        <v>100</v>
      </c>
      <c r="U15" s="12"/>
      <c r="V15" s="12"/>
      <c r="Y15" s="13"/>
      <c r="AA15" s="26">
        <f t="shared" si="24"/>
        <v>0</v>
      </c>
      <c r="AB15" s="26">
        <f t="shared" si="24"/>
        <v>0</v>
      </c>
      <c r="AC15" s="26">
        <f t="shared" si="25"/>
        <v>0</v>
      </c>
      <c r="AD15" s="26">
        <f t="shared" si="25"/>
        <v>0</v>
      </c>
      <c r="AE15" s="26">
        <f>K15/(55.8452+15.9994)</f>
        <v>0</v>
      </c>
      <c r="AF15" s="26">
        <f t="shared" si="26"/>
        <v>0</v>
      </c>
      <c r="AG15" s="26">
        <f t="shared" si="27"/>
        <v>0</v>
      </c>
      <c r="AH15" s="26">
        <f t="shared" si="27"/>
        <v>0</v>
      </c>
      <c r="AI15" s="26">
        <f t="shared" si="28"/>
        <v>0.78162371383817886</v>
      </c>
      <c r="AJ15" s="26">
        <f t="shared" si="28"/>
        <v>0</v>
      </c>
      <c r="AK15" s="26">
        <f t="shared" si="29"/>
        <v>0</v>
      </c>
      <c r="AL15" s="26">
        <f t="shared" si="29"/>
        <v>0</v>
      </c>
      <c r="AM15" s="26">
        <f t="shared" si="30"/>
        <v>0</v>
      </c>
      <c r="AN15" s="26">
        <f t="shared" si="30"/>
        <v>0</v>
      </c>
      <c r="AO15" s="26">
        <f t="shared" si="31"/>
        <v>0</v>
      </c>
      <c r="AP15" s="26">
        <f t="shared" si="31"/>
        <v>0</v>
      </c>
      <c r="AQ15" s="26">
        <f t="shared" si="9"/>
        <v>0</v>
      </c>
      <c r="AR15" s="2">
        <v>2</v>
      </c>
      <c r="AS15" s="26">
        <f t="shared" si="10"/>
        <v>1.279388</v>
      </c>
      <c r="AT15" s="27">
        <f t="shared" si="32"/>
        <v>0</v>
      </c>
      <c r="AU15" s="27">
        <f t="shared" si="32"/>
        <v>0</v>
      </c>
      <c r="AV15" s="26">
        <f t="shared" si="32"/>
        <v>0</v>
      </c>
      <c r="AW15" s="26">
        <f t="shared" si="32"/>
        <v>0</v>
      </c>
      <c r="AX15" s="26">
        <f t="shared" si="32"/>
        <v>0</v>
      </c>
      <c r="AY15" s="26">
        <f t="shared" si="32"/>
        <v>0</v>
      </c>
      <c r="AZ15" s="26">
        <f t="shared" si="32"/>
        <v>0</v>
      </c>
      <c r="BA15" s="26">
        <f t="shared" si="32"/>
        <v>0</v>
      </c>
      <c r="BB15" s="26">
        <f t="shared" si="32"/>
        <v>1</v>
      </c>
      <c r="BC15" s="26">
        <f t="shared" si="32"/>
        <v>0</v>
      </c>
      <c r="BD15" s="26">
        <f t="shared" si="32"/>
        <v>0</v>
      </c>
      <c r="BE15" s="26">
        <f t="shared" si="32"/>
        <v>0</v>
      </c>
      <c r="BF15" s="26">
        <f t="shared" si="32"/>
        <v>0</v>
      </c>
      <c r="BG15" s="26">
        <f t="shared" si="32"/>
        <v>0</v>
      </c>
      <c r="BH15" s="26">
        <f t="shared" si="32"/>
        <v>0</v>
      </c>
      <c r="BI15" s="26">
        <f t="shared" si="32"/>
        <v>0</v>
      </c>
      <c r="BJ15" s="26">
        <f t="shared" si="12"/>
        <v>0</v>
      </c>
      <c r="BK15" s="26">
        <f t="shared" si="13"/>
        <v>1</v>
      </c>
      <c r="BL15" s="26">
        <f t="shared" si="14"/>
        <v>0</v>
      </c>
      <c r="BM15" s="26"/>
      <c r="BO15" s="12"/>
      <c r="BP15" s="12"/>
      <c r="BQ15" s="12"/>
      <c r="BR15" s="12"/>
      <c r="BS15" s="12"/>
      <c r="BT15" s="12"/>
    </row>
    <row r="16" spans="1:72" s="25" customFormat="1" x14ac:dyDescent="0.3">
      <c r="A16" s="2"/>
      <c r="B16" s="2"/>
      <c r="C16" s="2"/>
      <c r="D16" s="2"/>
      <c r="E16" s="2"/>
      <c r="F16" s="2"/>
      <c r="G16" s="10"/>
      <c r="H16" s="16"/>
      <c r="I16" s="4"/>
      <c r="J16" s="4"/>
      <c r="K16" s="12"/>
      <c r="L16" s="12"/>
      <c r="M16" s="12"/>
      <c r="N16" s="12"/>
      <c r="O16" s="2"/>
      <c r="P16" s="2"/>
      <c r="Q16" s="2"/>
      <c r="R16" s="2"/>
      <c r="S16" s="2"/>
      <c r="T16" s="2"/>
      <c r="U16" s="12"/>
      <c r="V16" s="12"/>
      <c r="W16" s="2"/>
      <c r="X16" s="2"/>
      <c r="Y16" s="13"/>
      <c r="Z16" s="2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>
        <f t="shared" si="9"/>
        <v>0</v>
      </c>
      <c r="AR16" s="2"/>
      <c r="AS16" s="26" t="e">
        <f t="shared" si="10"/>
        <v>#DIV/0!</v>
      </c>
      <c r="AT16" s="27"/>
      <c r="AU16" s="27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 t="e">
        <f t="shared" si="12"/>
        <v>#DIV/0!</v>
      </c>
      <c r="BK16" s="26" t="e">
        <f t="shared" si="13"/>
        <v>#DIV/0!</v>
      </c>
      <c r="BL16" s="26" t="e">
        <f t="shared" si="14"/>
        <v>#DIV/0!</v>
      </c>
      <c r="BM16" s="26"/>
      <c r="BN16" s="2"/>
      <c r="BO16" s="12"/>
      <c r="BP16" s="12"/>
      <c r="BQ16" s="12"/>
      <c r="BR16" s="12"/>
      <c r="BS16" s="12"/>
      <c r="BT16" s="12"/>
    </row>
    <row r="17" spans="1:72" s="2" customFormat="1" x14ac:dyDescent="0.3">
      <c r="A17" s="2" t="s">
        <v>52</v>
      </c>
      <c r="B17" s="2" t="s">
        <v>33</v>
      </c>
      <c r="C17" s="2" t="s">
        <v>25</v>
      </c>
      <c r="D17" s="2">
        <v>17</v>
      </c>
      <c r="E17" s="2">
        <v>1800</v>
      </c>
      <c r="F17" s="2" t="s">
        <v>28</v>
      </c>
      <c r="G17" s="10">
        <v>51.6</v>
      </c>
      <c r="H17" s="16">
        <v>0.5</v>
      </c>
      <c r="I17" s="2">
        <v>8.9</v>
      </c>
      <c r="J17" s="2">
        <v>0.4</v>
      </c>
      <c r="K17" s="49">
        <f>BN17-M17/1.1113</f>
        <v>5.59</v>
      </c>
      <c r="L17" s="12">
        <f>(1-BR17)*BO17</f>
        <v>0.43</v>
      </c>
      <c r="M17" s="12">
        <f>BN17*BR17*1.1113</f>
        <v>1.0112830000000002</v>
      </c>
      <c r="N17" s="12">
        <v>0.26925824035672524</v>
      </c>
      <c r="Q17" s="2">
        <v>27.7</v>
      </c>
      <c r="R17" s="2">
        <v>0.4</v>
      </c>
      <c r="S17" s="2">
        <v>5.8</v>
      </c>
      <c r="T17" s="2">
        <v>0.3</v>
      </c>
      <c r="Y17" s="13">
        <f>K17+M17</f>
        <v>6.6012830000000005</v>
      </c>
      <c r="AA17" s="26">
        <f t="shared" ref="AA17:AB19" si="33">G17/(2*15.9994+28.0855)</f>
        <v>0.85879339527963217</v>
      </c>
      <c r="AB17" s="26">
        <f t="shared" si="33"/>
        <v>8.3216414271282176E-3</v>
      </c>
      <c r="AC17" s="26">
        <f t="shared" ref="AC17:AD19" si="34">(2*I17)/(2*26.981+3*15.9994)</f>
        <v>0.1745779235427157</v>
      </c>
      <c r="AD17" s="26">
        <f t="shared" si="34"/>
        <v>7.8461988109085699E-3</v>
      </c>
      <c r="AE17" s="26">
        <f>K17/(55.8452+15.9994)</f>
        <v>7.7806821946256224E-2</v>
      </c>
      <c r="AF17" s="26">
        <f t="shared" ref="AF17:AF19" si="35">L17/(55.8452+15.9994)</f>
        <v>5.985140149712017E-3</v>
      </c>
      <c r="AG17" s="26">
        <f t="shared" ref="AG17:AH19" si="36">2*M17/(2*55.845+3*15.999)</f>
        <v>1.2665815000594915E-2</v>
      </c>
      <c r="AH17" s="26">
        <f t="shared" si="36"/>
        <v>3.3723251154661959E-3</v>
      </c>
      <c r="AI17" s="26">
        <f t="shared" ref="AI17:AJ19" si="37">O17/(95.94+2*15.9994)</f>
        <v>0</v>
      </c>
      <c r="AJ17" s="26">
        <f t="shared" si="37"/>
        <v>0</v>
      </c>
      <c r="AK17" s="26">
        <f t="shared" ref="AK17:AL19" si="38">Q17/(15.9994+24.3051)</f>
        <v>0.68726817104789795</v>
      </c>
      <c r="AL17" s="26">
        <f t="shared" si="38"/>
        <v>9.9244501234353501E-3</v>
      </c>
      <c r="AM17" s="26">
        <f t="shared" ref="AM17:AN19" si="39">S17/(40.078+15.9994)</f>
        <v>0.10342847564259397</v>
      </c>
      <c r="AN17" s="26">
        <f t="shared" si="39"/>
        <v>5.3497487401341715E-3</v>
      </c>
      <c r="AO17" s="26">
        <f t="shared" ref="AO17:AP19" si="40">U17/(22.989+0.5*15.9994)</f>
        <v>0</v>
      </c>
      <c r="AP17" s="26">
        <f t="shared" si="40"/>
        <v>0</v>
      </c>
      <c r="AQ17" s="26">
        <f t="shared" si="9"/>
        <v>0</v>
      </c>
      <c r="AR17" s="2">
        <v>12</v>
      </c>
      <c r="AS17" s="26">
        <f t="shared" si="10"/>
        <v>4.1856242497764438</v>
      </c>
      <c r="AT17" s="27">
        <f t="shared" ref="AT17:BI19" si="41">$AS17*AA17</f>
        <v>3.5945864608302753</v>
      </c>
      <c r="AU17" s="27">
        <f t="shared" si="41"/>
        <v>3.4831264155332123E-2</v>
      </c>
      <c r="AV17" s="26">
        <f t="shared" si="41"/>
        <v>0.7307175902560088</v>
      </c>
      <c r="AW17" s="26">
        <f t="shared" si="41"/>
        <v>3.2841240011506005E-2</v>
      </c>
      <c r="AX17" s="26">
        <f t="shared" si="41"/>
        <v>0.32567012073628804</v>
      </c>
      <c r="AY17" s="26">
        <f t="shared" si="41"/>
        <v>2.5051547748945233E-2</v>
      </c>
      <c r="AZ17" s="26">
        <f t="shared" si="41"/>
        <v>5.3014342409672316E-2</v>
      </c>
      <c r="BA17" s="26">
        <f t="shared" si="41"/>
        <v>1.4115285781425456E-2</v>
      </c>
      <c r="BB17" s="26">
        <f t="shared" si="41"/>
        <v>0</v>
      </c>
      <c r="BC17" s="26">
        <f t="shared" si="41"/>
        <v>0</v>
      </c>
      <c r="BD17" s="26">
        <f t="shared" si="41"/>
        <v>2.8766463228375865</v>
      </c>
      <c r="BE17" s="26">
        <f t="shared" si="41"/>
        <v>4.1540019102347822E-2</v>
      </c>
      <c r="BF17" s="26">
        <f t="shared" si="41"/>
        <v>0.43291273576705358</v>
      </c>
      <c r="BG17" s="26">
        <f t="shared" si="41"/>
        <v>2.2392038056916568E-2</v>
      </c>
      <c r="BH17" s="26">
        <f t="shared" si="41"/>
        <v>0</v>
      </c>
      <c r="BI17" s="26">
        <f t="shared" si="41"/>
        <v>0</v>
      </c>
      <c r="BJ17" s="26">
        <f t="shared" si="12"/>
        <v>0</v>
      </c>
      <c r="BK17" s="26">
        <f t="shared" si="13"/>
        <v>8.0135475728368863</v>
      </c>
      <c r="BL17" s="26">
        <f t="shared" si="14"/>
        <v>0.17077139485647319</v>
      </c>
      <c r="BM17" s="26">
        <f>AX17+AZ17</f>
        <v>0.37868446314596038</v>
      </c>
      <c r="BN17" s="2">
        <v>6.5</v>
      </c>
      <c r="BO17" s="12">
        <v>0.5</v>
      </c>
      <c r="BP17" s="12">
        <f>(1-BR17)*L17+BQ17</f>
        <v>0.6390582403567252</v>
      </c>
      <c r="BQ17" s="12">
        <f>SQRT((BO17/BN17)^2+(BS17/BR17)^2)*(BN17*BR17)</f>
        <v>0.26925824035672524</v>
      </c>
      <c r="BR17" s="12">
        <v>0.14000000000000001</v>
      </c>
      <c r="BS17" s="12">
        <v>0.04</v>
      </c>
      <c r="BT17" s="12">
        <f>AX17+BF17+(BD17)</f>
        <v>3.6352291793409282</v>
      </c>
    </row>
    <row r="18" spans="1:72" s="2" customFormat="1" x14ac:dyDescent="0.3">
      <c r="A18" s="2" t="s">
        <v>52</v>
      </c>
      <c r="B18" s="2" t="s">
        <v>41</v>
      </c>
      <c r="C18" s="2" t="s">
        <v>25</v>
      </c>
      <c r="D18" s="2">
        <v>17</v>
      </c>
      <c r="E18" s="2">
        <v>1800</v>
      </c>
      <c r="F18" s="2" t="s">
        <v>28</v>
      </c>
      <c r="G18" s="10">
        <v>40.9</v>
      </c>
      <c r="H18" s="16">
        <v>0.3</v>
      </c>
      <c r="I18" s="2">
        <v>0.08</v>
      </c>
      <c r="J18" s="2">
        <v>7.0000000000000007E-2</v>
      </c>
      <c r="K18" s="12">
        <v>8.5</v>
      </c>
      <c r="L18" s="12">
        <v>0.5</v>
      </c>
      <c r="M18" s="12"/>
      <c r="N18" s="12"/>
      <c r="Q18" s="2">
        <v>51</v>
      </c>
      <c r="R18" s="2">
        <v>0.5</v>
      </c>
      <c r="S18" s="2">
        <v>0.24</v>
      </c>
      <c r="T18" s="2">
        <v>7.0000000000000007E-2</v>
      </c>
      <c r="Y18" s="13"/>
      <c r="AA18" s="26">
        <f t="shared" si="33"/>
        <v>0.68071026873908824</v>
      </c>
      <c r="AB18" s="26">
        <f t="shared" si="33"/>
        <v>4.9929848562769311E-3</v>
      </c>
      <c r="AC18" s="26">
        <f t="shared" si="34"/>
        <v>1.5692397621817141E-3</v>
      </c>
      <c r="AD18" s="26">
        <f t="shared" si="34"/>
        <v>1.3730847919089999E-3</v>
      </c>
      <c r="AE18" s="26">
        <f>K18/(55.8452+15.9994)</f>
        <v>0.11831090993616779</v>
      </c>
      <c r="AF18" s="26">
        <f t="shared" si="35"/>
        <v>6.9594652903628108E-3</v>
      </c>
      <c r="AG18" s="26">
        <f t="shared" si="36"/>
        <v>0</v>
      </c>
      <c r="AH18" s="26">
        <f t="shared" si="36"/>
        <v>0</v>
      </c>
      <c r="AI18" s="26">
        <f t="shared" si="37"/>
        <v>0</v>
      </c>
      <c r="AJ18" s="26">
        <f t="shared" si="37"/>
        <v>0</v>
      </c>
      <c r="AK18" s="26">
        <f t="shared" si="38"/>
        <v>1.265367390738007</v>
      </c>
      <c r="AL18" s="26">
        <f t="shared" si="38"/>
        <v>1.2405562654294187E-2</v>
      </c>
      <c r="AM18" s="26">
        <f t="shared" si="39"/>
        <v>4.2797989921073368E-3</v>
      </c>
      <c r="AN18" s="26">
        <f t="shared" si="39"/>
        <v>1.2482747060313067E-3</v>
      </c>
      <c r="AO18" s="26">
        <f t="shared" si="40"/>
        <v>0</v>
      </c>
      <c r="AP18" s="26">
        <f t="shared" si="40"/>
        <v>0</v>
      </c>
      <c r="AQ18" s="26">
        <f t="shared" si="9"/>
        <v>0</v>
      </c>
      <c r="AR18" s="2">
        <v>4</v>
      </c>
      <c r="AS18" s="26">
        <f t="shared" si="10"/>
        <v>1.4536296695516184</v>
      </c>
      <c r="AT18" s="27">
        <f t="shared" si="41"/>
        <v>0.98950064300759422</v>
      </c>
      <c r="AU18" s="27">
        <f t="shared" si="41"/>
        <v>7.2579509267060704E-3</v>
      </c>
      <c r="AV18" s="26">
        <f t="shared" si="41"/>
        <v>2.2810934769474651E-3</v>
      </c>
      <c r="AW18" s="26">
        <f t="shared" si="41"/>
        <v>1.9959567923290324E-3</v>
      </c>
      <c r="AX18" s="26">
        <f t="shared" si="41"/>
        <v>0.17198024891486288</v>
      </c>
      <c r="AY18" s="26">
        <f t="shared" si="41"/>
        <v>1.011648523028605E-2</v>
      </c>
      <c r="AZ18" s="26">
        <f t="shared" si="41"/>
        <v>0</v>
      </c>
      <c r="BA18" s="26">
        <f t="shared" si="41"/>
        <v>0</v>
      </c>
      <c r="BB18" s="26">
        <f t="shared" si="41"/>
        <v>0</v>
      </c>
      <c r="BC18" s="26">
        <f t="shared" si="41"/>
        <v>0</v>
      </c>
      <c r="BD18" s="26">
        <f t="shared" si="41"/>
        <v>1.8393755820598827</v>
      </c>
      <c r="BE18" s="26">
        <f t="shared" si="41"/>
        <v>1.8033093941763556E-2</v>
      </c>
      <c r="BF18" s="26">
        <f t="shared" si="41"/>
        <v>6.2212427946443374E-3</v>
      </c>
      <c r="BG18" s="26">
        <f t="shared" si="41"/>
        <v>1.8145291484379321E-3</v>
      </c>
      <c r="BH18" s="26">
        <f t="shared" si="41"/>
        <v>0</v>
      </c>
      <c r="BI18" s="26">
        <f t="shared" si="41"/>
        <v>0</v>
      </c>
      <c r="BJ18" s="26">
        <f t="shared" si="12"/>
        <v>0</v>
      </c>
      <c r="BK18" s="26">
        <f t="shared" si="13"/>
        <v>3.0093588102539317</v>
      </c>
      <c r="BL18" s="26">
        <f t="shared" si="14"/>
        <v>3.9218016039522637E-2</v>
      </c>
      <c r="BM18" s="26"/>
      <c r="BO18" s="12"/>
      <c r="BP18" s="12"/>
      <c r="BQ18" s="12"/>
      <c r="BR18" s="12"/>
      <c r="BS18" s="12"/>
      <c r="BT18" s="12"/>
    </row>
    <row r="19" spans="1:72" s="2" customFormat="1" x14ac:dyDescent="0.3">
      <c r="A19" s="2" t="s">
        <v>52</v>
      </c>
      <c r="B19" s="2" t="s">
        <v>35</v>
      </c>
      <c r="C19" s="2" t="s">
        <v>25</v>
      </c>
      <c r="D19" s="2">
        <v>17</v>
      </c>
      <c r="E19" s="2">
        <v>1800</v>
      </c>
      <c r="F19" s="2" t="s">
        <v>28</v>
      </c>
      <c r="G19" s="10"/>
      <c r="H19" s="16"/>
      <c r="K19" s="12">
        <v>128.65</v>
      </c>
      <c r="L19" s="12"/>
      <c r="M19" s="12"/>
      <c r="N19" s="12"/>
      <c r="Y19" s="13"/>
      <c r="AA19" s="26">
        <f t="shared" si="33"/>
        <v>0</v>
      </c>
      <c r="AB19" s="26">
        <f t="shared" si="33"/>
        <v>0</v>
      </c>
      <c r="AC19" s="26">
        <f t="shared" si="34"/>
        <v>0</v>
      </c>
      <c r="AD19" s="26">
        <f t="shared" si="34"/>
        <v>0</v>
      </c>
      <c r="AE19" s="26">
        <f>K19/(55.8452+15.9994)</f>
        <v>1.7906704192103513</v>
      </c>
      <c r="AF19" s="26">
        <f t="shared" si="35"/>
        <v>0</v>
      </c>
      <c r="AG19" s="26">
        <f t="shared" si="36"/>
        <v>0</v>
      </c>
      <c r="AH19" s="26">
        <f t="shared" si="36"/>
        <v>0</v>
      </c>
      <c r="AI19" s="26">
        <f t="shared" si="37"/>
        <v>0</v>
      </c>
      <c r="AJ19" s="26">
        <f t="shared" si="37"/>
        <v>0</v>
      </c>
      <c r="AK19" s="26">
        <f t="shared" si="38"/>
        <v>0</v>
      </c>
      <c r="AL19" s="26">
        <f t="shared" si="38"/>
        <v>0</v>
      </c>
      <c r="AM19" s="26">
        <f t="shared" si="39"/>
        <v>0</v>
      </c>
      <c r="AN19" s="26">
        <f t="shared" si="39"/>
        <v>0</v>
      </c>
      <c r="AO19" s="26">
        <f t="shared" si="40"/>
        <v>0</v>
      </c>
      <c r="AP19" s="26">
        <f t="shared" si="40"/>
        <v>0</v>
      </c>
      <c r="AQ19" s="26">
        <f t="shared" si="9"/>
        <v>0</v>
      </c>
      <c r="AR19" s="2">
        <v>1</v>
      </c>
      <c r="AS19" s="26">
        <f t="shared" si="10"/>
        <v>0.55845005829770689</v>
      </c>
      <c r="AT19" s="27">
        <f t="shared" si="41"/>
        <v>0</v>
      </c>
      <c r="AU19" s="27">
        <f t="shared" si="41"/>
        <v>0</v>
      </c>
      <c r="AV19" s="26">
        <f t="shared" si="41"/>
        <v>0</v>
      </c>
      <c r="AW19" s="26">
        <f t="shared" si="41"/>
        <v>0</v>
      </c>
      <c r="AX19" s="26">
        <f t="shared" si="41"/>
        <v>0.99999999999999989</v>
      </c>
      <c r="AY19" s="26">
        <f t="shared" si="41"/>
        <v>0</v>
      </c>
      <c r="AZ19" s="26">
        <f t="shared" si="41"/>
        <v>0</v>
      </c>
      <c r="BA19" s="26">
        <f t="shared" si="41"/>
        <v>0</v>
      </c>
      <c r="BB19" s="26">
        <f t="shared" si="41"/>
        <v>0</v>
      </c>
      <c r="BC19" s="26">
        <f t="shared" si="41"/>
        <v>0</v>
      </c>
      <c r="BD19" s="26">
        <f t="shared" si="41"/>
        <v>0</v>
      </c>
      <c r="BE19" s="26">
        <f t="shared" si="41"/>
        <v>0</v>
      </c>
      <c r="BF19" s="26">
        <f t="shared" si="41"/>
        <v>0</v>
      </c>
      <c r="BG19" s="26">
        <f t="shared" si="41"/>
        <v>0</v>
      </c>
      <c r="BH19" s="26">
        <f t="shared" si="41"/>
        <v>0</v>
      </c>
      <c r="BI19" s="26">
        <f t="shared" si="41"/>
        <v>0</v>
      </c>
      <c r="BJ19" s="26">
        <f t="shared" si="12"/>
        <v>0</v>
      </c>
      <c r="BK19" s="26">
        <f t="shared" si="13"/>
        <v>0.99999999999999989</v>
      </c>
      <c r="BL19" s="26">
        <f t="shared" si="14"/>
        <v>0</v>
      </c>
      <c r="BM19" s="26"/>
      <c r="BO19" s="12"/>
      <c r="BP19" s="12"/>
      <c r="BQ19" s="12"/>
      <c r="BR19" s="12"/>
      <c r="BS19" s="12"/>
      <c r="BT19" s="12"/>
    </row>
    <row r="20" spans="1:72" s="2" customFormat="1" x14ac:dyDescent="0.3">
      <c r="G20" s="10"/>
      <c r="H20" s="16"/>
      <c r="K20" s="12"/>
      <c r="L20" s="12"/>
      <c r="M20" s="12"/>
      <c r="N20" s="12"/>
      <c r="Y20" s="13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>
        <f t="shared" si="9"/>
        <v>0</v>
      </c>
      <c r="AS20" s="26" t="e">
        <f t="shared" si="10"/>
        <v>#DIV/0!</v>
      </c>
      <c r="AT20" s="27"/>
      <c r="AU20" s="27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 t="e">
        <f t="shared" si="12"/>
        <v>#DIV/0!</v>
      </c>
      <c r="BK20" s="26" t="e">
        <f t="shared" si="13"/>
        <v>#DIV/0!</v>
      </c>
      <c r="BL20" s="26" t="e">
        <f t="shared" si="14"/>
        <v>#DIV/0!</v>
      </c>
      <c r="BM20" s="26"/>
      <c r="BO20" s="12"/>
      <c r="BP20" s="12"/>
      <c r="BQ20" s="12"/>
      <c r="BR20" s="12"/>
      <c r="BS20" s="12"/>
      <c r="BT20" s="12"/>
    </row>
    <row r="21" spans="1:72" s="2" customFormat="1" x14ac:dyDescent="0.3">
      <c r="A21" s="2" t="s">
        <v>53</v>
      </c>
      <c r="B21" s="2" t="s">
        <v>33</v>
      </c>
      <c r="C21" s="2" t="s">
        <v>25</v>
      </c>
      <c r="D21" s="2">
        <v>14</v>
      </c>
      <c r="E21" s="2">
        <v>1800</v>
      </c>
      <c r="F21" s="2" t="s">
        <v>26</v>
      </c>
      <c r="G21" s="10">
        <v>47.5</v>
      </c>
      <c r="H21" s="16">
        <v>0.5</v>
      </c>
      <c r="I21" s="4">
        <v>15</v>
      </c>
      <c r="J21" s="4">
        <v>0.6</v>
      </c>
      <c r="K21" s="49">
        <f>BN21-M21/1.1113</f>
        <v>3.9050000000000002</v>
      </c>
      <c r="L21" s="12">
        <f>(1-BR21)*BO21</f>
        <v>0.21299999999999999</v>
      </c>
      <c r="M21" s="12">
        <f>BN21*BR21*1.1113</f>
        <v>1.7725234999999999</v>
      </c>
      <c r="N21" s="12">
        <v>0.23657768280207672</v>
      </c>
      <c r="Q21" s="2">
        <v>28.6</v>
      </c>
      <c r="R21" s="2">
        <v>0.3</v>
      </c>
      <c r="S21" s="2">
        <v>3.2</v>
      </c>
      <c r="T21" s="2">
        <v>0.1</v>
      </c>
      <c r="U21" s="12"/>
      <c r="V21" s="12"/>
      <c r="Y21" s="13">
        <f>K21+M21</f>
        <v>5.6775235000000004</v>
      </c>
      <c r="AA21" s="26">
        <f>G21/(2*15.9994+28.0855)</f>
        <v>0.79055593557718074</v>
      </c>
      <c r="AB21" s="26">
        <f>H21/(2*15.9994+28.0855)</f>
        <v>8.3216414271282176E-3</v>
      </c>
      <c r="AC21" s="26">
        <f>(2*I21)/(2*26.981+3*15.9994)</f>
        <v>0.29423245540907139</v>
      </c>
      <c r="AD21" s="26">
        <f>(2*J21)/(2*26.981+3*15.9994)</f>
        <v>1.1769298216362856E-2</v>
      </c>
      <c r="AE21" s="26">
        <f>K21/(55.8452+15.9994)</f>
        <v>5.4353423917733554E-2</v>
      </c>
      <c r="AF21" s="26">
        <f t="shared" ref="AF21:AF25" si="42">L21/(55.8452+15.9994)</f>
        <v>2.9647322136945571E-3</v>
      </c>
      <c r="AG21" s="26">
        <f t="shared" ref="AG21:AH25" si="43">2*M21/(2*55.845+3*15.999)</f>
        <v>2.2199972446097675E-2</v>
      </c>
      <c r="AH21" s="26">
        <f t="shared" si="43"/>
        <v>2.963017437888829E-3</v>
      </c>
      <c r="AI21" s="26">
        <f t="shared" ref="AI21:AJ25" si="44">O21/(95.94+2*15.9994)</f>
        <v>0</v>
      </c>
      <c r="AJ21" s="26">
        <f t="shared" si="44"/>
        <v>0</v>
      </c>
      <c r="AK21" s="26">
        <f t="shared" ref="AK21:AL25" si="45">Q21/(15.9994+24.3051)</f>
        <v>0.70959818382562745</v>
      </c>
      <c r="AL21" s="26">
        <f t="shared" si="45"/>
        <v>7.4433375925765117E-3</v>
      </c>
      <c r="AM21" s="26">
        <f t="shared" ref="AM21:AN25" si="46">S21/(40.078+15.9994)</f>
        <v>5.7063986561431163E-2</v>
      </c>
      <c r="AN21" s="26">
        <f t="shared" si="46"/>
        <v>1.7832495800447238E-3</v>
      </c>
      <c r="AO21" s="26">
        <f t="shared" ref="AO21:AP25" si="47">U21/(22.989+0.5*15.9994)</f>
        <v>0</v>
      </c>
      <c r="AP21" s="26">
        <f t="shared" si="47"/>
        <v>0</v>
      </c>
      <c r="AQ21" s="26">
        <f t="shared" si="9"/>
        <v>0</v>
      </c>
      <c r="AR21" s="2">
        <v>12</v>
      </c>
      <c r="AS21" s="26">
        <f t="shared" si="10"/>
        <v>4.1713360903518248</v>
      </c>
      <c r="AT21" s="27">
        <f t="shared" ref="AT21:BI25" si="48">$AS21*AA21</f>
        <v>3.2976745055149461</v>
      </c>
      <c r="AU21" s="27">
        <f t="shared" si="48"/>
        <v>3.4712363215946798E-2</v>
      </c>
      <c r="AV21" s="26">
        <f t="shared" si="48"/>
        <v>1.2273424602006935</v>
      </c>
      <c r="AW21" s="26">
        <f t="shared" si="48"/>
        <v>4.9093698408027742E-2</v>
      </c>
      <c r="AX21" s="26">
        <f t="shared" si="48"/>
        <v>0.22672639882223405</v>
      </c>
      <c r="AY21" s="26">
        <f t="shared" si="48"/>
        <v>1.2366894481212766E-2</v>
      </c>
      <c r="AZ21" s="26">
        <f t="shared" si="48"/>
        <v>9.2603546269223305E-2</v>
      </c>
      <c r="BA21" s="26">
        <f t="shared" si="48"/>
        <v>1.2359741575007469E-2</v>
      </c>
      <c r="BB21" s="26">
        <f t="shared" si="48"/>
        <v>0</v>
      </c>
      <c r="BC21" s="26">
        <f t="shared" si="48"/>
        <v>0</v>
      </c>
      <c r="BD21" s="26">
        <f t="shared" si="48"/>
        <v>2.9599725138399484</v>
      </c>
      <c r="BE21" s="26">
        <f t="shared" si="48"/>
        <v>3.1048662732586871E-2</v>
      </c>
      <c r="BF21" s="26">
        <f t="shared" si="48"/>
        <v>0.23803306660304935</v>
      </c>
      <c r="BG21" s="26">
        <f t="shared" si="48"/>
        <v>7.4385333313452921E-3</v>
      </c>
      <c r="BH21" s="26">
        <f t="shared" si="48"/>
        <v>0</v>
      </c>
      <c r="BI21" s="26">
        <f t="shared" si="48"/>
        <v>0</v>
      </c>
      <c r="BJ21" s="26">
        <f t="shared" si="12"/>
        <v>0</v>
      </c>
      <c r="BK21" s="26">
        <f t="shared" si="13"/>
        <v>8.0423524912500959</v>
      </c>
      <c r="BL21" s="26">
        <f t="shared" si="14"/>
        <v>0.14701989374412691</v>
      </c>
      <c r="BM21" s="26">
        <f>AX21+AZ21</f>
        <v>0.31932994509145735</v>
      </c>
      <c r="BN21" s="2">
        <v>5.5</v>
      </c>
      <c r="BO21" s="12">
        <v>0.3</v>
      </c>
      <c r="BP21" s="12">
        <f>(1-BR21)*L21+BQ21</f>
        <v>0.38780768280207667</v>
      </c>
      <c r="BQ21" s="12">
        <f>SQRT((BO21/BN21)^2+(BS21/BR21)^2)*(BN21*BR21)</f>
        <v>0.23657768280207672</v>
      </c>
      <c r="BR21" s="12">
        <v>0.28999999999999998</v>
      </c>
      <c r="BS21" s="12">
        <v>0.04</v>
      </c>
      <c r="BT21" s="12">
        <f>AX21+BF21+(BD21)</f>
        <v>3.424731979265232</v>
      </c>
    </row>
    <row r="22" spans="1:72" s="2" customFormat="1" x14ac:dyDescent="0.3">
      <c r="A22" s="2" t="s">
        <v>53</v>
      </c>
      <c r="B22" s="2" t="s">
        <v>38</v>
      </c>
      <c r="C22" s="2" t="s">
        <v>25</v>
      </c>
      <c r="D22" s="2">
        <v>14</v>
      </c>
      <c r="E22" s="2">
        <v>1800</v>
      </c>
      <c r="F22" s="2" t="s">
        <v>26</v>
      </c>
      <c r="G22" s="10">
        <v>41.4</v>
      </c>
      <c r="H22" s="16">
        <v>0.2</v>
      </c>
      <c r="I22" s="12">
        <v>0.08</v>
      </c>
      <c r="J22" s="12">
        <v>0.04</v>
      </c>
      <c r="K22" s="12">
        <v>5.6</v>
      </c>
      <c r="L22" s="12">
        <v>0.2</v>
      </c>
      <c r="M22" s="12"/>
      <c r="N22" s="12"/>
      <c r="Q22" s="2">
        <v>53.2</v>
      </c>
      <c r="R22" s="2">
        <v>0.3</v>
      </c>
      <c r="S22" s="2">
        <v>0.15</v>
      </c>
      <c r="T22" s="2">
        <v>0.01</v>
      </c>
      <c r="U22" s="12"/>
      <c r="V22" s="12"/>
      <c r="Y22" s="13"/>
      <c r="AA22" s="26">
        <f>G22/(2*15.9994+28.0855)</f>
        <v>0.68903191016621645</v>
      </c>
      <c r="AB22" s="26">
        <f>H22/(2*15.9994+28.0855)</f>
        <v>3.3286565708512874E-3</v>
      </c>
      <c r="AC22" s="26">
        <f>(2*I22)/(2*26.981+3*15.9994)</f>
        <v>1.5692397621817141E-3</v>
      </c>
      <c r="AD22" s="26">
        <f>(2*J22)/(2*26.981+3*15.9994)</f>
        <v>7.8461988109085703E-4</v>
      </c>
      <c r="AE22" s="26">
        <f>K22/(55.8452+15.9994)</f>
        <v>7.7946011252063477E-2</v>
      </c>
      <c r="AF22" s="26">
        <f t="shared" si="42"/>
        <v>2.7837861161451247E-3</v>
      </c>
      <c r="AG22" s="26">
        <f t="shared" si="43"/>
        <v>0</v>
      </c>
      <c r="AH22" s="26">
        <f t="shared" si="43"/>
        <v>0</v>
      </c>
      <c r="AI22" s="26">
        <f t="shared" si="44"/>
        <v>0</v>
      </c>
      <c r="AJ22" s="26">
        <f t="shared" si="44"/>
        <v>0</v>
      </c>
      <c r="AK22" s="26">
        <f t="shared" si="45"/>
        <v>1.3199518664169014</v>
      </c>
      <c r="AL22" s="26">
        <f t="shared" si="45"/>
        <v>7.4433375925765117E-3</v>
      </c>
      <c r="AM22" s="26">
        <f t="shared" si="46"/>
        <v>2.6748743700670857E-3</v>
      </c>
      <c r="AN22" s="26">
        <f t="shared" si="46"/>
        <v>1.7832495800447238E-4</v>
      </c>
      <c r="AO22" s="26">
        <f t="shared" si="47"/>
        <v>0</v>
      </c>
      <c r="AP22" s="26">
        <f t="shared" si="47"/>
        <v>0</v>
      </c>
      <c r="AQ22" s="26">
        <f t="shared" si="9"/>
        <v>0</v>
      </c>
      <c r="AR22" s="2">
        <v>4</v>
      </c>
      <c r="AS22" s="26">
        <f t="shared" si="10"/>
        <v>1.4383364839921902</v>
      </c>
      <c r="AT22" s="27">
        <f t="shared" si="48"/>
        <v>0.99105973502689837</v>
      </c>
      <c r="AU22" s="27">
        <f t="shared" si="48"/>
        <v>4.7877281885357415E-3</v>
      </c>
      <c r="AV22" s="26">
        <f t="shared" si="48"/>
        <v>2.2570948020771871E-3</v>
      </c>
      <c r="AW22" s="26">
        <f t="shared" si="48"/>
        <v>1.1285474010385935E-3</v>
      </c>
      <c r="AX22" s="26">
        <f t="shared" si="48"/>
        <v>0.11211259176550867</v>
      </c>
      <c r="AY22" s="26">
        <f t="shared" si="48"/>
        <v>4.0040211344824529E-3</v>
      </c>
      <c r="AZ22" s="26">
        <f t="shared" si="48"/>
        <v>0</v>
      </c>
      <c r="BA22" s="26">
        <f t="shared" si="48"/>
        <v>0</v>
      </c>
      <c r="BB22" s="26">
        <f t="shared" si="48"/>
        <v>0</v>
      </c>
      <c r="BC22" s="26">
        <f t="shared" si="48"/>
        <v>0</v>
      </c>
      <c r="BD22" s="26">
        <f t="shared" si="48"/>
        <v>1.898534926581015</v>
      </c>
      <c r="BE22" s="26">
        <f t="shared" si="48"/>
        <v>1.0706024022073393E-2</v>
      </c>
      <c r="BF22" s="26">
        <f t="shared" si="48"/>
        <v>3.8473693965631168E-3</v>
      </c>
      <c r="BG22" s="26">
        <f t="shared" si="48"/>
        <v>2.5649129310420776E-4</v>
      </c>
      <c r="BH22" s="26">
        <f t="shared" si="48"/>
        <v>0</v>
      </c>
      <c r="BI22" s="26">
        <f t="shared" si="48"/>
        <v>0</v>
      </c>
      <c r="BJ22" s="26">
        <f t="shared" si="12"/>
        <v>0</v>
      </c>
      <c r="BK22" s="26">
        <f t="shared" si="13"/>
        <v>3.007811717572062</v>
      </c>
      <c r="BL22" s="26">
        <f t="shared" si="14"/>
        <v>2.0882812039234391E-2</v>
      </c>
      <c r="BM22" s="26"/>
      <c r="BO22" s="12"/>
      <c r="BP22" s="12"/>
      <c r="BQ22" s="12"/>
      <c r="BR22" s="12"/>
      <c r="BS22" s="12"/>
      <c r="BT22" s="12"/>
    </row>
    <row r="23" spans="1:72" s="2" customFormat="1" x14ac:dyDescent="0.3">
      <c r="A23" s="2" t="s">
        <v>53</v>
      </c>
      <c r="B23" s="2" t="s">
        <v>80</v>
      </c>
      <c r="C23" s="2" t="s">
        <v>25</v>
      </c>
      <c r="D23" s="2">
        <v>14</v>
      </c>
      <c r="E23" s="2">
        <v>1800</v>
      </c>
      <c r="F23" s="2" t="s">
        <v>26</v>
      </c>
      <c r="G23" s="10"/>
      <c r="H23" s="16"/>
      <c r="I23" s="12"/>
      <c r="J23" s="12"/>
      <c r="K23" s="12"/>
      <c r="L23" s="12"/>
      <c r="M23" s="12"/>
      <c r="N23" s="12"/>
      <c r="U23" s="12"/>
      <c r="V23" s="12"/>
      <c r="Y23" s="13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S23" s="26"/>
      <c r="AT23" s="27"/>
      <c r="AU23" s="27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O23" s="12"/>
      <c r="BP23" s="12"/>
      <c r="BQ23" s="12"/>
      <c r="BR23" s="12"/>
      <c r="BS23" s="12"/>
      <c r="BT23" s="12"/>
    </row>
    <row r="24" spans="1:72" s="2" customFormat="1" x14ac:dyDescent="0.3">
      <c r="A24" s="2" t="s">
        <v>53</v>
      </c>
      <c r="B24" s="2" t="s">
        <v>26</v>
      </c>
      <c r="C24" s="2" t="s">
        <v>25</v>
      </c>
      <c r="D24" s="2">
        <v>14</v>
      </c>
      <c r="E24" s="2">
        <v>1800</v>
      </c>
      <c r="F24" s="2" t="s">
        <v>26</v>
      </c>
      <c r="G24" s="10"/>
      <c r="H24" s="16"/>
      <c r="I24" s="4"/>
      <c r="J24" s="4"/>
      <c r="K24" s="12"/>
      <c r="L24" s="12"/>
      <c r="M24" s="12"/>
      <c r="N24" s="12"/>
      <c r="U24" s="12"/>
      <c r="V24" s="12"/>
      <c r="X24" s="2">
        <v>117.18</v>
      </c>
      <c r="Y24" s="13"/>
      <c r="AA24" s="26">
        <f>G24/(2*15.9994+28.0855)</f>
        <v>0</v>
      </c>
      <c r="AB24" s="26">
        <f>H24/(2*15.9994+28.0855)</f>
        <v>0</v>
      </c>
      <c r="AC24" s="26">
        <f>(2*I24)/(2*26.981+3*15.9994)</f>
        <v>0</v>
      </c>
      <c r="AD24" s="26">
        <f>(2*J24)/(2*26.981+3*15.9994)</f>
        <v>0</v>
      </c>
      <c r="AE24" s="26">
        <f>K24/(55.8452+15.9994)</f>
        <v>0</v>
      </c>
      <c r="AF24" s="26">
        <f t="shared" si="42"/>
        <v>0</v>
      </c>
      <c r="AG24" s="26">
        <f t="shared" si="43"/>
        <v>0</v>
      </c>
      <c r="AH24" s="26">
        <f t="shared" si="43"/>
        <v>0</v>
      </c>
      <c r="AI24" s="26">
        <f t="shared" si="44"/>
        <v>0</v>
      </c>
      <c r="AJ24" s="26">
        <f t="shared" si="44"/>
        <v>0</v>
      </c>
      <c r="AK24" s="26">
        <f t="shared" si="45"/>
        <v>0</v>
      </c>
      <c r="AL24" s="26">
        <f t="shared" si="45"/>
        <v>0</v>
      </c>
      <c r="AM24" s="26">
        <f t="shared" si="46"/>
        <v>0</v>
      </c>
      <c r="AN24" s="26">
        <f t="shared" si="46"/>
        <v>0</v>
      </c>
      <c r="AO24" s="26">
        <f t="shared" si="47"/>
        <v>0</v>
      </c>
      <c r="AP24" s="26">
        <f t="shared" si="47"/>
        <v>0</v>
      </c>
      <c r="AQ24" s="26">
        <f t="shared" si="9"/>
        <v>0.53701597299430182</v>
      </c>
      <c r="AR24" s="2">
        <v>2</v>
      </c>
      <c r="AS24" s="26">
        <f t="shared" si="10"/>
        <v>1.8621420037549066</v>
      </c>
      <c r="AT24" s="27">
        <f t="shared" si="48"/>
        <v>0</v>
      </c>
      <c r="AU24" s="27">
        <f t="shared" si="48"/>
        <v>0</v>
      </c>
      <c r="AV24" s="26">
        <f t="shared" si="48"/>
        <v>0</v>
      </c>
      <c r="AW24" s="26">
        <f t="shared" si="48"/>
        <v>0</v>
      </c>
      <c r="AX24" s="26">
        <f t="shared" si="48"/>
        <v>0</v>
      </c>
      <c r="AY24" s="26">
        <f t="shared" si="48"/>
        <v>0</v>
      </c>
      <c r="AZ24" s="26">
        <f t="shared" si="48"/>
        <v>0</v>
      </c>
      <c r="BA24" s="26">
        <f t="shared" si="48"/>
        <v>0</v>
      </c>
      <c r="BB24" s="26">
        <f t="shared" si="48"/>
        <v>0</v>
      </c>
      <c r="BC24" s="26">
        <f t="shared" si="48"/>
        <v>0</v>
      </c>
      <c r="BD24" s="26">
        <f t="shared" si="48"/>
        <v>0</v>
      </c>
      <c r="BE24" s="26">
        <f t="shared" si="48"/>
        <v>0</v>
      </c>
      <c r="BF24" s="26">
        <f t="shared" si="48"/>
        <v>0</v>
      </c>
      <c r="BG24" s="26">
        <f t="shared" si="48"/>
        <v>0</v>
      </c>
      <c r="BH24" s="26">
        <f t="shared" si="48"/>
        <v>0</v>
      </c>
      <c r="BI24" s="26">
        <f t="shared" si="48"/>
        <v>0</v>
      </c>
      <c r="BJ24" s="26">
        <f t="shared" si="12"/>
        <v>1</v>
      </c>
      <c r="BK24" s="26">
        <f t="shared" si="13"/>
        <v>1</v>
      </c>
      <c r="BL24" s="26">
        <f t="shared" si="14"/>
        <v>1</v>
      </c>
      <c r="BM24" s="26"/>
      <c r="BO24" s="12"/>
      <c r="BP24" s="12"/>
      <c r="BQ24" s="12"/>
      <c r="BR24" s="12"/>
      <c r="BS24" s="12"/>
      <c r="BT24" s="12"/>
    </row>
    <row r="25" spans="1:72" s="2" customFormat="1" x14ac:dyDescent="0.3">
      <c r="A25" s="2" t="s">
        <v>53</v>
      </c>
      <c r="B25" s="2" t="s">
        <v>40</v>
      </c>
      <c r="C25" s="2" t="s">
        <v>25</v>
      </c>
      <c r="D25" s="2">
        <v>14</v>
      </c>
      <c r="E25" s="2">
        <v>1800</v>
      </c>
      <c r="F25" s="2" t="s">
        <v>26</v>
      </c>
      <c r="G25" s="10"/>
      <c r="H25" s="16"/>
      <c r="I25" s="4"/>
      <c r="J25" s="4"/>
      <c r="K25" s="12"/>
      <c r="L25" s="12"/>
      <c r="M25" s="12"/>
      <c r="N25" s="12"/>
      <c r="U25" s="12"/>
      <c r="V25" s="12"/>
      <c r="X25" s="2">
        <v>100</v>
      </c>
      <c r="Y25" s="13"/>
      <c r="AA25" s="26">
        <f>G25/(2*15.9994+28.0855)</f>
        <v>0</v>
      </c>
      <c r="AB25" s="26">
        <f>H25/(2*15.9994+28.0855)</f>
        <v>0</v>
      </c>
      <c r="AC25" s="26">
        <f>(2*I25)/(2*26.981+3*15.9994)</f>
        <v>0</v>
      </c>
      <c r="AD25" s="26">
        <f>(2*J25)/(2*26.981+3*15.9994)</f>
        <v>0</v>
      </c>
      <c r="AE25" s="26">
        <f>K25/(55.8452+15.9994)</f>
        <v>0</v>
      </c>
      <c r="AF25" s="26">
        <f t="shared" si="42"/>
        <v>0</v>
      </c>
      <c r="AG25" s="26">
        <f t="shared" si="43"/>
        <v>0</v>
      </c>
      <c r="AH25" s="26">
        <f t="shared" si="43"/>
        <v>0</v>
      </c>
      <c r="AI25" s="26">
        <f t="shared" si="44"/>
        <v>0</v>
      </c>
      <c r="AJ25" s="26">
        <f t="shared" si="44"/>
        <v>0</v>
      </c>
      <c r="AK25" s="26">
        <f t="shared" si="45"/>
        <v>0</v>
      </c>
      <c r="AL25" s="26">
        <f t="shared" si="45"/>
        <v>0</v>
      </c>
      <c r="AM25" s="26">
        <f t="shared" si="46"/>
        <v>0</v>
      </c>
      <c r="AN25" s="26">
        <f t="shared" si="46"/>
        <v>0</v>
      </c>
      <c r="AO25" s="26">
        <f t="shared" si="47"/>
        <v>0</v>
      </c>
      <c r="AP25" s="26">
        <f t="shared" si="47"/>
        <v>0</v>
      </c>
      <c r="AQ25" s="26">
        <f t="shared" si="9"/>
        <v>0.45828296039793631</v>
      </c>
      <c r="AR25" s="2">
        <v>2</v>
      </c>
      <c r="AS25" s="26">
        <f t="shared" si="10"/>
        <v>2.1820579999999996</v>
      </c>
      <c r="AT25" s="27">
        <f t="shared" si="48"/>
        <v>0</v>
      </c>
      <c r="AU25" s="27">
        <f t="shared" si="48"/>
        <v>0</v>
      </c>
      <c r="AV25" s="26">
        <f t="shared" si="48"/>
        <v>0</v>
      </c>
      <c r="AW25" s="26">
        <f t="shared" si="48"/>
        <v>0</v>
      </c>
      <c r="AX25" s="26">
        <f t="shared" si="48"/>
        <v>0</v>
      </c>
      <c r="AY25" s="26">
        <f t="shared" si="48"/>
        <v>0</v>
      </c>
      <c r="AZ25" s="26">
        <f t="shared" si="48"/>
        <v>0</v>
      </c>
      <c r="BA25" s="26">
        <f t="shared" si="48"/>
        <v>0</v>
      </c>
      <c r="BB25" s="26">
        <f t="shared" si="48"/>
        <v>0</v>
      </c>
      <c r="BC25" s="26">
        <f t="shared" si="48"/>
        <v>0</v>
      </c>
      <c r="BD25" s="26">
        <f t="shared" si="48"/>
        <v>0</v>
      </c>
      <c r="BE25" s="26">
        <f t="shared" si="48"/>
        <v>0</v>
      </c>
      <c r="BF25" s="26">
        <f t="shared" si="48"/>
        <v>0</v>
      </c>
      <c r="BG25" s="26">
        <f t="shared" si="48"/>
        <v>0</v>
      </c>
      <c r="BH25" s="26">
        <f t="shared" si="48"/>
        <v>0</v>
      </c>
      <c r="BI25" s="26">
        <f t="shared" si="48"/>
        <v>0</v>
      </c>
      <c r="BJ25" s="26">
        <f t="shared" si="12"/>
        <v>0.99999999999999989</v>
      </c>
      <c r="BK25" s="26">
        <f t="shared" si="13"/>
        <v>0.99999999999999989</v>
      </c>
      <c r="BL25" s="26">
        <f t="shared" si="14"/>
        <v>0.99999999999999989</v>
      </c>
      <c r="BM25" s="26"/>
      <c r="BO25" s="12"/>
      <c r="BP25" s="12"/>
      <c r="BQ25" s="12"/>
      <c r="BR25" s="12"/>
      <c r="BS25" s="12"/>
      <c r="BT25" s="12"/>
    </row>
    <row r="26" spans="1:72" s="2" customFormat="1" x14ac:dyDescent="0.3">
      <c r="G26" s="10"/>
      <c r="H26" s="16"/>
      <c r="I26" s="4"/>
      <c r="J26" s="4"/>
      <c r="K26" s="12"/>
      <c r="L26" s="12"/>
      <c r="M26" s="12"/>
      <c r="N26" s="12"/>
      <c r="U26" s="12"/>
      <c r="V26" s="12"/>
      <c r="Y26" s="13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>
        <f t="shared" si="9"/>
        <v>0</v>
      </c>
      <c r="AS26" s="26" t="e">
        <f t="shared" si="10"/>
        <v>#DIV/0!</v>
      </c>
      <c r="AT26" s="27"/>
      <c r="AU26" s="27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 t="e">
        <f t="shared" si="12"/>
        <v>#DIV/0!</v>
      </c>
      <c r="BK26" s="26" t="e">
        <f t="shared" si="13"/>
        <v>#DIV/0!</v>
      </c>
      <c r="BL26" s="26" t="e">
        <f t="shared" si="14"/>
        <v>#DIV/0!</v>
      </c>
      <c r="BM26" s="26"/>
      <c r="BO26" s="12"/>
      <c r="BP26" s="12"/>
      <c r="BQ26" s="12"/>
      <c r="BR26" s="12"/>
      <c r="BS26" s="12"/>
      <c r="BT26" s="12"/>
    </row>
    <row r="27" spans="1:72" s="29" customFormat="1" x14ac:dyDescent="0.3">
      <c r="A27" s="2" t="s">
        <v>55</v>
      </c>
      <c r="B27" s="2" t="s">
        <v>33</v>
      </c>
      <c r="C27" s="2" t="s">
        <v>25</v>
      </c>
      <c r="D27" s="2">
        <v>14</v>
      </c>
      <c r="E27" s="2">
        <v>1600</v>
      </c>
      <c r="F27" s="2" t="s">
        <v>28</v>
      </c>
      <c r="G27" s="10">
        <v>50.2</v>
      </c>
      <c r="H27" s="16">
        <v>0.5</v>
      </c>
      <c r="I27" s="2">
        <v>8.8000000000000007</v>
      </c>
      <c r="J27" s="2">
        <v>0.3</v>
      </c>
      <c r="K27" s="49">
        <f>BN27-M27/1.1113</f>
        <v>6.3639999999999999</v>
      </c>
      <c r="L27" s="12">
        <f>(1-BR27)*BO27</f>
        <v>0.43</v>
      </c>
      <c r="M27" s="12">
        <f>BN27*BR27*1.1113</f>
        <v>1.1513068000000002</v>
      </c>
      <c r="N27" s="12">
        <v>0.30416442921551501</v>
      </c>
      <c r="O27" s="2"/>
      <c r="P27" s="2"/>
      <c r="Q27" s="2">
        <v>23.5</v>
      </c>
      <c r="R27" s="2">
        <v>2</v>
      </c>
      <c r="S27" s="2">
        <v>10.199999999999999</v>
      </c>
      <c r="T27" s="2">
        <v>1</v>
      </c>
      <c r="U27" s="4"/>
      <c r="V27" s="4"/>
      <c r="W27" s="2"/>
      <c r="X27" s="2"/>
      <c r="Y27" s="13">
        <f>K27+M27</f>
        <v>7.5153068000000003</v>
      </c>
      <c r="Z27" s="2"/>
      <c r="AA27" s="26">
        <f t="shared" ref="AA27:AB30" si="49">G27/(2*15.9994+28.0855)</f>
        <v>0.83549279928367315</v>
      </c>
      <c r="AB27" s="26">
        <f t="shared" si="49"/>
        <v>8.3216414271282176E-3</v>
      </c>
      <c r="AC27" s="26">
        <f t="shared" ref="AC27:AD30" si="50">(2*I27)/(2*26.981+3*15.9994)</f>
        <v>0.17261637383998857</v>
      </c>
      <c r="AD27" s="26">
        <f t="shared" si="50"/>
        <v>5.8846491081814278E-3</v>
      </c>
      <c r="AE27" s="26">
        <f>K27/(55.8452+15.9994)</f>
        <v>8.8580074215737853E-2</v>
      </c>
      <c r="AF27" s="26">
        <f t="shared" ref="AF27:AF30" si="51">L27/(55.8452+15.9994)</f>
        <v>5.985140149712017E-3</v>
      </c>
      <c r="AG27" s="26">
        <f t="shared" ref="AG27:AH30" si="52">2*M27/(2*55.845+3*15.999)</f>
        <v>1.4419543231446518E-2</v>
      </c>
      <c r="AH27" s="26">
        <f t="shared" si="52"/>
        <v>3.8095077146607422E-3</v>
      </c>
      <c r="AI27" s="26">
        <f t="shared" ref="AI27:AJ30" si="53">O27/(95.94+2*15.9994)</f>
        <v>0</v>
      </c>
      <c r="AJ27" s="26">
        <f t="shared" si="53"/>
        <v>0</v>
      </c>
      <c r="AK27" s="26">
        <f t="shared" ref="AK27:AL30" si="54">Q27/(15.9994+24.3051)</f>
        <v>0.58306144475182675</v>
      </c>
      <c r="AL27" s="26">
        <f t="shared" si="54"/>
        <v>4.9622250617176747E-2</v>
      </c>
      <c r="AM27" s="26">
        <f t="shared" ref="AM27:AN30" si="55">S27/(40.078+15.9994)</f>
        <v>0.18189145716456182</v>
      </c>
      <c r="AN27" s="26">
        <f t="shared" si="55"/>
        <v>1.7832495800447237E-2</v>
      </c>
      <c r="AO27" s="26">
        <f t="shared" ref="AO27:AP30" si="56">U27/(22.989+0.5*15.9994)</f>
        <v>0</v>
      </c>
      <c r="AP27" s="26">
        <f t="shared" si="56"/>
        <v>0</v>
      </c>
      <c r="AQ27" s="26">
        <f t="shared" si="9"/>
        <v>0</v>
      </c>
      <c r="AR27" s="2">
        <v>12</v>
      </c>
      <c r="AS27" s="26">
        <f t="shared" si="10"/>
        <v>4.2779643708269521</v>
      </c>
      <c r="AT27" s="27">
        <f t="shared" ref="AT27:BI30" si="57">$AS27*AA27</f>
        <v>3.5742084274180277</v>
      </c>
      <c r="AU27" s="27">
        <f t="shared" si="57"/>
        <v>3.5599685532052068E-2</v>
      </c>
      <c r="AV27" s="26">
        <f t="shared" si="57"/>
        <v>0.73844669710881661</v>
      </c>
      <c r="AW27" s="26">
        <f t="shared" si="57"/>
        <v>2.5174319219618747E-2</v>
      </c>
      <c r="AX27" s="26">
        <f t="shared" si="57"/>
        <v>0.37894240146013369</v>
      </c>
      <c r="AY27" s="26">
        <f t="shared" si="57"/>
        <v>2.56042163148739E-2</v>
      </c>
      <c r="AZ27" s="26">
        <f t="shared" si="57"/>
        <v>6.1686292187727143E-2</v>
      </c>
      <c r="BA27" s="26">
        <f t="shared" si="57"/>
        <v>1.6296938273709063E-2</v>
      </c>
      <c r="BB27" s="26">
        <f t="shared" si="57"/>
        <v>0</v>
      </c>
      <c r="BC27" s="26">
        <f t="shared" si="57"/>
        <v>0</v>
      </c>
      <c r="BD27" s="26">
        <f t="shared" si="57"/>
        <v>2.4943160866512022</v>
      </c>
      <c r="BE27" s="26">
        <f t="shared" si="57"/>
        <v>0.21228222014052786</v>
      </c>
      <c r="BF27" s="26">
        <f t="shared" si="57"/>
        <v>0.77812517310779217</v>
      </c>
      <c r="BG27" s="26">
        <f t="shared" si="57"/>
        <v>7.628678167723453E-2</v>
      </c>
      <c r="BH27" s="26">
        <f t="shared" si="57"/>
        <v>0</v>
      </c>
      <c r="BI27" s="26">
        <f t="shared" si="57"/>
        <v>0</v>
      </c>
      <c r="BJ27" s="26">
        <f t="shared" si="12"/>
        <v>0</v>
      </c>
      <c r="BK27" s="26">
        <f t="shared" si="13"/>
        <v>8.0257250779336999</v>
      </c>
      <c r="BL27" s="26">
        <f t="shared" si="14"/>
        <v>0.39124416115801613</v>
      </c>
      <c r="BM27" s="26">
        <f>AX27+AZ27</f>
        <v>0.44062869364786084</v>
      </c>
      <c r="BN27" s="2">
        <v>7.4</v>
      </c>
      <c r="BO27" s="12">
        <v>0.5</v>
      </c>
      <c r="BP27" s="12">
        <f>(1-BR27)*L27+BQ27</f>
        <v>0.67396442921551492</v>
      </c>
      <c r="BQ27" s="12">
        <f>SQRT((BO27/BN27)^2+(BS27/BR27)^2)*(BN27*BR27)</f>
        <v>0.30416442921551501</v>
      </c>
      <c r="BR27" s="12">
        <v>0.14000000000000001</v>
      </c>
      <c r="BS27" s="12">
        <v>0.04</v>
      </c>
      <c r="BT27" s="12">
        <f>AX27+BF27+(BD27)</f>
        <v>3.6513836612191279</v>
      </c>
    </row>
    <row r="28" spans="1:72" s="29" customFormat="1" x14ac:dyDescent="0.3">
      <c r="A28" s="2" t="s">
        <v>55</v>
      </c>
      <c r="B28" s="2" t="s">
        <v>38</v>
      </c>
      <c r="C28" s="2" t="s">
        <v>25</v>
      </c>
      <c r="D28" s="2">
        <v>14</v>
      </c>
      <c r="E28" s="2">
        <v>1600</v>
      </c>
      <c r="F28" s="2" t="s">
        <v>28</v>
      </c>
      <c r="G28" s="10">
        <v>40.9</v>
      </c>
      <c r="H28" s="16">
        <v>1</v>
      </c>
      <c r="I28" s="2">
        <v>1.1000000000000001</v>
      </c>
      <c r="J28" s="2">
        <v>0.3</v>
      </c>
      <c r="K28" s="12">
        <v>8.3000000000000007</v>
      </c>
      <c r="L28" s="12">
        <v>1</v>
      </c>
      <c r="M28" s="12"/>
      <c r="N28" s="12"/>
      <c r="O28" s="2"/>
      <c r="P28" s="2"/>
      <c r="Q28" s="2">
        <v>49.3</v>
      </c>
      <c r="R28" s="2">
        <v>2</v>
      </c>
      <c r="S28" s="2">
        <v>0.6</v>
      </c>
      <c r="T28" s="2">
        <v>0.3</v>
      </c>
      <c r="U28" s="4"/>
      <c r="V28" s="4"/>
      <c r="W28" s="2"/>
      <c r="X28" s="2"/>
      <c r="Y28" s="13"/>
      <c r="Z28" s="2"/>
      <c r="AA28" s="26">
        <f t="shared" si="49"/>
        <v>0.68071026873908824</v>
      </c>
      <c r="AB28" s="26">
        <f t="shared" si="49"/>
        <v>1.6643282854256435E-2</v>
      </c>
      <c r="AC28" s="26">
        <f t="shared" si="50"/>
        <v>2.1577046729998571E-2</v>
      </c>
      <c r="AD28" s="26">
        <f t="shared" si="50"/>
        <v>5.8846491081814278E-3</v>
      </c>
      <c r="AE28" s="26">
        <f>K28/(55.8452+15.9994)</f>
        <v>0.11552712382002267</v>
      </c>
      <c r="AF28" s="26">
        <f t="shared" si="51"/>
        <v>1.3918930580725622E-2</v>
      </c>
      <c r="AG28" s="26">
        <f t="shared" si="52"/>
        <v>0</v>
      </c>
      <c r="AH28" s="26">
        <f t="shared" si="52"/>
        <v>0</v>
      </c>
      <c r="AI28" s="26">
        <f t="shared" si="53"/>
        <v>0</v>
      </c>
      <c r="AJ28" s="26">
        <f t="shared" si="53"/>
        <v>0</v>
      </c>
      <c r="AK28" s="26">
        <f t="shared" si="54"/>
        <v>1.2231884777134068</v>
      </c>
      <c r="AL28" s="26">
        <f t="shared" si="54"/>
        <v>4.9622250617176747E-2</v>
      </c>
      <c r="AM28" s="26">
        <f t="shared" si="55"/>
        <v>1.0699497480268343E-2</v>
      </c>
      <c r="AN28" s="26">
        <f t="shared" si="55"/>
        <v>5.3497487401341715E-3</v>
      </c>
      <c r="AO28" s="26">
        <f t="shared" si="56"/>
        <v>0</v>
      </c>
      <c r="AP28" s="26">
        <f t="shared" si="56"/>
        <v>0</v>
      </c>
      <c r="AQ28" s="26">
        <f t="shared" si="9"/>
        <v>0</v>
      </c>
      <c r="AR28" s="2">
        <v>4</v>
      </c>
      <c r="AS28" s="26">
        <f t="shared" si="10"/>
        <v>1.4581504230879418</v>
      </c>
      <c r="AT28" s="27">
        <f t="shared" si="57"/>
        <v>0.99257796636220808</v>
      </c>
      <c r="AU28" s="27">
        <f t="shared" si="57"/>
        <v>2.4268409935506309E-2</v>
      </c>
      <c r="AV28" s="26">
        <f t="shared" si="57"/>
        <v>3.1462579818335709E-2</v>
      </c>
      <c r="AW28" s="26">
        <f t="shared" si="57"/>
        <v>8.5807035868188282E-3</v>
      </c>
      <c r="AX28" s="26">
        <f t="shared" si="57"/>
        <v>0.16845592447629909</v>
      </c>
      <c r="AY28" s="26">
        <f t="shared" si="57"/>
        <v>2.0295894515216756E-2</v>
      </c>
      <c r="AZ28" s="26">
        <f t="shared" si="57"/>
        <v>0</v>
      </c>
      <c r="BA28" s="26">
        <f t="shared" si="57"/>
        <v>0</v>
      </c>
      <c r="BB28" s="26">
        <f t="shared" si="57"/>
        <v>0</v>
      </c>
      <c r="BC28" s="26">
        <f t="shared" si="57"/>
        <v>0</v>
      </c>
      <c r="BD28" s="26">
        <f t="shared" si="57"/>
        <v>1.7835927962940996</v>
      </c>
      <c r="BE28" s="26">
        <f t="shared" si="57"/>
        <v>7.2356705732012153E-2</v>
      </c>
      <c r="BF28" s="26">
        <f t="shared" si="57"/>
        <v>1.5601476777681651E-2</v>
      </c>
      <c r="BG28" s="26">
        <f t="shared" si="57"/>
        <v>7.8007383888408256E-3</v>
      </c>
      <c r="BH28" s="26">
        <f t="shared" si="57"/>
        <v>0</v>
      </c>
      <c r="BI28" s="26">
        <f t="shared" si="57"/>
        <v>0</v>
      </c>
      <c r="BJ28" s="26">
        <f t="shared" si="12"/>
        <v>0</v>
      </c>
      <c r="BK28" s="26">
        <f t="shared" si="13"/>
        <v>2.9916907437286238</v>
      </c>
      <c r="BL28" s="26">
        <f t="shared" si="14"/>
        <v>0.13330245215839487</v>
      </c>
      <c r="BM28" s="26"/>
      <c r="BN28" s="2"/>
      <c r="BO28" s="12"/>
      <c r="BP28" s="12"/>
      <c r="BQ28" s="12"/>
      <c r="BR28" s="12"/>
      <c r="BS28" s="12"/>
      <c r="BT28" s="12"/>
    </row>
    <row r="29" spans="1:72" s="29" customFormat="1" x14ac:dyDescent="0.3">
      <c r="A29" s="2" t="s">
        <v>55</v>
      </c>
      <c r="B29" s="2" t="s">
        <v>85</v>
      </c>
      <c r="C29" s="2" t="s">
        <v>25</v>
      </c>
      <c r="D29" s="2">
        <v>14</v>
      </c>
      <c r="E29" s="2">
        <v>1600</v>
      </c>
      <c r="F29" s="2" t="s">
        <v>28</v>
      </c>
      <c r="G29" s="10"/>
      <c r="H29" s="16"/>
      <c r="I29" s="2"/>
      <c r="J29" s="2"/>
      <c r="K29" s="12"/>
      <c r="L29" s="12"/>
      <c r="M29" s="12"/>
      <c r="N29" s="12"/>
      <c r="O29" s="2"/>
      <c r="P29" s="2"/>
      <c r="Q29" s="2"/>
      <c r="R29" s="2"/>
      <c r="S29" s="2"/>
      <c r="T29" s="2"/>
      <c r="U29" s="4"/>
      <c r="V29" s="4"/>
      <c r="W29" s="2"/>
      <c r="X29" s="2"/>
      <c r="Y29" s="13"/>
      <c r="Z29" s="2"/>
      <c r="AA29" s="26">
        <f t="shared" si="49"/>
        <v>0</v>
      </c>
      <c r="AB29" s="26">
        <f t="shared" si="49"/>
        <v>0</v>
      </c>
      <c r="AC29" s="26">
        <f t="shared" si="50"/>
        <v>0</v>
      </c>
      <c r="AD29" s="26">
        <f t="shared" si="50"/>
        <v>0</v>
      </c>
      <c r="AE29" s="26">
        <f>K29/(55.8452+15.9994)</f>
        <v>0</v>
      </c>
      <c r="AF29" s="26">
        <f t="shared" ref="AF29" si="58">L29/(55.8452+15.9994)</f>
        <v>0</v>
      </c>
      <c r="AG29" s="26">
        <f t="shared" ref="AG29" si="59">2*M29/(2*55.845+3*15.999)</f>
        <v>0</v>
      </c>
      <c r="AH29" s="26">
        <f t="shared" ref="AH29" si="60">2*N29/(2*55.845+3*15.999)</f>
        <v>0</v>
      </c>
      <c r="AI29" s="26">
        <f t="shared" ref="AI29" si="61">O29/(95.94+2*15.9994)</f>
        <v>0</v>
      </c>
      <c r="AJ29" s="26">
        <f t="shared" ref="AJ29" si="62">P29/(95.94+2*15.9994)</f>
        <v>0</v>
      </c>
      <c r="AK29" s="26">
        <f t="shared" ref="AK29" si="63">Q29/(15.9994+24.3051)</f>
        <v>0</v>
      </c>
      <c r="AL29" s="26">
        <f t="shared" ref="AL29" si="64">R29/(15.9994+24.3051)</f>
        <v>0</v>
      </c>
      <c r="AM29" s="26">
        <f t="shared" ref="AM29" si="65">S29/(40.078+15.9994)</f>
        <v>0</v>
      </c>
      <c r="AN29" s="26">
        <f t="shared" ref="AN29" si="66">T29/(40.078+15.9994)</f>
        <v>0</v>
      </c>
      <c r="AO29" s="26">
        <f t="shared" ref="AO29" si="67">U29/(22.989+0.5*15.9994)</f>
        <v>0</v>
      </c>
      <c r="AP29" s="26">
        <f t="shared" ref="AP29" si="68">V29/(22.989+0.5*15.9994)</f>
        <v>0</v>
      </c>
      <c r="AQ29" s="26">
        <f t="shared" ref="AQ29" si="69">X29/(2*15.9994+186.207)</f>
        <v>0</v>
      </c>
      <c r="AR29" s="2">
        <v>6</v>
      </c>
      <c r="AS29" s="26" t="e">
        <f t="shared" ref="AS29" si="70">AR29/(2*AA29+1.5*AC29+AE29+2*AI29+AK29+AM29+0.5*AO29+1.5*AG29+2*AQ29)</f>
        <v>#DIV/0!</v>
      </c>
      <c r="AT29" s="27" t="e">
        <f t="shared" ref="AT29" si="71">$AS29*AA29</f>
        <v>#DIV/0!</v>
      </c>
      <c r="AU29" s="27" t="e">
        <f t="shared" ref="AU29" si="72">$AS29*AB29</f>
        <v>#DIV/0!</v>
      </c>
      <c r="AV29" s="26" t="e">
        <f t="shared" ref="AV29" si="73">$AS29*AC29</f>
        <v>#DIV/0!</v>
      </c>
      <c r="AW29" s="26" t="e">
        <f t="shared" ref="AW29" si="74">$AS29*AD29</f>
        <v>#DIV/0!</v>
      </c>
      <c r="AX29" s="26" t="e">
        <f t="shared" ref="AX29" si="75">$AS29*AE29</f>
        <v>#DIV/0!</v>
      </c>
      <c r="AY29" s="26" t="e">
        <f t="shared" ref="AY29" si="76">$AS29*AF29</f>
        <v>#DIV/0!</v>
      </c>
      <c r="AZ29" s="26" t="e">
        <f t="shared" ref="AZ29" si="77">$AS29*AG29</f>
        <v>#DIV/0!</v>
      </c>
      <c r="BA29" s="26" t="e">
        <f t="shared" ref="BA29" si="78">$AS29*AH29</f>
        <v>#DIV/0!</v>
      </c>
      <c r="BB29" s="26" t="e">
        <f t="shared" ref="BB29" si="79">$AS29*AI29</f>
        <v>#DIV/0!</v>
      </c>
      <c r="BC29" s="26" t="e">
        <f t="shared" ref="BC29" si="80">$AS29*AJ29</f>
        <v>#DIV/0!</v>
      </c>
      <c r="BD29" s="26" t="e">
        <f t="shared" ref="BD29" si="81">$AS29*AK29</f>
        <v>#DIV/0!</v>
      </c>
      <c r="BE29" s="26" t="e">
        <f t="shared" ref="BE29" si="82">$AS29*AL29</f>
        <v>#DIV/0!</v>
      </c>
      <c r="BF29" s="26" t="e">
        <f t="shared" ref="BF29" si="83">$AS29*AM29</f>
        <v>#DIV/0!</v>
      </c>
      <c r="BG29" s="26" t="e">
        <f t="shared" ref="BG29" si="84">$AS29*AN29</f>
        <v>#DIV/0!</v>
      </c>
      <c r="BH29" s="26" t="e">
        <f t="shared" ref="BH29" si="85">$AS29*AO29</f>
        <v>#DIV/0!</v>
      </c>
      <c r="BI29" s="26" t="e">
        <f t="shared" ref="BI29" si="86">$AS29*AP29</f>
        <v>#DIV/0!</v>
      </c>
      <c r="BJ29" s="26" t="e">
        <f t="shared" ref="BJ29" si="87">$AS29*AQ29</f>
        <v>#DIV/0!</v>
      </c>
      <c r="BK29" s="26" t="e">
        <f t="shared" ref="BK29" si="88">SUM(AT29,AV29,AX29,AZ29,BB29,BD29,BF29,BH29,BJ29)</f>
        <v>#DIV/0!</v>
      </c>
      <c r="BL29" s="26" t="e">
        <f t="shared" ref="BL29" si="89">SUM(AU29,AW29,AY29,BA29,BC29,BE29,BG29,BI29,BJ29)</f>
        <v>#DIV/0!</v>
      </c>
      <c r="BM29" s="26"/>
      <c r="BN29" s="2"/>
      <c r="BO29" s="12"/>
      <c r="BP29" s="12"/>
      <c r="BQ29" s="12"/>
      <c r="BR29" s="12"/>
      <c r="BS29" s="12"/>
      <c r="BT29" s="12"/>
    </row>
    <row r="30" spans="1:72" s="29" customFormat="1" x14ac:dyDescent="0.3">
      <c r="A30" s="2" t="s">
        <v>55</v>
      </c>
      <c r="B30" s="2" t="s">
        <v>35</v>
      </c>
      <c r="C30" s="2" t="s">
        <v>25</v>
      </c>
      <c r="D30" s="2">
        <v>14</v>
      </c>
      <c r="E30" s="2">
        <v>1600</v>
      </c>
      <c r="F30" s="2" t="s">
        <v>28</v>
      </c>
      <c r="G30" s="10"/>
      <c r="H30" s="16"/>
      <c r="I30" s="2"/>
      <c r="J30" s="2"/>
      <c r="K30" s="12">
        <v>128.65</v>
      </c>
      <c r="L30" s="12"/>
      <c r="M30" s="12"/>
      <c r="N30" s="12"/>
      <c r="O30" s="2"/>
      <c r="P30" s="2"/>
      <c r="Q30" s="2"/>
      <c r="R30" s="2"/>
      <c r="S30" s="2"/>
      <c r="T30" s="2"/>
      <c r="U30" s="4"/>
      <c r="V30" s="4"/>
      <c r="W30" s="2"/>
      <c r="X30" s="2"/>
      <c r="Y30" s="13"/>
      <c r="Z30" s="2"/>
      <c r="AA30" s="26">
        <f t="shared" si="49"/>
        <v>0</v>
      </c>
      <c r="AB30" s="26">
        <f t="shared" si="49"/>
        <v>0</v>
      </c>
      <c r="AC30" s="26">
        <f t="shared" si="50"/>
        <v>0</v>
      </c>
      <c r="AD30" s="26">
        <f t="shared" si="50"/>
        <v>0</v>
      </c>
      <c r="AE30" s="26">
        <f>K30/(55.8452+15.9994)</f>
        <v>1.7906704192103513</v>
      </c>
      <c r="AF30" s="26">
        <f t="shared" si="51"/>
        <v>0</v>
      </c>
      <c r="AG30" s="26">
        <f t="shared" si="52"/>
        <v>0</v>
      </c>
      <c r="AH30" s="26">
        <f t="shared" si="52"/>
        <v>0</v>
      </c>
      <c r="AI30" s="26">
        <f t="shared" si="53"/>
        <v>0</v>
      </c>
      <c r="AJ30" s="26">
        <f t="shared" si="53"/>
        <v>0</v>
      </c>
      <c r="AK30" s="26">
        <f t="shared" si="54"/>
        <v>0</v>
      </c>
      <c r="AL30" s="26">
        <f t="shared" si="54"/>
        <v>0</v>
      </c>
      <c r="AM30" s="26">
        <f t="shared" si="55"/>
        <v>0</v>
      </c>
      <c r="AN30" s="26">
        <f t="shared" si="55"/>
        <v>0</v>
      </c>
      <c r="AO30" s="26">
        <f t="shared" si="56"/>
        <v>0</v>
      </c>
      <c r="AP30" s="26">
        <f t="shared" si="56"/>
        <v>0</v>
      </c>
      <c r="AQ30" s="26">
        <f t="shared" si="9"/>
        <v>0</v>
      </c>
      <c r="AR30" s="2">
        <v>1</v>
      </c>
      <c r="AS30" s="26">
        <f t="shared" si="10"/>
        <v>0.55845005829770689</v>
      </c>
      <c r="AT30" s="27">
        <f t="shared" si="57"/>
        <v>0</v>
      </c>
      <c r="AU30" s="27">
        <f t="shared" si="57"/>
        <v>0</v>
      </c>
      <c r="AV30" s="26">
        <f t="shared" si="57"/>
        <v>0</v>
      </c>
      <c r="AW30" s="26">
        <f t="shared" si="57"/>
        <v>0</v>
      </c>
      <c r="AX30" s="26">
        <f t="shared" si="57"/>
        <v>0.99999999999999989</v>
      </c>
      <c r="AY30" s="26">
        <f t="shared" si="57"/>
        <v>0</v>
      </c>
      <c r="AZ30" s="26">
        <f t="shared" si="57"/>
        <v>0</v>
      </c>
      <c r="BA30" s="26">
        <f t="shared" si="57"/>
        <v>0</v>
      </c>
      <c r="BB30" s="26">
        <f t="shared" si="57"/>
        <v>0</v>
      </c>
      <c r="BC30" s="26">
        <f t="shared" si="57"/>
        <v>0</v>
      </c>
      <c r="BD30" s="26">
        <f t="shared" si="57"/>
        <v>0</v>
      </c>
      <c r="BE30" s="26">
        <f t="shared" si="57"/>
        <v>0</v>
      </c>
      <c r="BF30" s="26">
        <f t="shared" si="57"/>
        <v>0</v>
      </c>
      <c r="BG30" s="26">
        <f t="shared" si="57"/>
        <v>0</v>
      </c>
      <c r="BH30" s="26">
        <f t="shared" si="57"/>
        <v>0</v>
      </c>
      <c r="BI30" s="26">
        <f t="shared" si="57"/>
        <v>0</v>
      </c>
      <c r="BJ30" s="26">
        <f t="shared" si="12"/>
        <v>0</v>
      </c>
      <c r="BK30" s="26">
        <f t="shared" si="13"/>
        <v>0.99999999999999989</v>
      </c>
      <c r="BL30" s="26">
        <f t="shared" si="14"/>
        <v>0</v>
      </c>
      <c r="BM30" s="26"/>
      <c r="BN30" s="2"/>
      <c r="BO30" s="12"/>
      <c r="BP30" s="12"/>
      <c r="BQ30" s="12"/>
      <c r="BR30" s="12"/>
      <c r="BS30" s="12"/>
      <c r="BT30" s="12"/>
    </row>
    <row r="31" spans="1:72" s="29" customFormat="1" x14ac:dyDescent="0.3">
      <c r="A31" s="2"/>
      <c r="B31" s="2"/>
      <c r="C31" s="2"/>
      <c r="D31" s="2"/>
      <c r="E31" s="2"/>
      <c r="F31" s="2"/>
      <c r="G31" s="10"/>
      <c r="H31" s="16"/>
      <c r="I31" s="2"/>
      <c r="J31" s="2"/>
      <c r="K31" s="12"/>
      <c r="L31" s="12"/>
      <c r="M31" s="12"/>
      <c r="N31" s="12"/>
      <c r="O31" s="2"/>
      <c r="P31" s="2"/>
      <c r="Q31" s="2"/>
      <c r="R31" s="2"/>
      <c r="S31" s="2"/>
      <c r="T31" s="2"/>
      <c r="U31" s="4"/>
      <c r="V31" s="4"/>
      <c r="W31" s="2"/>
      <c r="X31" s="2"/>
      <c r="Y31" s="13"/>
      <c r="Z31" s="2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"/>
      <c r="AS31" s="26"/>
      <c r="AT31" s="27"/>
      <c r="AU31" s="27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"/>
      <c r="BO31" s="12"/>
      <c r="BP31" s="12"/>
      <c r="BQ31" s="12"/>
      <c r="BR31" s="12"/>
      <c r="BS31" s="12"/>
      <c r="BT31" s="12"/>
    </row>
    <row r="32" spans="1:72" s="48" customFormat="1" x14ac:dyDescent="0.3">
      <c r="A32" s="48" t="s">
        <v>68</v>
      </c>
      <c r="B32" s="48" t="s">
        <v>33</v>
      </c>
      <c r="C32" s="48" t="s">
        <v>69</v>
      </c>
      <c r="D32" s="48">
        <v>10</v>
      </c>
      <c r="E32" s="48">
        <v>1310</v>
      </c>
      <c r="F32" s="48" t="s">
        <v>26</v>
      </c>
      <c r="G32" s="48">
        <v>45</v>
      </c>
      <c r="H32" s="48">
        <v>0.3</v>
      </c>
      <c r="I32" s="48">
        <v>20.7</v>
      </c>
      <c r="J32" s="48">
        <v>0.4</v>
      </c>
      <c r="K32" s="49">
        <f>BN32-M32/1.1113</f>
        <v>7.308683523800954</v>
      </c>
      <c r="L32" s="12">
        <f>(1-BR32)*BO32</f>
        <v>0.55799999999999994</v>
      </c>
      <c r="M32" s="12">
        <f>BN32*BR32</f>
        <v>0.54600000000000004</v>
      </c>
      <c r="N32" s="50">
        <f>BQ32</f>
        <v>0.31481423093627769</v>
      </c>
      <c r="Q32" s="48">
        <v>23</v>
      </c>
      <c r="R32" s="48">
        <v>0.5</v>
      </c>
      <c r="S32" s="48">
        <v>3.3</v>
      </c>
      <c r="T32" s="48">
        <v>0.2</v>
      </c>
      <c r="U32" s="50">
        <v>0.2</v>
      </c>
      <c r="V32" s="48">
        <v>0.03</v>
      </c>
      <c r="Y32" s="60">
        <f>K32+M32</f>
        <v>7.8546835238009542</v>
      </c>
      <c r="AA32" s="48">
        <f t="shared" ref="AA32:AB36" si="90">G32/(2*15.9994+28.0855)</f>
        <v>0.74894772844153967</v>
      </c>
      <c r="AB32" s="48">
        <f t="shared" si="90"/>
        <v>4.9929848562769311E-3</v>
      </c>
      <c r="AC32" s="48">
        <f t="shared" ref="AC32:AD36" si="91">(2*I32)/(2*26.981+3*15.9994)</f>
        <v>0.40604078846451847</v>
      </c>
      <c r="AD32" s="48">
        <f t="shared" si="91"/>
        <v>7.8461988109085699E-3</v>
      </c>
      <c r="AE32" s="48">
        <f>K32/(55.8452+15.9994)</f>
        <v>0.1017290586042786</v>
      </c>
      <c r="AF32" s="48">
        <f t="shared" ref="AF32" si="92">L32/(55.8452+15.9994)</f>
        <v>7.7667632640448965E-3</v>
      </c>
      <c r="AG32" s="48">
        <f t="shared" ref="AG32" si="93">2*M32/(2*55.845+3*15.999)</f>
        <v>6.8383775761333108E-3</v>
      </c>
      <c r="AH32" s="59">
        <f t="shared" ref="AH32" si="94">2*N32/(2*55.845+3*15.999)</f>
        <v>3.9428911675499908E-3</v>
      </c>
      <c r="AI32" s="59">
        <f t="shared" ref="AI32" si="95">O32/(95.94+2*15.9994)</f>
        <v>0</v>
      </c>
      <c r="AJ32" s="59">
        <f t="shared" ref="AJ32" si="96">P32/(95.94+2*15.9994)</f>
        <v>0</v>
      </c>
      <c r="AK32" s="59">
        <f t="shared" ref="AK32" si="97">Q32/(15.9994+24.3051)</f>
        <v>0.5706558820975326</v>
      </c>
      <c r="AL32" s="59">
        <f t="shared" ref="AL32" si="98">R32/(15.9994+24.3051)</f>
        <v>1.2405562654294187E-2</v>
      </c>
      <c r="AM32" s="59">
        <f t="shared" ref="AM32" si="99">S32/(40.078+15.9994)</f>
        <v>5.8847236141475884E-2</v>
      </c>
      <c r="AN32" s="59">
        <f t="shared" ref="AN32" si="100">T32/(40.078+15.9994)</f>
        <v>3.5664991600894477E-3</v>
      </c>
      <c r="AO32" s="59">
        <f t="shared" ref="AO32" si="101">U32/(22.989+0.5*15.9994)</f>
        <v>6.4539654777386593E-3</v>
      </c>
      <c r="AP32" s="59">
        <f t="shared" ref="AP32" si="102">V32/(22.989+0.5*15.9994)</f>
        <v>9.6809482166079883E-4</v>
      </c>
      <c r="AQ32" s="59">
        <f t="shared" ref="AQ32" si="103">X32/(2*15.9994+186.207)</f>
        <v>0</v>
      </c>
      <c r="AR32" s="59">
        <v>12</v>
      </c>
      <c r="AS32" s="59">
        <f t="shared" si="10"/>
        <v>4.2080555736388359</v>
      </c>
      <c r="AT32" s="59">
        <f t="shared" ref="AT32" si="104">$AS32*AA32</f>
        <v>3.1516136630325664</v>
      </c>
      <c r="AU32" s="59">
        <f t="shared" ref="AU32" si="105">$AS32*AB32</f>
        <v>2.1010757753550442E-2</v>
      </c>
      <c r="AV32" s="59">
        <f t="shared" ref="AV32" si="106">$AS32*AC32</f>
        <v>1.7086422030228245</v>
      </c>
      <c r="AW32" s="59">
        <f t="shared" ref="AW32" si="107">$AS32*AD32</f>
        <v>3.3017240638122211E-2</v>
      </c>
      <c r="AX32" s="59">
        <f t="shared" ref="AX32" si="108">$AS32*AE32</f>
        <v>0.42808153206076632</v>
      </c>
      <c r="AY32" s="59">
        <f t="shared" ref="AY32" si="109">$AS32*AF32</f>
        <v>3.2682971442397485E-2</v>
      </c>
      <c r="AZ32" s="59">
        <f t="shared" ref="AZ32" si="110">$AS32*AG32</f>
        <v>2.8776272873894611E-2</v>
      </c>
      <c r="BA32" s="59">
        <f t="shared" ref="BA32" si="111">$AS32*AH32</f>
        <v>1.6591905153860075E-2</v>
      </c>
      <c r="BB32" s="59">
        <f t="shared" ref="BB32" si="112">$AS32*AI32</f>
        <v>0</v>
      </c>
      <c r="BC32" s="59">
        <f t="shared" ref="BC32" si="113">$AS32*AJ32</f>
        <v>0</v>
      </c>
      <c r="BD32" s="59">
        <f t="shared" ref="BD32" si="114">$AS32*AK32</f>
        <v>2.4013516652903086</v>
      </c>
      <c r="BE32" s="59">
        <f t="shared" ref="BE32" si="115">$AS32*AL32</f>
        <v>5.2203297071528446E-2</v>
      </c>
      <c r="BF32" s="59">
        <f t="shared" ref="BF32" si="116">$AS32*AM32</f>
        <v>0.24763244003837834</v>
      </c>
      <c r="BG32" s="59">
        <f t="shared" ref="BG32" si="117">$AS32*AN32</f>
        <v>1.5008026668992628E-2</v>
      </c>
      <c r="BH32" s="59">
        <f t="shared" ref="BH32" si="118">$AS32*AO32</f>
        <v>2.7158645400670797E-2</v>
      </c>
      <c r="BI32" s="59">
        <f t="shared" ref="BI32" si="119">$AS32*AP32</f>
        <v>4.0737968101006196E-3</v>
      </c>
      <c r="BJ32" s="59">
        <f t="shared" ref="BJ32" si="120">$AS32*AQ32</f>
        <v>0</v>
      </c>
      <c r="BK32" s="59">
        <f t="shared" ref="BK32" si="121">SUM(AT32,AV32,AX32,AZ32,BB32,BD32,BF32,BH32,BJ32)</f>
        <v>7.9932564217194111</v>
      </c>
      <c r="BL32" s="59">
        <f t="shared" ref="BL32" si="122">SUM(AU32,AW32,AY32,BA32,BC32,BE32,BG32,BI32,BJ32)</f>
        <v>0.17458799553855189</v>
      </c>
      <c r="BM32" s="26">
        <f>AX32+AZ32</f>
        <v>0.45685780493466094</v>
      </c>
      <c r="BN32" s="48">
        <v>7.8</v>
      </c>
      <c r="BO32" s="48">
        <v>0.6</v>
      </c>
      <c r="BP32" s="12">
        <f>(1-BR32)*L32+BQ32</f>
        <v>0.83375423093627765</v>
      </c>
      <c r="BQ32" s="12">
        <f>SQRT((BO32/BN32)^2+(BS32/BR32)^2)*(BN32*BR32)</f>
        <v>0.31481423093627769</v>
      </c>
      <c r="BR32" s="12">
        <v>7.0000000000000007E-2</v>
      </c>
      <c r="BS32" s="12">
        <v>0.04</v>
      </c>
      <c r="BT32" s="12">
        <f>AX32+BF32+(BD32)</f>
        <v>3.0770656373894534</v>
      </c>
    </row>
    <row r="33" spans="1:72" s="48" customFormat="1" x14ac:dyDescent="0.3">
      <c r="A33" s="48" t="s">
        <v>68</v>
      </c>
      <c r="B33" s="48" t="s">
        <v>37</v>
      </c>
      <c r="C33" s="48" t="s">
        <v>69</v>
      </c>
      <c r="D33" s="48">
        <v>10</v>
      </c>
      <c r="E33" s="48">
        <v>1310</v>
      </c>
      <c r="F33" s="48" t="s">
        <v>26</v>
      </c>
      <c r="G33" s="48">
        <v>58.9</v>
      </c>
      <c r="H33" s="48">
        <v>0.4</v>
      </c>
      <c r="I33" s="48">
        <v>0.25</v>
      </c>
      <c r="J33" s="48">
        <v>0.05</v>
      </c>
      <c r="K33" s="48">
        <v>4.8</v>
      </c>
      <c r="L33" s="48">
        <v>0.2</v>
      </c>
      <c r="Q33" s="48">
        <v>35.700000000000003</v>
      </c>
      <c r="R33" s="48">
        <v>1</v>
      </c>
      <c r="S33" s="48">
        <v>0.41</v>
      </c>
      <c r="T33" s="48">
        <v>0.04</v>
      </c>
      <c r="U33" s="48">
        <v>0.11</v>
      </c>
      <c r="V33" s="48">
        <v>0.03</v>
      </c>
      <c r="AA33" s="48">
        <f t="shared" si="90"/>
        <v>0.98028936011570411</v>
      </c>
      <c r="AB33" s="48">
        <f t="shared" si="90"/>
        <v>6.6573131417025748E-3</v>
      </c>
      <c r="AC33" s="48">
        <f t="shared" si="91"/>
        <v>4.903874256817856E-3</v>
      </c>
      <c r="AD33" s="48">
        <f t="shared" si="91"/>
        <v>9.8077485136357123E-4</v>
      </c>
      <c r="AE33" s="48">
        <f>K33/(55.8452+15.9994)</f>
        <v>6.6810866787482978E-2</v>
      </c>
      <c r="AF33" s="48">
        <f t="shared" ref="AF33:AF34" si="123">L33/(55.8452+15.9994)</f>
        <v>2.7837861161451247E-3</v>
      </c>
      <c r="AG33" s="48">
        <f t="shared" ref="AG33:AG34" si="124">2*M33/(2*55.845+3*15.999)</f>
        <v>0</v>
      </c>
      <c r="AH33" s="59">
        <f t="shared" ref="AH33:AH34" si="125">2*N33/(2*55.845+3*15.999)</f>
        <v>0</v>
      </c>
      <c r="AI33" s="59">
        <f t="shared" ref="AI33:AI34" si="126">O33/(95.94+2*15.9994)</f>
        <v>0</v>
      </c>
      <c r="AJ33" s="59">
        <f t="shared" ref="AJ33:AJ34" si="127">P33/(95.94+2*15.9994)</f>
        <v>0</v>
      </c>
      <c r="AK33" s="59">
        <f t="shared" ref="AK33:AK34" si="128">Q33/(15.9994+24.3051)</f>
        <v>0.88575717351660499</v>
      </c>
      <c r="AL33" s="59">
        <f t="shared" ref="AL33:AL34" si="129">R33/(15.9994+24.3051)</f>
        <v>2.4811125308588373E-2</v>
      </c>
      <c r="AM33" s="59">
        <f t="shared" ref="AM33:AM34" si="130">S33/(40.078+15.9994)</f>
        <v>7.3113232781833667E-3</v>
      </c>
      <c r="AN33" s="59">
        <f t="shared" ref="AN33:AN34" si="131">T33/(40.078+15.9994)</f>
        <v>7.1329983201788951E-4</v>
      </c>
      <c r="AO33" s="59">
        <f t="shared" ref="AO33:AO34" si="132">U33/(22.989+0.5*15.9994)</f>
        <v>3.5496810127562625E-3</v>
      </c>
      <c r="AP33" s="59">
        <f t="shared" ref="AP33:AP34" si="133">V33/(22.989+0.5*15.9994)</f>
        <v>9.6809482166079883E-4</v>
      </c>
      <c r="AQ33" s="59">
        <f t="shared" ref="AQ33:AQ34" si="134">X33/(2*15.9994+186.207)</f>
        <v>0</v>
      </c>
      <c r="AR33" s="59">
        <v>6</v>
      </c>
      <c r="AS33" s="59">
        <f t="shared" ref="AS33:AS34" si="135">AR33/(2*AA33+1.5*AC33+AE33+2*AI33+AK33+AM33+0.5*AO33+1.5*AG33+2*AQ33)</f>
        <v>2.0480690435736295</v>
      </c>
      <c r="AT33" s="59">
        <f t="shared" ref="AT33:AT34" si="136">$AS33*AA33</f>
        <v>2.0077002921975753</v>
      </c>
      <c r="AU33" s="59">
        <f t="shared" ref="AU33:AU34" si="137">$AS33*AB33</f>
        <v>1.3634636958896947E-2</v>
      </c>
      <c r="AV33" s="59">
        <f t="shared" ref="AV33:AV34" si="138">$AS33*AC33</f>
        <v>1.0043473058966289E-2</v>
      </c>
      <c r="AW33" s="59">
        <f t="shared" ref="AW33:AW34" si="139">$AS33*AD33</f>
        <v>2.0086946117932581E-3</v>
      </c>
      <c r="AX33" s="59">
        <f t="shared" ref="AX33:AX34" si="140">$AS33*AE33</f>
        <v>0.13683326804176543</v>
      </c>
      <c r="AY33" s="59">
        <f t="shared" ref="AY33:AY34" si="141">$AS33*AF33</f>
        <v>5.7013861684068945E-3</v>
      </c>
      <c r="AZ33" s="59">
        <f t="shared" ref="AZ33:AZ34" si="142">$AS33*AG33</f>
        <v>0</v>
      </c>
      <c r="BA33" s="59">
        <f t="shared" ref="BA33:BA34" si="143">$AS33*AH33</f>
        <v>0</v>
      </c>
      <c r="BB33" s="59">
        <f t="shared" ref="BB33:BB34" si="144">$AS33*AI33</f>
        <v>0</v>
      </c>
      <c r="BC33" s="59">
        <f t="shared" ref="BC33:BC34" si="145">$AS33*AJ33</f>
        <v>0</v>
      </c>
      <c r="BD33" s="59">
        <f t="shared" ref="BD33:BD34" si="146">$AS33*AK33</f>
        <v>1.8140918472026346</v>
      </c>
      <c r="BE33" s="59">
        <f t="shared" ref="BE33:BE34" si="147">$AS33*AL33</f>
        <v>5.0814897680746061E-2</v>
      </c>
      <c r="BF33" s="59">
        <f t="shared" ref="BF33:BF34" si="148">$AS33*AM33</f>
        <v>1.4974094873606621E-2</v>
      </c>
      <c r="BG33" s="59">
        <f t="shared" ref="BG33:BG34" si="149">$AS33*AN33</f>
        <v>1.4608873047421095E-3</v>
      </c>
      <c r="BH33" s="59">
        <f t="shared" ref="BH33:BH34" si="150">$AS33*AO33</f>
        <v>7.2699917967871909E-3</v>
      </c>
      <c r="BI33" s="59">
        <f t="shared" ref="BI33:BI34" si="151">$AS33*AP33</f>
        <v>1.9827250354874158E-3</v>
      </c>
      <c r="BJ33" s="59">
        <f t="shared" ref="BJ33:BJ34" si="152">$AS33*AQ33</f>
        <v>0</v>
      </c>
      <c r="BK33" s="59">
        <f t="shared" ref="BK33:BK34" si="153">SUM(AT33,AV33,AX33,AZ33,BB33,BD33,BF33,BH33,BJ33)</f>
        <v>3.9909129671713357</v>
      </c>
      <c r="BL33" s="59"/>
      <c r="BM33" s="59"/>
      <c r="BP33" s="12"/>
      <c r="BQ33" s="12"/>
      <c r="BR33" s="12"/>
      <c r="BS33" s="12"/>
      <c r="BT33" s="12"/>
    </row>
    <row r="34" spans="1:72" s="48" customFormat="1" x14ac:dyDescent="0.3">
      <c r="A34" s="48" t="s">
        <v>68</v>
      </c>
      <c r="B34" s="48" t="s">
        <v>39</v>
      </c>
      <c r="C34" s="48" t="s">
        <v>69</v>
      </c>
      <c r="D34" s="48">
        <v>10</v>
      </c>
      <c r="E34" s="48">
        <v>1310</v>
      </c>
      <c r="F34" s="48" t="s">
        <v>26</v>
      </c>
      <c r="G34" s="48">
        <v>56.7</v>
      </c>
      <c r="H34" s="48">
        <v>0.4</v>
      </c>
      <c r="I34" s="48">
        <v>3.3</v>
      </c>
      <c r="J34" s="48">
        <v>0.3</v>
      </c>
      <c r="K34" s="48">
        <v>4.2</v>
      </c>
      <c r="L34" s="48">
        <v>0.4</v>
      </c>
      <c r="Q34" s="48">
        <v>19.600000000000001</v>
      </c>
      <c r="R34" s="48">
        <v>0.5</v>
      </c>
      <c r="S34" s="48">
        <v>13.7</v>
      </c>
      <c r="T34" s="48">
        <v>0.9</v>
      </c>
      <c r="U34" s="48">
        <v>2.2000000000000002</v>
      </c>
      <c r="V34" s="48">
        <v>0.1</v>
      </c>
      <c r="AA34" s="48">
        <f t="shared" si="90"/>
        <v>0.94367413783634002</v>
      </c>
      <c r="AB34" s="48">
        <f t="shared" si="90"/>
        <v>6.6573131417025748E-3</v>
      </c>
      <c r="AC34" s="48">
        <f t="shared" si="91"/>
        <v>6.4731140189995706E-2</v>
      </c>
      <c r="AD34" s="48">
        <f t="shared" si="91"/>
        <v>5.8846491081814278E-3</v>
      </c>
      <c r="AE34" s="48">
        <f>K34/(55.8452+15.9994)</f>
        <v>5.8459508439047611E-2</v>
      </c>
      <c r="AF34" s="48">
        <f t="shared" si="123"/>
        <v>5.5675722322902493E-3</v>
      </c>
      <c r="AG34" s="48">
        <f t="shared" si="124"/>
        <v>0</v>
      </c>
      <c r="AH34" s="59">
        <f t="shared" si="125"/>
        <v>0</v>
      </c>
      <c r="AI34" s="59">
        <f t="shared" si="126"/>
        <v>0</v>
      </c>
      <c r="AJ34" s="59">
        <f t="shared" si="127"/>
        <v>0</v>
      </c>
      <c r="AK34" s="59">
        <f t="shared" si="128"/>
        <v>0.48629805604833215</v>
      </c>
      <c r="AL34" s="59">
        <f t="shared" si="129"/>
        <v>1.2405562654294187E-2</v>
      </c>
      <c r="AM34" s="59">
        <f t="shared" si="130"/>
        <v>0.24430519246612714</v>
      </c>
      <c r="AN34" s="59">
        <f t="shared" si="131"/>
        <v>1.6049246220402515E-2</v>
      </c>
      <c r="AO34" s="59">
        <f t="shared" si="132"/>
        <v>7.0993620255125262E-2</v>
      </c>
      <c r="AP34" s="59">
        <f t="shared" si="133"/>
        <v>3.2269827388693296E-3</v>
      </c>
      <c r="AQ34" s="59">
        <f t="shared" si="134"/>
        <v>0</v>
      </c>
      <c r="AR34" s="59">
        <v>6</v>
      </c>
      <c r="AS34" s="59">
        <f t="shared" si="135"/>
        <v>2.1359879938639761</v>
      </c>
      <c r="AT34" s="59">
        <f t="shared" si="136"/>
        <v>2.0156766285383614</v>
      </c>
      <c r="AU34" s="59">
        <f t="shared" si="137"/>
        <v>1.4219940942069567E-2</v>
      </c>
      <c r="AV34" s="59">
        <f t="shared" si="138"/>
        <v>0.13826493827495673</v>
      </c>
      <c r="AW34" s="59">
        <f t="shared" si="139"/>
        <v>1.2569539843177885E-2</v>
      </c>
      <c r="AX34" s="59">
        <f t="shared" si="140"/>
        <v>0.12486880815299549</v>
      </c>
      <c r="AY34" s="59">
        <f t="shared" si="141"/>
        <v>1.1892267443142429E-2</v>
      </c>
      <c r="AZ34" s="59">
        <f t="shared" si="142"/>
        <v>0</v>
      </c>
      <c r="BA34" s="59">
        <f t="shared" si="143"/>
        <v>0</v>
      </c>
      <c r="BB34" s="59">
        <f t="shared" si="144"/>
        <v>0</v>
      </c>
      <c r="BC34" s="59">
        <f t="shared" si="145"/>
        <v>0</v>
      </c>
      <c r="BD34" s="59">
        <f t="shared" si="146"/>
        <v>1.0387268091586284</v>
      </c>
      <c r="BE34" s="59">
        <f t="shared" si="147"/>
        <v>2.6498132886699704E-2</v>
      </c>
      <c r="BF34" s="59">
        <f t="shared" si="148"/>
        <v>0.52183295794627549</v>
      </c>
      <c r="BG34" s="59">
        <f t="shared" si="149"/>
        <v>3.4280997237346567E-2</v>
      </c>
      <c r="BH34" s="59">
        <f t="shared" si="150"/>
        <v>0.15164152050588595</v>
      </c>
      <c r="BI34" s="59">
        <f t="shared" si="151"/>
        <v>6.8927963866311781E-3</v>
      </c>
      <c r="BJ34" s="59">
        <f t="shared" si="152"/>
        <v>0</v>
      </c>
      <c r="BK34" s="59">
        <f t="shared" si="153"/>
        <v>3.9910116625771033</v>
      </c>
      <c r="BL34" s="59"/>
      <c r="BM34" s="59"/>
      <c r="BP34" s="12"/>
      <c r="BQ34" s="12"/>
      <c r="BR34" s="12"/>
      <c r="BS34" s="12"/>
      <c r="BT34" s="12"/>
    </row>
    <row r="35" spans="1:72" s="48" customFormat="1" x14ac:dyDescent="0.3">
      <c r="A35" s="48" t="s">
        <v>68</v>
      </c>
      <c r="B35" s="48" t="s">
        <v>26</v>
      </c>
      <c r="C35" s="48" t="s">
        <v>69</v>
      </c>
      <c r="D35" s="48">
        <v>10</v>
      </c>
      <c r="E35" s="48">
        <v>1310</v>
      </c>
      <c r="F35" s="48" t="s">
        <v>26</v>
      </c>
      <c r="X35" s="48">
        <v>117.18</v>
      </c>
      <c r="AA35" s="48">
        <f t="shared" si="90"/>
        <v>0</v>
      </c>
      <c r="AB35" s="48">
        <f t="shared" si="90"/>
        <v>0</v>
      </c>
      <c r="AC35" s="48">
        <f t="shared" si="91"/>
        <v>0</v>
      </c>
      <c r="AD35" s="48">
        <f t="shared" si="91"/>
        <v>0</v>
      </c>
      <c r="AE35" s="48">
        <f>K35/(55.8452+15.9994)</f>
        <v>0</v>
      </c>
      <c r="AF35" s="48">
        <f t="shared" ref="AF35:AF36" si="154">L35/(55.8452+15.9994)</f>
        <v>0</v>
      </c>
      <c r="AG35" s="48">
        <f t="shared" ref="AG35:AG36" si="155">2*M35/(2*55.845+3*15.999)</f>
        <v>0</v>
      </c>
      <c r="AH35" s="59">
        <f t="shared" ref="AH35:AH36" si="156">2*N35/(2*55.845+3*15.999)</f>
        <v>0</v>
      </c>
      <c r="AI35" s="59">
        <f t="shared" ref="AI35:AI36" si="157">O35/(95.94+2*15.9994)</f>
        <v>0</v>
      </c>
      <c r="AJ35" s="59">
        <f t="shared" ref="AJ35:AJ36" si="158">P35/(95.94+2*15.9994)</f>
        <v>0</v>
      </c>
      <c r="AK35" s="59">
        <f t="shared" ref="AK35:AK36" si="159">Q35/(15.9994+24.3051)</f>
        <v>0</v>
      </c>
      <c r="AL35" s="59">
        <f t="shared" ref="AL35:AL36" si="160">R35/(15.9994+24.3051)</f>
        <v>0</v>
      </c>
      <c r="AM35" s="59">
        <f t="shared" ref="AM35:AM36" si="161">S35/(40.078+15.9994)</f>
        <v>0</v>
      </c>
      <c r="AN35" s="59">
        <f t="shared" ref="AN35:AN36" si="162">T35/(40.078+15.9994)</f>
        <v>0</v>
      </c>
      <c r="AO35" s="59">
        <f t="shared" ref="AO35:AO36" si="163">U35/(22.989+0.5*15.9994)</f>
        <v>0</v>
      </c>
      <c r="AP35" s="59">
        <f t="shared" ref="AP35:AP36" si="164">V35/(22.989+0.5*15.9994)</f>
        <v>0</v>
      </c>
      <c r="AQ35" s="59">
        <f t="shared" ref="AQ35:AQ36" si="165">X35/(2*15.9994+186.207)</f>
        <v>0.53701597299430182</v>
      </c>
      <c r="AR35" s="59">
        <v>2</v>
      </c>
      <c r="AS35" s="59">
        <f t="shared" ref="AS35:AS36" si="166">AR35/(2*AA35+1.5*AC35+AE35+2*AI35+AK35+AM35+0.5*AO35+1.5*AG35+2*AQ35)</f>
        <v>1.8621420037549066</v>
      </c>
      <c r="AT35" s="59">
        <f t="shared" ref="AT35:AT36" si="167">$AS35*AA35</f>
        <v>0</v>
      </c>
      <c r="AU35" s="59">
        <f t="shared" ref="AU35:AU36" si="168">$AS35*AB35</f>
        <v>0</v>
      </c>
      <c r="AV35" s="59">
        <f t="shared" ref="AV35:AV36" si="169">$AS35*AC35</f>
        <v>0</v>
      </c>
      <c r="AW35" s="59">
        <f t="shared" ref="AW35:AW36" si="170">$AS35*AD35</f>
        <v>0</v>
      </c>
      <c r="AX35" s="59">
        <f t="shared" ref="AX35:AX36" si="171">$AS35*AE35</f>
        <v>0</v>
      </c>
      <c r="AY35" s="59">
        <f t="shared" ref="AY35:AY36" si="172">$AS35*AF35</f>
        <v>0</v>
      </c>
      <c r="AZ35" s="59">
        <f t="shared" ref="AZ35:AZ36" si="173">$AS35*AG35</f>
        <v>0</v>
      </c>
      <c r="BA35" s="59">
        <f t="shared" ref="BA35:BA36" si="174">$AS35*AH35</f>
        <v>0</v>
      </c>
      <c r="BB35" s="59">
        <f t="shared" ref="BB35:BB36" si="175">$AS35*AI35</f>
        <v>0</v>
      </c>
      <c r="BC35" s="59">
        <f t="shared" ref="BC35:BC36" si="176">$AS35*AJ35</f>
        <v>0</v>
      </c>
      <c r="BD35" s="59">
        <f t="shared" ref="BD35:BD36" si="177">$AS35*AK35</f>
        <v>0</v>
      </c>
      <c r="BE35" s="59">
        <f t="shared" ref="BE35:BE36" si="178">$AS35*AL35</f>
        <v>0</v>
      </c>
      <c r="BF35" s="59">
        <f t="shared" ref="BF35:BF36" si="179">$AS35*AM35</f>
        <v>0</v>
      </c>
      <c r="BG35" s="59">
        <f t="shared" ref="BG35:BG36" si="180">$AS35*AN35</f>
        <v>0</v>
      </c>
      <c r="BH35" s="59">
        <f t="shared" ref="BH35:BH36" si="181">$AS35*AO35</f>
        <v>0</v>
      </c>
      <c r="BI35" s="59">
        <f t="shared" ref="BI35:BI36" si="182">$AS35*AP35</f>
        <v>0</v>
      </c>
      <c r="BJ35" s="59">
        <f t="shared" ref="BJ35:BJ36" si="183">$AS35*AQ35</f>
        <v>1</v>
      </c>
      <c r="BK35" s="59">
        <f t="shared" ref="BK35:BK36" si="184">SUM(AT35,AV35,AX35,AZ35,BB35,BD35,BF35,BH35,BJ35)</f>
        <v>1</v>
      </c>
      <c r="BL35" s="59"/>
      <c r="BM35" s="59"/>
      <c r="BP35" s="12"/>
      <c r="BQ35" s="12"/>
      <c r="BR35" s="12"/>
      <c r="BS35" s="12"/>
      <c r="BT35" s="12"/>
    </row>
    <row r="36" spans="1:72" s="48" customFormat="1" x14ac:dyDescent="0.3">
      <c r="A36" s="48" t="s">
        <v>68</v>
      </c>
      <c r="B36" s="48" t="s">
        <v>40</v>
      </c>
      <c r="C36" s="48" t="s">
        <v>69</v>
      </c>
      <c r="D36" s="48">
        <v>10</v>
      </c>
      <c r="E36" s="48">
        <v>1310</v>
      </c>
      <c r="F36" s="48" t="s">
        <v>26</v>
      </c>
      <c r="X36" s="48">
        <v>100</v>
      </c>
      <c r="AA36" s="48">
        <f t="shared" si="90"/>
        <v>0</v>
      </c>
      <c r="AB36" s="48">
        <f t="shared" si="90"/>
        <v>0</v>
      </c>
      <c r="AC36" s="48">
        <f t="shared" si="91"/>
        <v>0</v>
      </c>
      <c r="AD36" s="48">
        <f t="shared" si="91"/>
        <v>0</v>
      </c>
      <c r="AE36" s="48">
        <f>K36/(55.8452+15.9994)</f>
        <v>0</v>
      </c>
      <c r="AF36" s="48">
        <f t="shared" si="154"/>
        <v>0</v>
      </c>
      <c r="AG36" s="48">
        <f t="shared" si="155"/>
        <v>0</v>
      </c>
      <c r="AH36" s="59">
        <f t="shared" si="156"/>
        <v>0</v>
      </c>
      <c r="AI36" s="59">
        <f t="shared" si="157"/>
        <v>0</v>
      </c>
      <c r="AJ36" s="59">
        <f t="shared" si="158"/>
        <v>0</v>
      </c>
      <c r="AK36" s="59">
        <f t="shared" si="159"/>
        <v>0</v>
      </c>
      <c r="AL36" s="59">
        <f t="shared" si="160"/>
        <v>0</v>
      </c>
      <c r="AM36" s="59">
        <f t="shared" si="161"/>
        <v>0</v>
      </c>
      <c r="AN36" s="59">
        <f t="shared" si="162"/>
        <v>0</v>
      </c>
      <c r="AO36" s="59">
        <f t="shared" si="163"/>
        <v>0</v>
      </c>
      <c r="AP36" s="59">
        <f t="shared" si="164"/>
        <v>0</v>
      </c>
      <c r="AQ36" s="59">
        <f t="shared" si="165"/>
        <v>0.45828296039793631</v>
      </c>
      <c r="AR36" s="59">
        <v>2</v>
      </c>
      <c r="AS36" s="59">
        <f t="shared" si="166"/>
        <v>2.1820579999999996</v>
      </c>
      <c r="AT36" s="59">
        <f t="shared" si="167"/>
        <v>0</v>
      </c>
      <c r="AU36" s="59">
        <f t="shared" si="168"/>
        <v>0</v>
      </c>
      <c r="AV36" s="59">
        <f t="shared" si="169"/>
        <v>0</v>
      </c>
      <c r="AW36" s="59">
        <f t="shared" si="170"/>
        <v>0</v>
      </c>
      <c r="AX36" s="59">
        <f t="shared" si="171"/>
        <v>0</v>
      </c>
      <c r="AY36" s="59">
        <f t="shared" si="172"/>
        <v>0</v>
      </c>
      <c r="AZ36" s="59">
        <f t="shared" si="173"/>
        <v>0</v>
      </c>
      <c r="BA36" s="59">
        <f t="shared" si="174"/>
        <v>0</v>
      </c>
      <c r="BB36" s="59">
        <f t="shared" si="175"/>
        <v>0</v>
      </c>
      <c r="BC36" s="59">
        <f t="shared" si="176"/>
        <v>0</v>
      </c>
      <c r="BD36" s="59">
        <f t="shared" si="177"/>
        <v>0</v>
      </c>
      <c r="BE36" s="59">
        <f t="shared" si="178"/>
        <v>0</v>
      </c>
      <c r="BF36" s="59">
        <f t="shared" si="179"/>
        <v>0</v>
      </c>
      <c r="BG36" s="59">
        <f t="shared" si="180"/>
        <v>0</v>
      </c>
      <c r="BH36" s="59">
        <f t="shared" si="181"/>
        <v>0</v>
      </c>
      <c r="BI36" s="59">
        <f t="shared" si="182"/>
        <v>0</v>
      </c>
      <c r="BJ36" s="59">
        <f t="shared" si="183"/>
        <v>0.99999999999999989</v>
      </c>
      <c r="BK36" s="59">
        <f t="shared" si="184"/>
        <v>0.99999999999999989</v>
      </c>
      <c r="BL36" s="59"/>
      <c r="BM36" s="59"/>
      <c r="BP36" s="12"/>
      <c r="BQ36" s="12"/>
      <c r="BR36" s="12"/>
      <c r="BS36" s="12"/>
      <c r="BT36" s="12"/>
    </row>
    <row r="37" spans="1:72" s="57" customFormat="1" x14ac:dyDescent="0.3">
      <c r="A37" s="36"/>
      <c r="B37" s="36"/>
      <c r="C37" s="36"/>
      <c r="D37" s="36"/>
      <c r="E37" s="36"/>
      <c r="F37" s="36"/>
      <c r="G37" s="52"/>
      <c r="H37" s="53"/>
      <c r="I37" s="36"/>
      <c r="J37" s="36"/>
      <c r="K37" s="49"/>
      <c r="L37" s="49"/>
      <c r="M37" s="49"/>
      <c r="N37" s="49"/>
      <c r="O37" s="36"/>
      <c r="P37" s="36"/>
      <c r="Q37" s="36"/>
      <c r="R37" s="36"/>
      <c r="S37" s="36"/>
      <c r="T37" s="36"/>
      <c r="U37" s="54"/>
      <c r="V37" s="54"/>
      <c r="W37" s="36"/>
      <c r="X37" s="36"/>
      <c r="Y37" s="51"/>
      <c r="Z37" s="36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36"/>
      <c r="AS37" s="55"/>
      <c r="AT37" s="56"/>
      <c r="AU37" s="56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36"/>
      <c r="BO37" s="49"/>
      <c r="BP37" s="12"/>
      <c r="BQ37" s="12"/>
      <c r="BR37" s="12"/>
      <c r="BS37" s="12"/>
      <c r="BT37" s="12"/>
    </row>
    <row r="38" spans="1:72" s="57" customFormat="1" x14ac:dyDescent="0.3">
      <c r="A38" s="48" t="s">
        <v>71</v>
      </c>
      <c r="B38" s="48" t="s">
        <v>33</v>
      </c>
      <c r="C38" s="48" t="s">
        <v>69</v>
      </c>
      <c r="D38" s="48">
        <v>10.4</v>
      </c>
      <c r="E38" s="48">
        <v>1310</v>
      </c>
      <c r="F38" s="48" t="s">
        <v>27</v>
      </c>
      <c r="G38" s="52">
        <v>44.2</v>
      </c>
      <c r="H38" s="53">
        <v>0.5</v>
      </c>
      <c r="I38" s="36">
        <v>22.3</v>
      </c>
      <c r="J38" s="36">
        <v>1</v>
      </c>
      <c r="K38" s="49">
        <f>BN38-M38/1.1113</f>
        <v>7.7</v>
      </c>
      <c r="L38" s="12">
        <f>(1-BR38)*BO38</f>
        <v>0.7</v>
      </c>
      <c r="M38" s="12">
        <f>BN38*BR38*1.1113</f>
        <v>0</v>
      </c>
      <c r="N38" s="49">
        <v>0</v>
      </c>
      <c r="O38" s="36"/>
      <c r="P38" s="36"/>
      <c r="Q38" s="36">
        <v>23.6</v>
      </c>
      <c r="R38" s="36">
        <v>1</v>
      </c>
      <c r="S38" s="36">
        <v>4.4000000000000004</v>
      </c>
      <c r="T38" s="36">
        <v>0.6</v>
      </c>
      <c r="U38" s="54"/>
      <c r="V38" s="54"/>
      <c r="W38" s="36"/>
      <c r="X38" s="36"/>
      <c r="Y38" s="51">
        <f>K38+M38</f>
        <v>7.7</v>
      </c>
      <c r="Z38" s="36"/>
      <c r="AA38" s="55">
        <f t="shared" ref="AA38:AB42" si="185">G38/(2*15.9994+28.0855)</f>
        <v>0.7356331021581346</v>
      </c>
      <c r="AB38" s="55">
        <f t="shared" si="185"/>
        <v>8.3216414271282176E-3</v>
      </c>
      <c r="AC38" s="55">
        <f t="shared" ref="AC38:AD42" si="186">(2*I38)/(2*26.981+3*15.9994)</f>
        <v>0.43742558370815282</v>
      </c>
      <c r="AD38" s="55">
        <f t="shared" si="186"/>
        <v>1.9615497027271424E-2</v>
      </c>
      <c r="AE38" s="55">
        <f>K38/(55.8452+15.9994)</f>
        <v>0.10717576547158729</v>
      </c>
      <c r="AF38" s="55">
        <f t="shared" ref="AF38" si="187">L38/(55.8452+15.9994)</f>
        <v>9.7432514065079346E-3</v>
      </c>
      <c r="AG38" s="55">
        <f t="shared" ref="AG38" si="188">2*M38/(2*55.845+3*15.999)</f>
        <v>0</v>
      </c>
      <c r="AH38" s="55">
        <f t="shared" ref="AH38" si="189">2*N38/(2*55.845+3*15.999)</f>
        <v>0</v>
      </c>
      <c r="AI38" s="55">
        <f t="shared" ref="AI38" si="190">O38/(95.94+2*15.9994)</f>
        <v>0</v>
      </c>
      <c r="AJ38" s="55">
        <f t="shared" ref="AJ38" si="191">P38/(95.94+2*15.9994)</f>
        <v>0</v>
      </c>
      <c r="AK38" s="55">
        <f t="shared" ref="AK38" si="192">Q38/(15.9994+24.3051)</f>
        <v>0.58554255728268567</v>
      </c>
      <c r="AL38" s="55">
        <f t="shared" ref="AL38" si="193">R38/(15.9994+24.3051)</f>
        <v>2.4811125308588373E-2</v>
      </c>
      <c r="AM38" s="55">
        <f t="shared" ref="AM38" si="194">S38/(40.078+15.9994)</f>
        <v>7.8462981521967845E-2</v>
      </c>
      <c r="AN38" s="55">
        <f t="shared" ref="AN38" si="195">T38/(40.078+15.9994)</f>
        <v>1.0699497480268343E-2</v>
      </c>
      <c r="AO38" s="55">
        <f t="shared" ref="AO38" si="196">U38/(22.989+0.5*15.9994)</f>
        <v>0</v>
      </c>
      <c r="AP38" s="55">
        <f t="shared" ref="AP38" si="197">V38/(22.989+0.5*15.9994)</f>
        <v>0</v>
      </c>
      <c r="AQ38" s="55">
        <f t="shared" ref="AQ38" si="198">X38/(2*15.9994+186.207)</f>
        <v>0</v>
      </c>
      <c r="AR38" s="36">
        <v>12</v>
      </c>
      <c r="AS38" s="55">
        <f t="shared" ref="AS38" si="199">AR38/(2*AA38+1.5*AC38+AE38+2*AI38+AK38+AM38+0.5*AO38+1.5*AG38+2*AQ38)</f>
        <v>4.1399497822709295</v>
      </c>
      <c r="AT38" s="56">
        <f t="shared" ref="AT38" si="200">$AS38*AA38</f>
        <v>3.0454841011108575</v>
      </c>
      <c r="AU38" s="56">
        <f t="shared" ref="AU38" si="201">$AS38*AB38</f>
        <v>3.4451177614376209E-2</v>
      </c>
      <c r="AV38" s="55">
        <f t="shared" ref="AV38" si="202">$AS38*AC38</f>
        <v>1.8109199500323014</v>
      </c>
      <c r="AW38" s="55">
        <f t="shared" ref="AW38" si="203">$AS38*AD38</f>
        <v>8.1207172647188394E-2</v>
      </c>
      <c r="AX38" s="55">
        <f t="shared" ref="AX38" si="204">$AS38*AE38</f>
        <v>0.44370228692881802</v>
      </c>
      <c r="AY38" s="55">
        <f t="shared" ref="AY38" si="205">$AS38*AF38</f>
        <v>4.033657153898345E-2</v>
      </c>
      <c r="AZ38" s="55">
        <f t="shared" ref="AZ38" si="206">$AS38*AG38</f>
        <v>0</v>
      </c>
      <c r="BA38" s="55">
        <f t="shared" ref="BA38" si="207">$AS38*AH38</f>
        <v>0</v>
      </c>
      <c r="BB38" s="55">
        <f t="shared" ref="BB38" si="208">$AS38*AI38</f>
        <v>0</v>
      </c>
      <c r="BC38" s="55">
        <f t="shared" ref="BC38" si="209">$AS38*AJ38</f>
        <v>0</v>
      </c>
      <c r="BD38" s="55">
        <f t="shared" ref="BD38" si="210">$AS38*AK38</f>
        <v>2.4241167825328178</v>
      </c>
      <c r="BE38" s="55">
        <f t="shared" ref="BE38" si="211">$AS38*AL38</f>
        <v>0.10271681281918718</v>
      </c>
      <c r="BF38" s="55">
        <f t="shared" ref="BF38" si="212">$AS38*AM38</f>
        <v>0.32483280326819874</v>
      </c>
      <c r="BG38" s="55">
        <f t="shared" ref="BG38" si="213">$AS38*AN38</f>
        <v>4.4295382263845287E-2</v>
      </c>
      <c r="BH38" s="55">
        <f t="shared" ref="BH38" si="214">$AS38*AO38</f>
        <v>0</v>
      </c>
      <c r="BI38" s="55">
        <f t="shared" ref="BI38" si="215">$AS38*AP38</f>
        <v>0</v>
      </c>
      <c r="BJ38" s="55">
        <f t="shared" ref="BJ38" si="216">$AS38*AQ38</f>
        <v>0</v>
      </c>
      <c r="BK38" s="55">
        <f t="shared" ref="BK38" si="217">SUM(AT38,AV38,AX38,AZ38,BB38,BD38,BF38,BH38,BJ38)</f>
        <v>8.0490559238729933</v>
      </c>
      <c r="BL38" s="55">
        <f t="shared" ref="BL38" si="218">SUM(AU38,AW38,AY38,BA38,BC38,BE38,BG38,BI38,BJ38)</f>
        <v>0.30300711688358051</v>
      </c>
      <c r="BM38" s="26">
        <f>AX38+AZ38</f>
        <v>0.44370228692881802</v>
      </c>
      <c r="BN38" s="36">
        <v>7.7</v>
      </c>
      <c r="BO38" s="49">
        <v>0.7</v>
      </c>
      <c r="BP38" s="12">
        <f>BO38</f>
        <v>0.7</v>
      </c>
      <c r="BQ38" s="12">
        <v>0</v>
      </c>
      <c r="BR38" s="12">
        <v>0</v>
      </c>
      <c r="BS38" s="12">
        <v>0.03</v>
      </c>
      <c r="BT38" s="12">
        <f>AX38+BF38+(BD38)</f>
        <v>3.1926518727298347</v>
      </c>
    </row>
    <row r="39" spans="1:72" s="57" customFormat="1" x14ac:dyDescent="0.3">
      <c r="A39" s="48" t="s">
        <v>71</v>
      </c>
      <c r="B39" s="48" t="s">
        <v>38</v>
      </c>
      <c r="C39" s="48" t="s">
        <v>69</v>
      </c>
      <c r="D39" s="48">
        <v>10.4</v>
      </c>
      <c r="E39" s="48">
        <v>1310</v>
      </c>
      <c r="F39" s="48" t="s">
        <v>27</v>
      </c>
      <c r="G39" s="52">
        <v>41.5</v>
      </c>
      <c r="H39" s="53">
        <v>0.1</v>
      </c>
      <c r="I39" s="36">
        <v>0</v>
      </c>
      <c r="J39" s="36">
        <v>0</v>
      </c>
      <c r="K39" s="49">
        <v>5.7</v>
      </c>
      <c r="L39" s="49">
        <v>1</v>
      </c>
      <c r="M39" s="49"/>
      <c r="N39" s="49"/>
      <c r="O39" s="36"/>
      <c r="P39" s="36"/>
      <c r="Q39" s="36">
        <v>53.2</v>
      </c>
      <c r="R39" s="36">
        <v>0.5</v>
      </c>
      <c r="S39" s="36">
        <v>0</v>
      </c>
      <c r="T39" s="36">
        <v>0</v>
      </c>
      <c r="U39" s="54"/>
      <c r="V39" s="54"/>
      <c r="W39" s="36"/>
      <c r="X39" s="36"/>
      <c r="Y39" s="51"/>
      <c r="Z39" s="36"/>
      <c r="AA39" s="55">
        <f t="shared" si="185"/>
        <v>0.69069623845164207</v>
      </c>
      <c r="AB39" s="55">
        <f t="shared" si="185"/>
        <v>1.6643282854256437E-3</v>
      </c>
      <c r="AC39" s="55">
        <f t="shared" si="186"/>
        <v>0</v>
      </c>
      <c r="AD39" s="55">
        <f t="shared" si="186"/>
        <v>0</v>
      </c>
      <c r="AE39" s="55">
        <f>K39/(55.8452+15.9994)</f>
        <v>7.9337904310136043E-2</v>
      </c>
      <c r="AF39" s="55">
        <f t="shared" ref="AF39:AF42" si="219">L39/(55.8452+15.9994)</f>
        <v>1.3918930580725622E-2</v>
      </c>
      <c r="AG39" s="55">
        <f t="shared" ref="AG39:AG42" si="220">2*M39/(2*55.845+3*15.999)</f>
        <v>0</v>
      </c>
      <c r="AH39" s="55">
        <f t="shared" ref="AH39:AH42" si="221">2*N39/(2*55.845+3*15.999)</f>
        <v>0</v>
      </c>
      <c r="AI39" s="55">
        <f t="shared" ref="AI39:AI42" si="222">O39/(95.94+2*15.9994)</f>
        <v>0</v>
      </c>
      <c r="AJ39" s="55">
        <f t="shared" ref="AJ39:AJ42" si="223">P39/(95.94+2*15.9994)</f>
        <v>0</v>
      </c>
      <c r="AK39" s="55">
        <f t="shared" ref="AK39:AK42" si="224">Q39/(15.9994+24.3051)</f>
        <v>1.3199518664169014</v>
      </c>
      <c r="AL39" s="55">
        <f t="shared" ref="AL39:AL42" si="225">R39/(15.9994+24.3051)</f>
        <v>1.2405562654294187E-2</v>
      </c>
      <c r="AM39" s="55">
        <f t="shared" ref="AM39:AM42" si="226">S39/(40.078+15.9994)</f>
        <v>0</v>
      </c>
      <c r="AN39" s="55">
        <f t="shared" ref="AN39:AN42" si="227">T39/(40.078+15.9994)</f>
        <v>0</v>
      </c>
      <c r="AO39" s="55">
        <f t="shared" ref="AO39:AO42" si="228">U39/(22.989+0.5*15.9994)</f>
        <v>0</v>
      </c>
      <c r="AP39" s="55">
        <f t="shared" ref="AP39:AP42" si="229">V39/(22.989+0.5*15.9994)</f>
        <v>0</v>
      </c>
      <c r="AQ39" s="55">
        <f t="shared" ref="AQ39:AQ42" si="230">X39/(2*15.9994+186.207)</f>
        <v>0</v>
      </c>
      <c r="AR39" s="36">
        <v>4</v>
      </c>
      <c r="AS39" s="55">
        <f t="shared" ref="AS39:AS42" si="231">AR39/(2*AA39+1.5*AC39+AE39+2*AI39+AK39+AM39+0.5*AO39+1.5*AG39+2*AQ39)</f>
        <v>1.4384958955338289</v>
      </c>
      <c r="AT39" s="56">
        <f t="shared" ref="AT39:AT42" si="232">$AS39*AA39</f>
        <v>0.99356370407334194</v>
      </c>
      <c r="AU39" s="56">
        <f t="shared" ref="AU39:AU42" si="233">$AS39*AB39</f>
        <v>2.3941294074056436E-3</v>
      </c>
      <c r="AV39" s="55">
        <f t="shared" ref="AV39:AV42" si="234">$AS39*AC39</f>
        <v>0</v>
      </c>
      <c r="AW39" s="55">
        <f t="shared" ref="AW39:AW42" si="235">$AS39*AD39</f>
        <v>0</v>
      </c>
      <c r="AX39" s="55">
        <f t="shared" ref="AX39:AX42" si="236">$AS39*AE39</f>
        <v>0.11412724971038637</v>
      </c>
      <c r="AY39" s="55">
        <f t="shared" ref="AY39:AY42" si="237">$AS39*AF39</f>
        <v>2.0022324510594099E-2</v>
      </c>
      <c r="AZ39" s="55">
        <f t="shared" ref="AZ39:AZ42" si="238">$AS39*AG39</f>
        <v>0</v>
      </c>
      <c r="BA39" s="55">
        <f t="shared" ref="BA39:BA42" si="239">$AS39*AH39</f>
        <v>0</v>
      </c>
      <c r="BB39" s="55">
        <f t="shared" ref="BB39:BB42" si="240">$AS39*AI39</f>
        <v>0</v>
      </c>
      <c r="BC39" s="55">
        <f t="shared" ref="BC39:BC42" si="241">$AS39*AJ39</f>
        <v>0</v>
      </c>
      <c r="BD39" s="55">
        <f t="shared" ref="BD39:BD42" si="242">$AS39*AK39</f>
        <v>1.8987453421429297</v>
      </c>
      <c r="BE39" s="55">
        <f t="shared" ref="BE39:BE42" si="243">$AS39*AL39</f>
        <v>1.7845350959989941E-2</v>
      </c>
      <c r="BF39" s="55">
        <f t="shared" ref="BF39:BF42" si="244">$AS39*AM39</f>
        <v>0</v>
      </c>
      <c r="BG39" s="55">
        <f t="shared" ref="BG39:BG42" si="245">$AS39*AN39</f>
        <v>0</v>
      </c>
      <c r="BH39" s="55">
        <f t="shared" ref="BH39:BH42" si="246">$AS39*AO39</f>
        <v>0</v>
      </c>
      <c r="BI39" s="55">
        <f t="shared" ref="BI39:BI42" si="247">$AS39*AP39</f>
        <v>0</v>
      </c>
      <c r="BJ39" s="55">
        <f t="shared" ref="BJ39:BJ42" si="248">$AS39*AQ39</f>
        <v>0</v>
      </c>
      <c r="BK39" s="55">
        <f t="shared" ref="BK39:BK42" si="249">SUM(AT39,AV39,AX39,AZ39,BB39,BD39,BF39,BH39,BJ39)</f>
        <v>3.0064362959266582</v>
      </c>
      <c r="BL39" s="55">
        <f t="shared" ref="BL39:BL42" si="250">SUM(AU39,AW39,AY39,BA39,BC39,BE39,BG39,BI39,BJ39)</f>
        <v>4.0261804877989679E-2</v>
      </c>
      <c r="BM39" s="55"/>
      <c r="BN39" s="36"/>
      <c r="BO39" s="49"/>
      <c r="BP39" s="12"/>
      <c r="BQ39" s="12"/>
      <c r="BR39" s="12"/>
      <c r="BS39" s="12"/>
      <c r="BT39" s="12"/>
    </row>
    <row r="40" spans="1:72" s="57" customFormat="1" x14ac:dyDescent="0.3">
      <c r="A40" s="48" t="s">
        <v>71</v>
      </c>
      <c r="B40" s="48" t="s">
        <v>37</v>
      </c>
      <c r="C40" s="48" t="s">
        <v>69</v>
      </c>
      <c r="D40" s="48">
        <v>10.4</v>
      </c>
      <c r="E40" s="48">
        <v>1310</v>
      </c>
      <c r="F40" s="48" t="s">
        <v>27</v>
      </c>
      <c r="G40" s="52">
        <v>58.3</v>
      </c>
      <c r="H40" s="53">
        <v>0.3</v>
      </c>
      <c r="I40" s="36">
        <v>0.3</v>
      </c>
      <c r="J40" s="36">
        <v>0.1</v>
      </c>
      <c r="K40" s="49">
        <v>3.7</v>
      </c>
      <c r="L40" s="49">
        <v>0.3</v>
      </c>
      <c r="M40" s="49"/>
      <c r="N40" s="49"/>
      <c r="O40" s="36"/>
      <c r="P40" s="36"/>
      <c r="Q40" s="36">
        <v>37.299999999999997</v>
      </c>
      <c r="R40" s="36">
        <v>0.4</v>
      </c>
      <c r="S40" s="36">
        <v>0.4</v>
      </c>
      <c r="T40" s="36">
        <v>0.1</v>
      </c>
      <c r="U40" s="54"/>
      <c r="V40" s="54"/>
      <c r="W40" s="36"/>
      <c r="X40" s="36"/>
      <c r="Y40" s="51"/>
      <c r="Z40" s="36"/>
      <c r="AA40" s="55">
        <f t="shared" si="185"/>
        <v>0.97030339040315017</v>
      </c>
      <c r="AB40" s="55">
        <f t="shared" si="185"/>
        <v>4.9929848562769311E-3</v>
      </c>
      <c r="AC40" s="55">
        <f t="shared" si="186"/>
        <v>5.8846491081814278E-3</v>
      </c>
      <c r="AD40" s="55">
        <f t="shared" si="186"/>
        <v>1.9615497027271425E-3</v>
      </c>
      <c r="AE40" s="55">
        <f>K40/(55.8452+15.9994)</f>
        <v>5.1500043148684803E-2</v>
      </c>
      <c r="AF40" s="55">
        <f t="shared" si="219"/>
        <v>4.1756791742176861E-3</v>
      </c>
      <c r="AG40" s="55">
        <f t="shared" si="220"/>
        <v>0</v>
      </c>
      <c r="AH40" s="55">
        <f t="shared" si="221"/>
        <v>0</v>
      </c>
      <c r="AI40" s="55">
        <f t="shared" si="222"/>
        <v>0</v>
      </c>
      <c r="AJ40" s="55">
        <f t="shared" si="223"/>
        <v>0</v>
      </c>
      <c r="AK40" s="55">
        <f t="shared" si="224"/>
        <v>0.92545497401034627</v>
      </c>
      <c r="AL40" s="55">
        <f t="shared" si="225"/>
        <v>9.9244501234353501E-3</v>
      </c>
      <c r="AM40" s="55">
        <f t="shared" si="226"/>
        <v>7.1329983201788953E-3</v>
      </c>
      <c r="AN40" s="55">
        <f t="shared" si="227"/>
        <v>1.7832495800447238E-3</v>
      </c>
      <c r="AO40" s="55">
        <f t="shared" si="228"/>
        <v>0</v>
      </c>
      <c r="AP40" s="55">
        <f t="shared" si="229"/>
        <v>0</v>
      </c>
      <c r="AQ40" s="55">
        <f t="shared" si="230"/>
        <v>0</v>
      </c>
      <c r="AR40" s="36">
        <v>6</v>
      </c>
      <c r="AS40" s="55">
        <f t="shared" si="231"/>
        <v>2.0453231543963626</v>
      </c>
      <c r="AT40" s="56">
        <f t="shared" si="232"/>
        <v>1.9845839911808565</v>
      </c>
      <c r="AU40" s="56">
        <f t="shared" si="233"/>
        <v>1.0212267536093602E-2</v>
      </c>
      <c r="AV40" s="55">
        <f t="shared" si="234"/>
        <v>1.2036009076461379E-2</v>
      </c>
      <c r="AW40" s="55">
        <f t="shared" si="235"/>
        <v>4.0120030254871264E-3</v>
      </c>
      <c r="AX40" s="55">
        <f t="shared" si="236"/>
        <v>0.10533423070441678</v>
      </c>
      <c r="AY40" s="55">
        <f t="shared" si="237"/>
        <v>8.5406133003581158E-3</v>
      </c>
      <c r="AZ40" s="55">
        <f t="shared" si="238"/>
        <v>0</v>
      </c>
      <c r="BA40" s="55">
        <f t="shared" si="239"/>
        <v>0</v>
      </c>
      <c r="BB40" s="55">
        <f t="shared" si="240"/>
        <v>0</v>
      </c>
      <c r="BC40" s="55">
        <f t="shared" si="241"/>
        <v>0</v>
      </c>
      <c r="BD40" s="55">
        <f t="shared" si="242"/>
        <v>1.8928544866946453</v>
      </c>
      <c r="BE40" s="55">
        <f t="shared" si="243"/>
        <v>2.0298707632114159E-2</v>
      </c>
      <c r="BF40" s="55">
        <f t="shared" si="244"/>
        <v>1.4589286624532254E-2</v>
      </c>
      <c r="BG40" s="55">
        <f t="shared" si="245"/>
        <v>3.6473216561330635E-3</v>
      </c>
      <c r="BH40" s="55">
        <f t="shared" si="246"/>
        <v>0</v>
      </c>
      <c r="BI40" s="55">
        <f t="shared" si="247"/>
        <v>0</v>
      </c>
      <c r="BJ40" s="55">
        <f t="shared" si="248"/>
        <v>0</v>
      </c>
      <c r="BK40" s="55">
        <f t="shared" si="249"/>
        <v>4.0093980042809125</v>
      </c>
      <c r="BL40" s="55">
        <f t="shared" si="250"/>
        <v>4.6710913150186072E-2</v>
      </c>
      <c r="BM40" s="55"/>
      <c r="BN40" s="36"/>
      <c r="BO40" s="49"/>
      <c r="BP40" s="12"/>
      <c r="BQ40" s="12"/>
      <c r="BR40" s="12"/>
      <c r="BS40" s="12"/>
      <c r="BT40" s="12"/>
    </row>
    <row r="41" spans="1:72" s="57" customFormat="1" x14ac:dyDescent="0.3">
      <c r="A41" s="48" t="s">
        <v>71</v>
      </c>
      <c r="B41" s="48" t="s">
        <v>27</v>
      </c>
      <c r="C41" s="48" t="s">
        <v>69</v>
      </c>
      <c r="D41" s="48">
        <v>10.4</v>
      </c>
      <c r="E41" s="48">
        <v>1310</v>
      </c>
      <c r="F41" s="48" t="s">
        <v>27</v>
      </c>
      <c r="G41" s="52"/>
      <c r="H41" s="53"/>
      <c r="I41" s="36"/>
      <c r="J41" s="36"/>
      <c r="K41" s="49"/>
      <c r="L41" s="49"/>
      <c r="M41" s="49"/>
      <c r="N41" s="49"/>
      <c r="O41" s="36">
        <v>133.35</v>
      </c>
      <c r="P41" s="36"/>
      <c r="Q41" s="36"/>
      <c r="R41" s="36"/>
      <c r="S41" s="36"/>
      <c r="T41" s="36"/>
      <c r="U41" s="54"/>
      <c r="V41" s="54"/>
      <c r="W41" s="36"/>
      <c r="X41" s="36"/>
      <c r="Y41" s="51"/>
      <c r="Z41" s="36"/>
      <c r="AA41" s="55">
        <f t="shared" si="185"/>
        <v>0</v>
      </c>
      <c r="AB41" s="55">
        <f t="shared" si="185"/>
        <v>0</v>
      </c>
      <c r="AC41" s="55">
        <f t="shared" si="186"/>
        <v>0</v>
      </c>
      <c r="AD41" s="55">
        <f t="shared" si="186"/>
        <v>0</v>
      </c>
      <c r="AE41" s="55">
        <f>K41/(55.8452+15.9994)</f>
        <v>0</v>
      </c>
      <c r="AF41" s="55">
        <f t="shared" si="219"/>
        <v>0</v>
      </c>
      <c r="AG41" s="55">
        <f t="shared" si="220"/>
        <v>0</v>
      </c>
      <c r="AH41" s="55">
        <f t="shared" si="221"/>
        <v>0</v>
      </c>
      <c r="AI41" s="55">
        <f t="shared" si="222"/>
        <v>1.0422952224032116</v>
      </c>
      <c r="AJ41" s="55">
        <f t="shared" si="223"/>
        <v>0</v>
      </c>
      <c r="AK41" s="55">
        <f t="shared" si="224"/>
        <v>0</v>
      </c>
      <c r="AL41" s="55">
        <f t="shared" si="225"/>
        <v>0</v>
      </c>
      <c r="AM41" s="55">
        <f t="shared" si="226"/>
        <v>0</v>
      </c>
      <c r="AN41" s="55">
        <f t="shared" si="227"/>
        <v>0</v>
      </c>
      <c r="AO41" s="55">
        <f t="shared" si="228"/>
        <v>0</v>
      </c>
      <c r="AP41" s="55">
        <f t="shared" si="229"/>
        <v>0</v>
      </c>
      <c r="AQ41" s="55">
        <f t="shared" si="230"/>
        <v>0</v>
      </c>
      <c r="AR41" s="36">
        <v>2</v>
      </c>
      <c r="AS41" s="55">
        <f t="shared" si="231"/>
        <v>0.9594210723659542</v>
      </c>
      <c r="AT41" s="56">
        <f t="shared" si="232"/>
        <v>0</v>
      </c>
      <c r="AU41" s="56">
        <f t="shared" si="233"/>
        <v>0</v>
      </c>
      <c r="AV41" s="55">
        <f t="shared" si="234"/>
        <v>0</v>
      </c>
      <c r="AW41" s="55">
        <f t="shared" si="235"/>
        <v>0</v>
      </c>
      <c r="AX41" s="55">
        <f t="shared" si="236"/>
        <v>0</v>
      </c>
      <c r="AY41" s="55">
        <f t="shared" si="237"/>
        <v>0</v>
      </c>
      <c r="AZ41" s="55">
        <f t="shared" si="238"/>
        <v>0</v>
      </c>
      <c r="BA41" s="55">
        <f t="shared" si="239"/>
        <v>0</v>
      </c>
      <c r="BB41" s="55">
        <f t="shared" si="240"/>
        <v>1</v>
      </c>
      <c r="BC41" s="55">
        <f t="shared" si="241"/>
        <v>0</v>
      </c>
      <c r="BD41" s="55">
        <f t="shared" si="242"/>
        <v>0</v>
      </c>
      <c r="BE41" s="55">
        <f t="shared" si="243"/>
        <v>0</v>
      </c>
      <c r="BF41" s="55">
        <f t="shared" si="244"/>
        <v>0</v>
      </c>
      <c r="BG41" s="55">
        <f t="shared" si="245"/>
        <v>0</v>
      </c>
      <c r="BH41" s="55">
        <f t="shared" si="246"/>
        <v>0</v>
      </c>
      <c r="BI41" s="55">
        <f t="shared" si="247"/>
        <v>0</v>
      </c>
      <c r="BJ41" s="55">
        <f t="shared" si="248"/>
        <v>0</v>
      </c>
      <c r="BK41" s="55">
        <f t="shared" si="249"/>
        <v>1</v>
      </c>
      <c r="BL41" s="55">
        <f t="shared" si="250"/>
        <v>0</v>
      </c>
      <c r="BM41" s="55"/>
      <c r="BN41" s="36"/>
      <c r="BO41" s="49"/>
      <c r="BP41" s="12"/>
      <c r="BQ41" s="12"/>
      <c r="BR41" s="12"/>
      <c r="BS41" s="12"/>
      <c r="BT41" s="12"/>
    </row>
    <row r="42" spans="1:72" s="57" customFormat="1" x14ac:dyDescent="0.3">
      <c r="A42" s="48" t="s">
        <v>71</v>
      </c>
      <c r="B42" s="48" t="s">
        <v>36</v>
      </c>
      <c r="C42" s="48" t="s">
        <v>69</v>
      </c>
      <c r="D42" s="48">
        <v>10.4</v>
      </c>
      <c r="E42" s="48">
        <v>1310</v>
      </c>
      <c r="F42" s="48" t="s">
        <v>27</v>
      </c>
      <c r="G42" s="52"/>
      <c r="H42" s="53"/>
      <c r="I42" s="36"/>
      <c r="J42" s="36"/>
      <c r="K42" s="49"/>
      <c r="L42" s="49"/>
      <c r="M42" s="49"/>
      <c r="N42" s="49"/>
      <c r="O42" s="36">
        <v>100</v>
      </c>
      <c r="P42" s="36"/>
      <c r="Q42" s="36"/>
      <c r="R42" s="36"/>
      <c r="S42" s="36"/>
      <c r="T42" s="36"/>
      <c r="U42" s="54"/>
      <c r="V42" s="54"/>
      <c r="W42" s="36"/>
      <c r="X42" s="36"/>
      <c r="Y42" s="51"/>
      <c r="Z42" s="36"/>
      <c r="AA42" s="55">
        <f t="shared" si="185"/>
        <v>0</v>
      </c>
      <c r="AB42" s="55">
        <f t="shared" si="185"/>
        <v>0</v>
      </c>
      <c r="AC42" s="55">
        <f t="shared" si="186"/>
        <v>0</v>
      </c>
      <c r="AD42" s="55">
        <f t="shared" si="186"/>
        <v>0</v>
      </c>
      <c r="AE42" s="55">
        <f>K42/(55.8452+15.9994)</f>
        <v>0</v>
      </c>
      <c r="AF42" s="55">
        <f t="shared" si="219"/>
        <v>0</v>
      </c>
      <c r="AG42" s="55">
        <f t="shared" si="220"/>
        <v>0</v>
      </c>
      <c r="AH42" s="55">
        <f t="shared" si="221"/>
        <v>0</v>
      </c>
      <c r="AI42" s="55">
        <f t="shared" si="222"/>
        <v>0.78162371383817886</v>
      </c>
      <c r="AJ42" s="55">
        <f t="shared" si="223"/>
        <v>0</v>
      </c>
      <c r="AK42" s="55">
        <f t="shared" si="224"/>
        <v>0</v>
      </c>
      <c r="AL42" s="55">
        <f t="shared" si="225"/>
        <v>0</v>
      </c>
      <c r="AM42" s="55">
        <f t="shared" si="226"/>
        <v>0</v>
      </c>
      <c r="AN42" s="55">
        <f t="shared" si="227"/>
        <v>0</v>
      </c>
      <c r="AO42" s="55">
        <f t="shared" si="228"/>
        <v>0</v>
      </c>
      <c r="AP42" s="55">
        <f t="shared" si="229"/>
        <v>0</v>
      </c>
      <c r="AQ42" s="55">
        <f t="shared" si="230"/>
        <v>0</v>
      </c>
      <c r="AR42" s="36">
        <v>2</v>
      </c>
      <c r="AS42" s="55">
        <f t="shared" si="231"/>
        <v>1.279388</v>
      </c>
      <c r="AT42" s="56">
        <f t="shared" si="232"/>
        <v>0</v>
      </c>
      <c r="AU42" s="56">
        <f t="shared" si="233"/>
        <v>0</v>
      </c>
      <c r="AV42" s="55">
        <f t="shared" si="234"/>
        <v>0</v>
      </c>
      <c r="AW42" s="55">
        <f t="shared" si="235"/>
        <v>0</v>
      </c>
      <c r="AX42" s="55">
        <f t="shared" si="236"/>
        <v>0</v>
      </c>
      <c r="AY42" s="55">
        <f t="shared" si="237"/>
        <v>0</v>
      </c>
      <c r="AZ42" s="55">
        <f t="shared" si="238"/>
        <v>0</v>
      </c>
      <c r="BA42" s="55">
        <f t="shared" si="239"/>
        <v>0</v>
      </c>
      <c r="BB42" s="55">
        <f t="shared" si="240"/>
        <v>1</v>
      </c>
      <c r="BC42" s="55">
        <f t="shared" si="241"/>
        <v>0</v>
      </c>
      <c r="BD42" s="55">
        <f t="shared" si="242"/>
        <v>0</v>
      </c>
      <c r="BE42" s="55">
        <f t="shared" si="243"/>
        <v>0</v>
      </c>
      <c r="BF42" s="55">
        <f t="shared" si="244"/>
        <v>0</v>
      </c>
      <c r="BG42" s="55">
        <f t="shared" si="245"/>
        <v>0</v>
      </c>
      <c r="BH42" s="55">
        <f t="shared" si="246"/>
        <v>0</v>
      </c>
      <c r="BI42" s="55">
        <f t="shared" si="247"/>
        <v>0</v>
      </c>
      <c r="BJ42" s="55">
        <f t="shared" si="248"/>
        <v>0</v>
      </c>
      <c r="BK42" s="55">
        <f t="shared" si="249"/>
        <v>1</v>
      </c>
      <c r="BL42" s="55">
        <f t="shared" si="250"/>
        <v>0</v>
      </c>
      <c r="BM42" s="55"/>
      <c r="BN42" s="36"/>
      <c r="BO42" s="49"/>
      <c r="BP42" s="12"/>
      <c r="BQ42" s="12"/>
      <c r="BR42" s="12"/>
      <c r="BS42" s="12"/>
      <c r="BT42" s="12"/>
    </row>
    <row r="43" spans="1:72" s="57" customFormat="1" x14ac:dyDescent="0.3">
      <c r="A43" s="48"/>
      <c r="B43" s="48"/>
      <c r="C43" s="48"/>
      <c r="D43" s="48"/>
      <c r="E43" s="48"/>
      <c r="F43" s="48"/>
      <c r="G43" s="52"/>
      <c r="H43" s="53"/>
      <c r="I43" s="36"/>
      <c r="J43" s="36"/>
      <c r="K43" s="49"/>
      <c r="L43" s="49"/>
      <c r="M43" s="49"/>
      <c r="N43" s="49"/>
      <c r="O43" s="36"/>
      <c r="P43" s="36"/>
      <c r="Q43" s="36"/>
      <c r="R43" s="36"/>
      <c r="S43" s="36"/>
      <c r="T43" s="36"/>
      <c r="U43" s="54"/>
      <c r="V43" s="54"/>
      <c r="W43" s="36"/>
      <c r="X43" s="36"/>
      <c r="Y43" s="51"/>
      <c r="Z43" s="36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36"/>
      <c r="AS43" s="55"/>
      <c r="AT43" s="56"/>
      <c r="AU43" s="56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36"/>
      <c r="BO43" s="49"/>
      <c r="BP43" s="12"/>
      <c r="BQ43" s="12"/>
      <c r="BR43" s="12"/>
      <c r="BS43" s="12"/>
      <c r="BT43" s="12"/>
    </row>
    <row r="44" spans="1:72" s="57" customFormat="1" x14ac:dyDescent="0.3">
      <c r="A44" s="48" t="s">
        <v>75</v>
      </c>
      <c r="B44" s="48" t="s">
        <v>33</v>
      </c>
      <c r="C44" s="48" t="s">
        <v>69</v>
      </c>
      <c r="D44" s="48">
        <v>14</v>
      </c>
      <c r="E44" s="48">
        <v>1500</v>
      </c>
      <c r="F44" s="48" t="s">
        <v>28</v>
      </c>
      <c r="G44" s="52">
        <v>43.7</v>
      </c>
      <c r="H44" s="53">
        <v>0.6</v>
      </c>
      <c r="I44" s="36">
        <v>16.899999999999999</v>
      </c>
      <c r="J44" s="36">
        <v>1.3</v>
      </c>
      <c r="K44" s="49">
        <f>BN44-M44/1.1113</f>
        <v>12.9</v>
      </c>
      <c r="L44" s="12">
        <f>(1-BR44)*BO44</f>
        <v>0.8</v>
      </c>
      <c r="M44" s="12">
        <f>BN44*BR44*1.1113</f>
        <v>0</v>
      </c>
      <c r="N44" s="49">
        <v>0</v>
      </c>
      <c r="O44" s="36"/>
      <c r="P44" s="36"/>
      <c r="Q44" s="36">
        <v>16.899999999999999</v>
      </c>
      <c r="R44" s="36">
        <v>0.7</v>
      </c>
      <c r="S44" s="36">
        <v>10.199999999999999</v>
      </c>
      <c r="T44" s="36">
        <v>0.4</v>
      </c>
      <c r="U44" s="54"/>
      <c r="V44" s="54"/>
      <c r="W44" s="36"/>
      <c r="X44" s="36"/>
      <c r="Y44" s="51">
        <f>K44+M44</f>
        <v>12.9</v>
      </c>
      <c r="Z44" s="36"/>
      <c r="AA44" s="55">
        <f t="shared" ref="AA44:AB49" si="251">G44/(2*15.9994+28.0855)</f>
        <v>0.72731146073100628</v>
      </c>
      <c r="AB44" s="55">
        <f t="shared" si="251"/>
        <v>9.9859697125538622E-3</v>
      </c>
      <c r="AC44" s="55">
        <f t="shared" ref="AC44:AD49" si="252">(2*I44)/(2*26.981+3*15.9994)</f>
        <v>0.33150189976088706</v>
      </c>
      <c r="AD44" s="55">
        <f t="shared" si="252"/>
        <v>2.5500146135452855E-2</v>
      </c>
      <c r="AE44" s="55">
        <f t="shared" ref="AE44:AE49" si="253">K44/(55.8452+15.9994)</f>
        <v>0.17955420449136053</v>
      </c>
      <c r="AF44" s="55">
        <f t="shared" ref="AF44:AF49" si="254">L44/(55.8452+15.9994)</f>
        <v>1.1135144464580499E-2</v>
      </c>
      <c r="AG44" s="55">
        <f t="shared" ref="AG44:AG49" si="255">2*M44/(2*55.845+3*15.999)</f>
        <v>0</v>
      </c>
      <c r="AH44" s="55">
        <f t="shared" ref="AH44:AH49" si="256">2*N44/(2*55.845+3*15.999)</f>
        <v>0</v>
      </c>
      <c r="AI44" s="55">
        <f t="shared" ref="AI44:AI49" si="257">O44/(95.94+2*15.9994)</f>
        <v>0</v>
      </c>
      <c r="AJ44" s="55">
        <f t="shared" ref="AJ44:AJ49" si="258">P44/(95.94+2*15.9994)</f>
        <v>0</v>
      </c>
      <c r="AK44" s="55">
        <f t="shared" ref="AK44:AK49" si="259">Q44/(15.9994+24.3051)</f>
        <v>0.41930801771514348</v>
      </c>
      <c r="AL44" s="55">
        <f t="shared" ref="AL44:AL49" si="260">R44/(15.9994+24.3051)</f>
        <v>1.736778771601186E-2</v>
      </c>
      <c r="AM44" s="55">
        <f t="shared" ref="AM44:AM49" si="261">S44/(40.078+15.9994)</f>
        <v>0.18189145716456182</v>
      </c>
      <c r="AN44" s="55">
        <f t="shared" ref="AN44:AN49" si="262">T44/(40.078+15.9994)</f>
        <v>7.1329983201788953E-3</v>
      </c>
      <c r="AO44" s="55">
        <f t="shared" ref="AO44:AO49" si="263">U44/(22.989+0.5*15.9994)</f>
        <v>0</v>
      </c>
      <c r="AP44" s="55">
        <f t="shared" ref="AP44:AP49" si="264">V44/(22.989+0.5*15.9994)</f>
        <v>0</v>
      </c>
      <c r="AQ44" s="55">
        <f t="shared" ref="AQ44:AQ49" si="265">X44/(2*15.9994+186.207)</f>
        <v>0</v>
      </c>
      <c r="AR44" s="36">
        <v>12</v>
      </c>
      <c r="AS44" s="55">
        <f t="shared" ref="AS44:AS48" si="266">AR44/(2*AA44+1.5*AC44+AE44+2*AI44+AK44+AM44+0.5*AO44+1.5*AG44+2*AQ44)</f>
        <v>4.3913747610078238</v>
      </c>
      <c r="AT44" s="56">
        <f t="shared" ref="AT44:AT48" si="267">$AS44*AA44</f>
        <v>3.1938971920458741</v>
      </c>
      <c r="AU44" s="56">
        <f t="shared" ref="AU44:AU48" si="268">$AS44*AB44</f>
        <v>4.3852135359897584E-2</v>
      </c>
      <c r="AV44" s="55">
        <f t="shared" ref="AV44:AV48" si="269">$AS44*AC44</f>
        <v>1.4557490758361049</v>
      </c>
      <c r="AW44" s="55">
        <f t="shared" ref="AW44:AW48" si="270">$AS44*AD44</f>
        <v>0.11198069814123886</v>
      </c>
      <c r="AX44" s="55">
        <f t="shared" ref="AX44:AX48" si="271">$AS44*AE44</f>
        <v>0.78848980183619821</v>
      </c>
      <c r="AY44" s="55">
        <f t="shared" ref="AY44:AY48" si="272">$AS44*AF44</f>
        <v>4.8898592361934778E-2</v>
      </c>
      <c r="AZ44" s="55">
        <f t="shared" ref="AZ44:AZ48" si="273">$AS44*AG44</f>
        <v>0</v>
      </c>
      <c r="BA44" s="55">
        <f t="shared" ref="BA44:BA48" si="274">$AS44*AH44</f>
        <v>0</v>
      </c>
      <c r="BB44" s="55">
        <f t="shared" ref="BB44:BB48" si="275">$AS44*AI44</f>
        <v>0</v>
      </c>
      <c r="BC44" s="55">
        <f t="shared" ref="BC44:BC48" si="276">$AS44*AJ44</f>
        <v>0</v>
      </c>
      <c r="BD44" s="55">
        <f t="shared" ref="BD44:BD48" si="277">$AS44*AK44</f>
        <v>1.8413386460825025</v>
      </c>
      <c r="BE44" s="55">
        <f t="shared" ref="BE44:BE48" si="278">$AS44*AL44</f>
        <v>7.6268464630636204E-2</v>
      </c>
      <c r="BF44" s="55">
        <f t="shared" ref="BF44:BF48" si="279">$AS44*AM44</f>
        <v>0.7987535542353924</v>
      </c>
      <c r="BG44" s="55">
        <f t="shared" ref="BG44:BG48" si="280">$AS44*AN44</f>
        <v>3.1323668793544805E-2</v>
      </c>
      <c r="BH44" s="55">
        <f t="shared" ref="BH44:BH48" si="281">$AS44*AO44</f>
        <v>0</v>
      </c>
      <c r="BI44" s="55">
        <f t="shared" ref="BI44:BI48" si="282">$AS44*AP44</f>
        <v>0</v>
      </c>
      <c r="BJ44" s="55">
        <f t="shared" ref="BJ44:BJ48" si="283">$AS44*AQ44</f>
        <v>0</v>
      </c>
      <c r="BK44" s="55">
        <f t="shared" ref="BK44:BK48" si="284">SUM(AT44,AV44,AX44,AZ44,BB44,BD44,BF44,BH44,BJ44)</f>
        <v>8.0782282700360728</v>
      </c>
      <c r="BL44" s="55">
        <f t="shared" ref="BL44:BL48" si="285">SUM(AU44,AW44,AY44,BA44,BC44,BE44,BG44,BI44,BJ44)</f>
        <v>0.31232355928725225</v>
      </c>
      <c r="BM44" s="26">
        <f>AX44+AZ44</f>
        <v>0.78848980183619821</v>
      </c>
      <c r="BN44" s="36">
        <v>12.9</v>
      </c>
      <c r="BO44" s="49">
        <v>0.8</v>
      </c>
      <c r="BP44" s="12">
        <f>(1-BR44)*L44+BQ44</f>
        <v>0.8</v>
      </c>
      <c r="BQ44" s="12">
        <v>0</v>
      </c>
      <c r="BR44" s="12">
        <v>0</v>
      </c>
      <c r="BS44" s="12">
        <v>0.04</v>
      </c>
      <c r="BT44" s="12">
        <f>AX44+BF44+(BD44)</f>
        <v>3.4285820021540934</v>
      </c>
    </row>
    <row r="45" spans="1:72" s="57" customFormat="1" x14ac:dyDescent="0.3">
      <c r="A45" s="48" t="s">
        <v>75</v>
      </c>
      <c r="B45" s="48" t="s">
        <v>34</v>
      </c>
      <c r="C45" s="48" t="s">
        <v>69</v>
      </c>
      <c r="D45" s="48">
        <v>14</v>
      </c>
      <c r="E45" s="48">
        <v>1500</v>
      </c>
      <c r="F45" s="48" t="s">
        <v>28</v>
      </c>
      <c r="G45" s="52">
        <v>33.299999999999997</v>
      </c>
      <c r="H45" s="53">
        <v>0.3</v>
      </c>
      <c r="I45" s="36">
        <v>0.09</v>
      </c>
      <c r="J45" s="36">
        <v>0.01</v>
      </c>
      <c r="K45" s="49">
        <v>48.5</v>
      </c>
      <c r="L45" s="49">
        <v>1</v>
      </c>
      <c r="M45" s="49"/>
      <c r="N45" s="49"/>
      <c r="O45" s="36"/>
      <c r="P45" s="36"/>
      <c r="Q45" s="36">
        <v>19.100000000000001</v>
      </c>
      <c r="R45" s="36">
        <v>0.5</v>
      </c>
      <c r="S45" s="36"/>
      <c r="T45" s="36"/>
      <c r="U45" s="54"/>
      <c r="V45" s="54"/>
      <c r="W45" s="36"/>
      <c r="X45" s="36"/>
      <c r="Y45" s="51"/>
      <c r="Z45" s="36"/>
      <c r="AA45" s="55">
        <f t="shared" si="251"/>
        <v>0.55422131904673932</v>
      </c>
      <c r="AB45" s="55">
        <f t="shared" si="251"/>
        <v>4.9929848562769311E-3</v>
      </c>
      <c r="AC45" s="55">
        <f t="shared" si="252"/>
        <v>1.7653947324544283E-3</v>
      </c>
      <c r="AD45" s="55">
        <f t="shared" si="252"/>
        <v>1.9615497027271426E-4</v>
      </c>
      <c r="AE45" s="55">
        <f t="shared" si="253"/>
        <v>0.67506813316519265</v>
      </c>
      <c r="AF45" s="55">
        <f t="shared" si="254"/>
        <v>1.3918930580725622E-2</v>
      </c>
      <c r="AG45" s="55">
        <f t="shared" si="255"/>
        <v>0</v>
      </c>
      <c r="AH45" s="55">
        <f t="shared" si="256"/>
        <v>0</v>
      </c>
      <c r="AI45" s="55">
        <f t="shared" si="257"/>
        <v>0</v>
      </c>
      <c r="AJ45" s="55">
        <f t="shared" si="258"/>
        <v>0</v>
      </c>
      <c r="AK45" s="55">
        <f t="shared" si="259"/>
        <v>0.47389249339403794</v>
      </c>
      <c r="AL45" s="55">
        <f t="shared" si="260"/>
        <v>1.2405562654294187E-2</v>
      </c>
      <c r="AM45" s="55">
        <f t="shared" si="261"/>
        <v>0</v>
      </c>
      <c r="AN45" s="55">
        <f t="shared" si="262"/>
        <v>0</v>
      </c>
      <c r="AO45" s="55">
        <f t="shared" si="263"/>
        <v>0</v>
      </c>
      <c r="AP45" s="55">
        <f t="shared" si="264"/>
        <v>0</v>
      </c>
      <c r="AQ45" s="55">
        <f t="shared" si="265"/>
        <v>0</v>
      </c>
      <c r="AR45" s="36">
        <v>4</v>
      </c>
      <c r="AS45" s="55">
        <f t="shared" si="266"/>
        <v>1.7698712854692027</v>
      </c>
      <c r="AT45" s="56">
        <f t="shared" si="267"/>
        <v>0.98090039837568965</v>
      </c>
      <c r="AU45" s="56">
        <f t="shared" si="268"/>
        <v>8.8369405259071145E-3</v>
      </c>
      <c r="AV45" s="55">
        <f t="shared" si="269"/>
        <v>3.124521444489678E-3</v>
      </c>
      <c r="AW45" s="55">
        <f t="shared" si="270"/>
        <v>3.4716904938774203E-4</v>
      </c>
      <c r="AX45" s="55">
        <f t="shared" si="271"/>
        <v>1.1947837046243743</v>
      </c>
      <c r="AY45" s="55">
        <f t="shared" si="272"/>
        <v>2.4634715559265451E-2</v>
      </c>
      <c r="AZ45" s="55">
        <f t="shared" si="273"/>
        <v>0</v>
      </c>
      <c r="BA45" s="55">
        <f t="shared" si="274"/>
        <v>0</v>
      </c>
      <c r="BB45" s="55">
        <f t="shared" si="275"/>
        <v>0</v>
      </c>
      <c r="BC45" s="55">
        <f t="shared" si="276"/>
        <v>0</v>
      </c>
      <c r="BD45" s="55">
        <f t="shared" si="277"/>
        <v>0.83872871645751157</v>
      </c>
      <c r="BE45" s="55">
        <f t="shared" si="278"/>
        <v>2.1956249121924388E-2</v>
      </c>
      <c r="BF45" s="55">
        <f t="shared" si="279"/>
        <v>0</v>
      </c>
      <c r="BG45" s="55">
        <f t="shared" si="280"/>
        <v>0</v>
      </c>
      <c r="BH45" s="55">
        <f t="shared" si="281"/>
        <v>0</v>
      </c>
      <c r="BI45" s="55">
        <f t="shared" si="282"/>
        <v>0</v>
      </c>
      <c r="BJ45" s="55">
        <f t="shared" si="283"/>
        <v>0</v>
      </c>
      <c r="BK45" s="55">
        <f t="shared" si="284"/>
        <v>3.0175373409020656</v>
      </c>
      <c r="BL45" s="55">
        <f t="shared" si="285"/>
        <v>5.5775074256484689E-2</v>
      </c>
      <c r="BM45" s="55"/>
      <c r="BN45" s="36"/>
      <c r="BO45" s="49"/>
      <c r="BP45" s="12"/>
      <c r="BQ45" s="12"/>
      <c r="BR45" s="12"/>
      <c r="BS45" s="12"/>
      <c r="BT45" s="12"/>
    </row>
    <row r="46" spans="1:72" s="36" customFormat="1" x14ac:dyDescent="0.3">
      <c r="A46" s="36" t="s">
        <v>75</v>
      </c>
      <c r="B46" s="36" t="s">
        <v>38</v>
      </c>
      <c r="C46" s="36" t="s">
        <v>69</v>
      </c>
      <c r="D46" s="36">
        <v>14</v>
      </c>
      <c r="E46" s="36">
        <v>1500</v>
      </c>
      <c r="F46" s="36" t="s">
        <v>28</v>
      </c>
      <c r="G46" s="52">
        <v>37.4</v>
      </c>
      <c r="H46" s="53">
        <v>0.4</v>
      </c>
      <c r="I46" s="36">
        <v>0.03</v>
      </c>
      <c r="J46" s="36">
        <v>0.01</v>
      </c>
      <c r="K46" s="49">
        <v>27.1</v>
      </c>
      <c r="L46" s="49">
        <v>1.5</v>
      </c>
      <c r="M46" s="49"/>
      <c r="N46" s="49"/>
      <c r="Q46" s="36">
        <v>36.5</v>
      </c>
      <c r="R46" s="36">
        <v>1.1000000000000001</v>
      </c>
      <c r="S46" s="36">
        <v>0.3</v>
      </c>
      <c r="T46" s="36">
        <v>0.1</v>
      </c>
      <c r="U46" s="54"/>
      <c r="V46" s="54"/>
      <c r="Y46" s="51"/>
      <c r="AA46" s="55">
        <f t="shared" si="251"/>
        <v>0.62245877874919076</v>
      </c>
      <c r="AB46" s="55">
        <f t="shared" si="251"/>
        <v>6.6573131417025748E-3</v>
      </c>
      <c r="AC46" s="55">
        <f t="shared" si="252"/>
        <v>5.8846491081814272E-4</v>
      </c>
      <c r="AD46" s="55">
        <f t="shared" si="252"/>
        <v>1.9615497027271426E-4</v>
      </c>
      <c r="AE46" s="55">
        <f t="shared" si="253"/>
        <v>0.37720301873766438</v>
      </c>
      <c r="AF46" s="55">
        <f t="shared" si="254"/>
        <v>2.0878395871088432E-2</v>
      </c>
      <c r="AG46" s="55">
        <f t="shared" si="255"/>
        <v>0</v>
      </c>
      <c r="AH46" s="55">
        <f t="shared" si="256"/>
        <v>0</v>
      </c>
      <c r="AI46" s="55">
        <f t="shared" si="257"/>
        <v>0</v>
      </c>
      <c r="AJ46" s="55">
        <f t="shared" si="258"/>
        <v>0</v>
      </c>
      <c r="AK46" s="55">
        <f t="shared" si="259"/>
        <v>0.90560607376347557</v>
      </c>
      <c r="AL46" s="55">
        <f t="shared" si="260"/>
        <v>2.7292237839447214E-2</v>
      </c>
      <c r="AM46" s="55">
        <f t="shared" si="261"/>
        <v>5.3497487401341715E-3</v>
      </c>
      <c r="AN46" s="55">
        <f t="shared" si="262"/>
        <v>1.7832495800447238E-3</v>
      </c>
      <c r="AO46" s="55">
        <f t="shared" si="263"/>
        <v>0</v>
      </c>
      <c r="AP46" s="55">
        <f t="shared" si="264"/>
        <v>0</v>
      </c>
      <c r="AQ46" s="55">
        <f t="shared" si="265"/>
        <v>0</v>
      </c>
      <c r="AR46" s="36">
        <v>4</v>
      </c>
      <c r="AS46" s="55">
        <f t="shared" si="266"/>
        <v>1.5785574463877843</v>
      </c>
      <c r="AT46" s="56">
        <f t="shared" si="267"/>
        <v>0.98258694026398141</v>
      </c>
      <c r="AU46" s="56">
        <f t="shared" si="268"/>
        <v>1.0508951232769854E-2</v>
      </c>
      <c r="AV46" s="55">
        <f t="shared" si="269"/>
        <v>9.2892566690990256E-4</v>
      </c>
      <c r="AW46" s="55">
        <f t="shared" si="270"/>
        <v>3.0964188896996756E-4</v>
      </c>
      <c r="AX46" s="55">
        <f t="shared" si="271"/>
        <v>0.59543663402829106</v>
      </c>
      <c r="AY46" s="55">
        <f t="shared" si="272"/>
        <v>3.2957747270938614E-2</v>
      </c>
      <c r="AZ46" s="55">
        <f t="shared" si="273"/>
        <v>0</v>
      </c>
      <c r="BA46" s="55">
        <f t="shared" si="274"/>
        <v>0</v>
      </c>
      <c r="BB46" s="55">
        <f t="shared" si="275"/>
        <v>0</v>
      </c>
      <c r="BC46" s="55">
        <f t="shared" si="276"/>
        <v>0</v>
      </c>
      <c r="BD46" s="55">
        <f t="shared" si="277"/>
        <v>1.4295512112333395</v>
      </c>
      <c r="BE46" s="55">
        <f t="shared" si="278"/>
        <v>4.3082365270045851E-2</v>
      </c>
      <c r="BF46" s="55">
        <f t="shared" si="279"/>
        <v>8.4448857100424633E-3</v>
      </c>
      <c r="BG46" s="55">
        <f t="shared" si="280"/>
        <v>2.8149619033474879E-3</v>
      </c>
      <c r="BH46" s="55">
        <f t="shared" si="281"/>
        <v>0</v>
      </c>
      <c r="BI46" s="55">
        <f t="shared" si="282"/>
        <v>0</v>
      </c>
      <c r="BJ46" s="55">
        <f t="shared" si="283"/>
        <v>0</v>
      </c>
      <c r="BK46" s="55">
        <f t="shared" si="284"/>
        <v>3.0169485969025645</v>
      </c>
      <c r="BL46" s="55">
        <f t="shared" si="285"/>
        <v>8.9673667566071771E-2</v>
      </c>
      <c r="BM46" s="55"/>
      <c r="BO46" s="49"/>
      <c r="BP46" s="12"/>
      <c r="BQ46" s="12"/>
      <c r="BR46" s="12"/>
      <c r="BS46" s="12"/>
      <c r="BT46" s="12"/>
    </row>
    <row r="47" spans="1:72" s="57" customFormat="1" x14ac:dyDescent="0.3">
      <c r="A47" s="48" t="s">
        <v>75</v>
      </c>
      <c r="B47" s="48" t="s">
        <v>39</v>
      </c>
      <c r="C47" s="48" t="s">
        <v>69</v>
      </c>
      <c r="D47" s="48">
        <v>14</v>
      </c>
      <c r="E47" s="48">
        <v>1500</v>
      </c>
      <c r="F47" s="48" t="s">
        <v>28</v>
      </c>
      <c r="G47" s="52">
        <v>53.7</v>
      </c>
      <c r="H47" s="53">
        <v>0.8</v>
      </c>
      <c r="I47" s="36">
        <v>0.44</v>
      </c>
      <c r="J47" s="36">
        <v>0.35</v>
      </c>
      <c r="K47" s="49">
        <v>5.0999999999999996</v>
      </c>
      <c r="L47" s="49">
        <v>0.9</v>
      </c>
      <c r="M47" s="49"/>
      <c r="N47" s="49"/>
      <c r="O47" s="36"/>
      <c r="P47" s="36"/>
      <c r="Q47" s="36">
        <v>18.7</v>
      </c>
      <c r="R47" s="36">
        <v>0.7</v>
      </c>
      <c r="S47" s="36">
        <v>22</v>
      </c>
      <c r="T47" s="36">
        <v>0.6</v>
      </c>
      <c r="U47" s="54"/>
      <c r="V47" s="54"/>
      <c r="W47" s="36"/>
      <c r="X47" s="36"/>
      <c r="Y47" s="51"/>
      <c r="Z47" s="36"/>
      <c r="AA47" s="55">
        <f t="shared" si="251"/>
        <v>0.89374428927357075</v>
      </c>
      <c r="AB47" s="55">
        <f t="shared" si="251"/>
        <v>1.331462628340515E-2</v>
      </c>
      <c r="AC47" s="55">
        <f t="shared" si="252"/>
        <v>8.6308186919994267E-3</v>
      </c>
      <c r="AD47" s="55">
        <f t="shared" si="252"/>
        <v>6.8654239595449989E-3</v>
      </c>
      <c r="AE47" s="55">
        <f t="shared" si="253"/>
        <v>7.0986545961700662E-2</v>
      </c>
      <c r="AF47" s="55">
        <f t="shared" si="254"/>
        <v>1.2527037522653059E-2</v>
      </c>
      <c r="AG47" s="55">
        <f t="shared" si="255"/>
        <v>0</v>
      </c>
      <c r="AH47" s="55">
        <f t="shared" si="256"/>
        <v>0</v>
      </c>
      <c r="AI47" s="55">
        <f t="shared" si="257"/>
        <v>0</v>
      </c>
      <c r="AJ47" s="55">
        <f t="shared" si="258"/>
        <v>0</v>
      </c>
      <c r="AK47" s="55">
        <f t="shared" si="259"/>
        <v>0.46396804327060254</v>
      </c>
      <c r="AL47" s="55">
        <f t="shared" si="260"/>
        <v>1.736778771601186E-2</v>
      </c>
      <c r="AM47" s="55">
        <f t="shared" si="261"/>
        <v>0.39231490760983923</v>
      </c>
      <c r="AN47" s="55">
        <f t="shared" si="262"/>
        <v>1.0699497480268343E-2</v>
      </c>
      <c r="AO47" s="55">
        <f t="shared" si="263"/>
        <v>0</v>
      </c>
      <c r="AP47" s="55">
        <f t="shared" si="264"/>
        <v>0</v>
      </c>
      <c r="AQ47" s="55">
        <f t="shared" si="265"/>
        <v>0</v>
      </c>
      <c r="AR47" s="36">
        <v>6</v>
      </c>
      <c r="AS47" s="55">
        <f t="shared" si="266"/>
        <v>2.1996519169842457</v>
      </c>
      <c r="AT47" s="56">
        <f t="shared" si="267"/>
        <v>1.965926339194332</v>
      </c>
      <c r="AU47" s="56">
        <f t="shared" si="268"/>
        <v>2.9287543228220959E-2</v>
      </c>
      <c r="AV47" s="55">
        <f t="shared" si="269"/>
        <v>1.8984796881E-2</v>
      </c>
      <c r="AW47" s="55">
        <f t="shared" si="270"/>
        <v>1.5101542973522727E-2</v>
      </c>
      <c r="AX47" s="55">
        <f t="shared" si="271"/>
        <v>0.15614569190474512</v>
      </c>
      <c r="AY47" s="55">
        <f t="shared" si="272"/>
        <v>2.7555122100837378E-2</v>
      </c>
      <c r="AZ47" s="55">
        <f t="shared" si="273"/>
        <v>0</v>
      </c>
      <c r="BA47" s="55">
        <f t="shared" si="274"/>
        <v>0</v>
      </c>
      <c r="BB47" s="55">
        <f t="shared" si="275"/>
        <v>0</v>
      </c>
      <c r="BC47" s="55">
        <f t="shared" si="276"/>
        <v>0</v>
      </c>
      <c r="BD47" s="55">
        <f t="shared" si="277"/>
        <v>1.0205681957996102</v>
      </c>
      <c r="BE47" s="55">
        <f t="shared" si="278"/>
        <v>3.8203087543300922E-2</v>
      </c>
      <c r="BF47" s="55">
        <f t="shared" si="279"/>
        <v>0.8629562385854801</v>
      </c>
      <c r="BG47" s="55">
        <f t="shared" si="280"/>
        <v>2.3535170143240369E-2</v>
      </c>
      <c r="BH47" s="55">
        <f t="shared" si="281"/>
        <v>0</v>
      </c>
      <c r="BI47" s="55">
        <f t="shared" si="282"/>
        <v>0</v>
      </c>
      <c r="BJ47" s="55">
        <f t="shared" si="283"/>
        <v>0</v>
      </c>
      <c r="BK47" s="55">
        <f t="shared" si="284"/>
        <v>4.0245812623651673</v>
      </c>
      <c r="BL47" s="55">
        <f t="shared" si="285"/>
        <v>0.13368246598912234</v>
      </c>
      <c r="BM47" s="55"/>
      <c r="BN47" s="36"/>
      <c r="BO47" s="49"/>
      <c r="BP47" s="12"/>
      <c r="BQ47" s="12"/>
      <c r="BR47" s="12"/>
      <c r="BS47" s="12"/>
      <c r="BT47" s="12"/>
    </row>
    <row r="48" spans="1:72" s="36" customFormat="1" x14ac:dyDescent="0.3">
      <c r="A48" s="36" t="s">
        <v>75</v>
      </c>
      <c r="B48" s="36" t="s">
        <v>76</v>
      </c>
      <c r="C48" s="36" t="s">
        <v>69</v>
      </c>
      <c r="D48" s="36">
        <v>14</v>
      </c>
      <c r="E48" s="36">
        <v>1500</v>
      </c>
      <c r="F48" s="36" t="s">
        <v>28</v>
      </c>
      <c r="G48" s="52"/>
      <c r="H48" s="53"/>
      <c r="K48" s="49">
        <v>95.14</v>
      </c>
      <c r="L48" s="49">
        <v>1.4</v>
      </c>
      <c r="M48" s="49"/>
      <c r="N48" s="49"/>
      <c r="Q48" s="36">
        <v>3.5</v>
      </c>
      <c r="R48" s="36">
        <v>0.7</v>
      </c>
      <c r="U48" s="54"/>
      <c r="V48" s="54"/>
      <c r="Y48" s="51"/>
      <c r="AA48" s="55">
        <f t="shared" si="251"/>
        <v>0</v>
      </c>
      <c r="AB48" s="55">
        <f t="shared" si="251"/>
        <v>0</v>
      </c>
      <c r="AC48" s="55">
        <f t="shared" si="252"/>
        <v>0</v>
      </c>
      <c r="AD48" s="55">
        <f t="shared" si="252"/>
        <v>0</v>
      </c>
      <c r="AE48" s="55">
        <f t="shared" si="253"/>
        <v>1.3242470554502357</v>
      </c>
      <c r="AF48" s="55">
        <f t="shared" si="254"/>
        <v>1.9486502813015869E-2</v>
      </c>
      <c r="AG48" s="55">
        <f t="shared" si="255"/>
        <v>0</v>
      </c>
      <c r="AH48" s="55">
        <f t="shared" si="256"/>
        <v>0</v>
      </c>
      <c r="AI48" s="55">
        <f t="shared" si="257"/>
        <v>0</v>
      </c>
      <c r="AJ48" s="55">
        <f t="shared" si="258"/>
        <v>0</v>
      </c>
      <c r="AK48" s="55">
        <f t="shared" si="259"/>
        <v>8.6838938580059311E-2</v>
      </c>
      <c r="AL48" s="55">
        <f t="shared" si="260"/>
        <v>1.736778771601186E-2</v>
      </c>
      <c r="AM48" s="55">
        <f t="shared" si="261"/>
        <v>0</v>
      </c>
      <c r="AN48" s="55">
        <f t="shared" si="262"/>
        <v>0</v>
      </c>
      <c r="AO48" s="55">
        <f t="shared" si="263"/>
        <v>0</v>
      </c>
      <c r="AP48" s="55">
        <f t="shared" si="264"/>
        <v>0</v>
      </c>
      <c r="AQ48" s="55">
        <f t="shared" si="265"/>
        <v>0</v>
      </c>
      <c r="AR48" s="36">
        <v>1</v>
      </c>
      <c r="AS48" s="55">
        <f t="shared" si="266"/>
        <v>0.70867403137057206</v>
      </c>
      <c r="AT48" s="56">
        <f t="shared" si="267"/>
        <v>0</v>
      </c>
      <c r="AU48" s="56">
        <f t="shared" si="268"/>
        <v>0</v>
      </c>
      <c r="AV48" s="55">
        <f t="shared" si="269"/>
        <v>0</v>
      </c>
      <c r="AW48" s="55">
        <f t="shared" si="270"/>
        <v>0</v>
      </c>
      <c r="AX48" s="55">
        <f t="shared" si="271"/>
        <v>0.93845949931652795</v>
      </c>
      <c r="AY48" s="55">
        <f t="shared" si="272"/>
        <v>1.3809578505813949E-2</v>
      </c>
      <c r="AZ48" s="55">
        <f t="shared" si="273"/>
        <v>0</v>
      </c>
      <c r="BA48" s="55">
        <f t="shared" si="274"/>
        <v>0</v>
      </c>
      <c r="BB48" s="55">
        <f t="shared" si="275"/>
        <v>0</v>
      </c>
      <c r="BC48" s="55">
        <f t="shared" si="276"/>
        <v>0</v>
      </c>
      <c r="BD48" s="55">
        <f t="shared" si="277"/>
        <v>6.1540500683472131E-2</v>
      </c>
      <c r="BE48" s="55">
        <f t="shared" si="278"/>
        <v>1.2308100136694426E-2</v>
      </c>
      <c r="BF48" s="55">
        <f t="shared" si="279"/>
        <v>0</v>
      </c>
      <c r="BG48" s="55">
        <f t="shared" si="280"/>
        <v>0</v>
      </c>
      <c r="BH48" s="55">
        <f t="shared" si="281"/>
        <v>0</v>
      </c>
      <c r="BI48" s="55">
        <f t="shared" si="282"/>
        <v>0</v>
      </c>
      <c r="BJ48" s="55">
        <f t="shared" si="283"/>
        <v>0</v>
      </c>
      <c r="BK48" s="55">
        <f t="shared" si="284"/>
        <v>1</v>
      </c>
      <c r="BL48" s="55">
        <f t="shared" si="285"/>
        <v>2.6117678642508375E-2</v>
      </c>
      <c r="BM48" s="55"/>
      <c r="BO48" s="49"/>
      <c r="BP48" s="12"/>
      <c r="BQ48" s="12"/>
      <c r="BR48" s="12"/>
      <c r="BS48" s="12"/>
      <c r="BT48" s="12"/>
    </row>
    <row r="49" spans="1:72" s="57" customFormat="1" x14ac:dyDescent="0.3">
      <c r="A49" s="48" t="s">
        <v>75</v>
      </c>
      <c r="B49" s="48" t="s">
        <v>28</v>
      </c>
      <c r="C49" s="48" t="s">
        <v>69</v>
      </c>
      <c r="D49" s="48">
        <v>14</v>
      </c>
      <c r="E49" s="48">
        <v>1500</v>
      </c>
      <c r="F49" s="48" t="s">
        <v>28</v>
      </c>
      <c r="G49" s="52"/>
      <c r="H49" s="53"/>
      <c r="I49" s="36"/>
      <c r="J49" s="36"/>
      <c r="K49" s="49">
        <v>128.65</v>
      </c>
      <c r="L49" s="49"/>
      <c r="M49" s="49"/>
      <c r="N49" s="49"/>
      <c r="O49" s="36"/>
      <c r="P49" s="36"/>
      <c r="Q49" s="36"/>
      <c r="R49" s="36"/>
      <c r="S49" s="36"/>
      <c r="T49" s="36"/>
      <c r="U49" s="54"/>
      <c r="V49" s="54"/>
      <c r="W49" s="36"/>
      <c r="X49" s="36"/>
      <c r="Y49" s="51"/>
      <c r="Z49" s="36"/>
      <c r="AA49" s="55">
        <f t="shared" si="251"/>
        <v>0</v>
      </c>
      <c r="AB49" s="55">
        <f t="shared" si="251"/>
        <v>0</v>
      </c>
      <c r="AC49" s="55">
        <f t="shared" si="252"/>
        <v>0</v>
      </c>
      <c r="AD49" s="55">
        <f t="shared" si="252"/>
        <v>0</v>
      </c>
      <c r="AE49" s="55">
        <f t="shared" si="253"/>
        <v>1.7906704192103513</v>
      </c>
      <c r="AF49" s="55">
        <f t="shared" si="254"/>
        <v>0</v>
      </c>
      <c r="AG49" s="55">
        <f t="shared" si="255"/>
        <v>0</v>
      </c>
      <c r="AH49" s="55">
        <f t="shared" si="256"/>
        <v>0</v>
      </c>
      <c r="AI49" s="55">
        <f t="shared" si="257"/>
        <v>0</v>
      </c>
      <c r="AJ49" s="55">
        <f t="shared" si="258"/>
        <v>0</v>
      </c>
      <c r="AK49" s="55">
        <f t="shared" si="259"/>
        <v>0</v>
      </c>
      <c r="AL49" s="55">
        <f t="shared" si="260"/>
        <v>0</v>
      </c>
      <c r="AM49" s="55">
        <f t="shared" si="261"/>
        <v>0</v>
      </c>
      <c r="AN49" s="55">
        <f t="shared" si="262"/>
        <v>0</v>
      </c>
      <c r="AO49" s="55">
        <f t="shared" si="263"/>
        <v>0</v>
      </c>
      <c r="AP49" s="55">
        <f t="shared" si="264"/>
        <v>0</v>
      </c>
      <c r="AQ49" s="55">
        <f t="shared" si="265"/>
        <v>0</v>
      </c>
      <c r="AR49" s="36">
        <v>1</v>
      </c>
      <c r="AS49" s="55">
        <f t="shared" ref="AS49" si="286">AR49/(2*AA49+1.5*AC49+AE49+2*AI49+AK49+AM49+0.5*AO49+1.5*AG49+2*AQ49)</f>
        <v>0.55845005829770689</v>
      </c>
      <c r="AT49" s="56">
        <f t="shared" ref="AT49" si="287">$AS49*AA49</f>
        <v>0</v>
      </c>
      <c r="AU49" s="56">
        <f t="shared" ref="AU49" si="288">$AS49*AB49</f>
        <v>0</v>
      </c>
      <c r="AV49" s="55">
        <f t="shared" ref="AV49" si="289">$AS49*AC49</f>
        <v>0</v>
      </c>
      <c r="AW49" s="55">
        <f t="shared" ref="AW49" si="290">$AS49*AD49</f>
        <v>0</v>
      </c>
      <c r="AX49" s="55">
        <f t="shared" ref="AX49" si="291">$AS49*AE49</f>
        <v>0.99999999999999989</v>
      </c>
      <c r="AY49" s="55">
        <f t="shared" ref="AY49" si="292">$AS49*AF49</f>
        <v>0</v>
      </c>
      <c r="AZ49" s="55">
        <f t="shared" ref="AZ49" si="293">$AS49*AG49</f>
        <v>0</v>
      </c>
      <c r="BA49" s="55">
        <f t="shared" ref="BA49" si="294">$AS49*AH49</f>
        <v>0</v>
      </c>
      <c r="BB49" s="55">
        <f t="shared" ref="BB49" si="295">$AS49*AI49</f>
        <v>0</v>
      </c>
      <c r="BC49" s="55">
        <f t="shared" ref="BC49" si="296">$AS49*AJ49</f>
        <v>0</v>
      </c>
      <c r="BD49" s="55">
        <f t="shared" ref="BD49" si="297">$AS49*AK49</f>
        <v>0</v>
      </c>
      <c r="BE49" s="55">
        <f t="shared" ref="BE49" si="298">$AS49*AL49</f>
        <v>0</v>
      </c>
      <c r="BF49" s="55">
        <f t="shared" ref="BF49" si="299">$AS49*AM49</f>
        <v>0</v>
      </c>
      <c r="BG49" s="55">
        <f t="shared" ref="BG49" si="300">$AS49*AN49</f>
        <v>0</v>
      </c>
      <c r="BH49" s="55">
        <f t="shared" ref="BH49" si="301">$AS49*AO49</f>
        <v>0</v>
      </c>
      <c r="BI49" s="55">
        <f t="shared" ref="BI49" si="302">$AS49*AP49</f>
        <v>0</v>
      </c>
      <c r="BJ49" s="55">
        <f t="shared" ref="BJ49" si="303">$AS49*AQ49</f>
        <v>0</v>
      </c>
      <c r="BK49" s="55">
        <f t="shared" ref="BK49" si="304">SUM(AT49,AV49,AX49,AZ49,BB49,BD49,BF49,BH49,BJ49)</f>
        <v>0.99999999999999989</v>
      </c>
      <c r="BL49" s="55">
        <f t="shared" ref="BL49" si="305">SUM(AU49,AW49,AY49,BA49,BC49,BE49,BG49,BI49,BJ49)</f>
        <v>0</v>
      </c>
      <c r="BM49" s="55"/>
      <c r="BN49" s="36"/>
      <c r="BO49" s="49"/>
      <c r="BP49" s="12"/>
      <c r="BQ49" s="12"/>
      <c r="BR49" s="12"/>
      <c r="BS49" s="12"/>
      <c r="BT49" s="12"/>
    </row>
    <row r="50" spans="1:72" s="29" customFormat="1" x14ac:dyDescent="0.3">
      <c r="A50" s="2"/>
      <c r="B50" s="2"/>
      <c r="C50" s="2"/>
      <c r="D50" s="2"/>
      <c r="E50" s="2"/>
      <c r="F50" s="2"/>
      <c r="G50" s="10"/>
      <c r="H50" s="16"/>
      <c r="I50" s="2"/>
      <c r="J50" s="2"/>
      <c r="K50" s="12"/>
      <c r="L50" s="12"/>
      <c r="M50" s="12"/>
      <c r="N50" s="12"/>
      <c r="O50" s="2"/>
      <c r="P50" s="2"/>
      <c r="Q50" s="2"/>
      <c r="R50" s="2"/>
      <c r="S50" s="2"/>
      <c r="T50" s="2"/>
      <c r="U50" s="4"/>
      <c r="V50" s="4"/>
      <c r="W50" s="2"/>
      <c r="X50" s="2"/>
      <c r="Y50" s="13"/>
      <c r="Z50" s="2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"/>
      <c r="AS50" s="26"/>
      <c r="AT50" s="27"/>
      <c r="AU50" s="27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"/>
      <c r="BO50" s="12"/>
      <c r="BP50" s="12"/>
      <c r="BQ50" s="12"/>
      <c r="BR50" s="12"/>
      <c r="BS50" s="12"/>
      <c r="BT50" s="12"/>
    </row>
    <row r="51" spans="1:72" s="2" customFormat="1" x14ac:dyDescent="0.3">
      <c r="A51" s="2" t="s">
        <v>56</v>
      </c>
      <c r="B51" s="2" t="s">
        <v>33</v>
      </c>
      <c r="C51" s="2" t="s">
        <v>29</v>
      </c>
      <c r="D51" s="2">
        <v>20</v>
      </c>
      <c r="E51" s="2">
        <v>1600</v>
      </c>
      <c r="F51" s="2" t="s">
        <v>26</v>
      </c>
      <c r="G51" s="10">
        <v>45.1</v>
      </c>
      <c r="H51" s="16">
        <v>0.5</v>
      </c>
      <c r="I51" s="2">
        <v>17.3</v>
      </c>
      <c r="J51" s="2">
        <v>0.7</v>
      </c>
      <c r="K51" s="49">
        <f>BN51-M51/1.1113</f>
        <v>8.532</v>
      </c>
      <c r="L51" s="12">
        <f>(1-BR51)*BO51</f>
        <v>0.15800000000000003</v>
      </c>
      <c r="M51" s="12">
        <f>BN51*BR51*1.1113</f>
        <v>2.5204284000000001</v>
      </c>
      <c r="N51" s="12">
        <v>0.32671088136148757</v>
      </c>
      <c r="Q51" s="2">
        <v>11.1</v>
      </c>
      <c r="R51" s="2">
        <v>0.1</v>
      </c>
      <c r="S51" s="2">
        <v>12.6</v>
      </c>
      <c r="T51" s="2">
        <v>0.1</v>
      </c>
      <c r="U51" s="2">
        <v>2.1</v>
      </c>
      <c r="V51" s="2">
        <v>0.1</v>
      </c>
      <c r="Y51" s="13">
        <f>K51+M51</f>
        <v>11.0524284</v>
      </c>
      <c r="AA51" s="26">
        <f t="shared" ref="AA51:AB54" si="306">G51/(2*15.9994+28.0855)</f>
        <v>0.75061205672696529</v>
      </c>
      <c r="AB51" s="26">
        <f t="shared" si="306"/>
        <v>8.3216414271282176E-3</v>
      </c>
      <c r="AC51" s="26">
        <f t="shared" ref="AC51:AD54" si="307">(2*I51)/(2*26.981+3*15.9994)</f>
        <v>0.33934809857179565</v>
      </c>
      <c r="AD51" s="26">
        <f t="shared" si="307"/>
        <v>1.3730847919089998E-2</v>
      </c>
      <c r="AE51" s="26">
        <f>K51/(55.8452+15.9994)</f>
        <v>0.11875631571475101</v>
      </c>
      <c r="AF51" s="26">
        <f t="shared" ref="AF51:AF54" si="308">L51/(55.8452+15.9994)</f>
        <v>2.1991910317546485E-3</v>
      </c>
      <c r="AG51" s="26">
        <f t="shared" ref="AG51:AH54" si="309">2*M51/(2*55.845+3*15.999)</f>
        <v>3.1567108155328864E-2</v>
      </c>
      <c r="AH51" s="26">
        <f t="shared" si="309"/>
        <v>4.0918907783537486E-3</v>
      </c>
      <c r="AI51" s="26">
        <f t="shared" ref="AI51:AJ54" si="310">O51/(95.94+2*15.9994)</f>
        <v>0</v>
      </c>
      <c r="AJ51" s="26">
        <f t="shared" si="310"/>
        <v>0</v>
      </c>
      <c r="AK51" s="26">
        <f t="shared" ref="AK51:AL54" si="311">Q51/(15.9994+24.3051)</f>
        <v>0.27540349092533095</v>
      </c>
      <c r="AL51" s="26">
        <f t="shared" si="311"/>
        <v>2.4811125308588375E-3</v>
      </c>
      <c r="AM51" s="26">
        <f t="shared" ref="AM51:AN54" si="312">S51/(40.078+15.9994)</f>
        <v>0.22468944708563518</v>
      </c>
      <c r="AN51" s="26">
        <f t="shared" si="312"/>
        <v>1.7832495800447238E-3</v>
      </c>
      <c r="AO51" s="26">
        <f t="shared" ref="AO51:AP54" si="313">U51/(22.989+0.5*15.9994)</f>
        <v>6.7766637516255931E-2</v>
      </c>
      <c r="AP51" s="26">
        <f t="shared" si="313"/>
        <v>3.2269827388693296E-3</v>
      </c>
      <c r="AQ51" s="26">
        <f t="shared" si="9"/>
        <v>0</v>
      </c>
      <c r="AR51" s="2">
        <v>12</v>
      </c>
      <c r="AS51" s="26">
        <f t="shared" si="10"/>
        <v>4.4275059610220842</v>
      </c>
      <c r="AT51" s="27">
        <f t="shared" ref="AT51:BI54" si="314">$AS51*AA51</f>
        <v>3.3233393555736854</v>
      </c>
      <c r="AU51" s="27">
        <f t="shared" si="314"/>
        <v>3.6844117024098511E-2</v>
      </c>
      <c r="AV51" s="26">
        <f t="shared" si="314"/>
        <v>1.5024657292881352</v>
      </c>
      <c r="AW51" s="26">
        <f t="shared" si="314"/>
        <v>6.0793411011658645E-2</v>
      </c>
      <c r="AX51" s="26">
        <f t="shared" si="314"/>
        <v>0.52579429573608072</v>
      </c>
      <c r="AY51" s="26">
        <f t="shared" si="314"/>
        <v>9.7369314025200129E-3</v>
      </c>
      <c r="AZ51" s="26">
        <f t="shared" si="314"/>
        <v>0.1397635595299474</v>
      </c>
      <c r="BA51" s="26">
        <f t="shared" si="314"/>
        <v>1.8116870813012519E-2</v>
      </c>
      <c r="BB51" s="26">
        <f t="shared" si="314"/>
        <v>0</v>
      </c>
      <c r="BC51" s="26">
        <f t="shared" si="314"/>
        <v>0</v>
      </c>
      <c r="BD51" s="26">
        <f t="shared" si="314"/>
        <v>1.2193505977581942</v>
      </c>
      <c r="BE51" s="26">
        <f t="shared" si="314"/>
        <v>1.0985140520344093E-2</v>
      </c>
      <c r="BF51" s="26">
        <f t="shared" si="314"/>
        <v>0.99481386635040592</v>
      </c>
      <c r="BG51" s="26">
        <f t="shared" si="314"/>
        <v>7.8953481456381421E-3</v>
      </c>
      <c r="BH51" s="26">
        <f t="shared" si="314"/>
        <v>0.30003719156164593</v>
      </c>
      <c r="BI51" s="26">
        <f t="shared" si="314"/>
        <v>1.4287485312459328E-2</v>
      </c>
      <c r="BJ51" s="26">
        <f t="shared" si="12"/>
        <v>0</v>
      </c>
      <c r="BK51" s="26">
        <f t="shared" si="13"/>
        <v>8.005564595798095</v>
      </c>
      <c r="BL51" s="26">
        <f t="shared" si="14"/>
        <v>0.15865930422973124</v>
      </c>
      <c r="BM51" s="26">
        <f>AX51+AZ51</f>
        <v>0.66555785526602818</v>
      </c>
      <c r="BN51" s="2">
        <v>10.8</v>
      </c>
      <c r="BO51" s="12">
        <v>0.2</v>
      </c>
      <c r="BP51" s="12">
        <f>(1-BR51)*L51+BQ51</f>
        <v>0.45153088136148761</v>
      </c>
      <c r="BQ51" s="12">
        <f>SQRT((BO51/BN51)^2+(BS51/BR51)^2)*(BN51*BR51)</f>
        <v>0.32671088136148757</v>
      </c>
      <c r="BR51" s="12">
        <v>0.21</v>
      </c>
      <c r="BS51" s="12">
        <v>0.03</v>
      </c>
      <c r="BT51" s="12">
        <f>AX51+BF51+(BD51)</f>
        <v>2.7399587598446811</v>
      </c>
    </row>
    <row r="52" spans="1:72" s="2" customFormat="1" x14ac:dyDescent="0.3">
      <c r="A52" s="2" t="s">
        <v>56</v>
      </c>
      <c r="B52" s="2" t="s">
        <v>47</v>
      </c>
      <c r="C52" s="2" t="s">
        <v>29</v>
      </c>
      <c r="D52" s="2">
        <v>20</v>
      </c>
      <c r="E52" s="2">
        <v>1600</v>
      </c>
      <c r="F52" s="2" t="s">
        <v>26</v>
      </c>
      <c r="G52" s="10">
        <v>97.7</v>
      </c>
      <c r="H52" s="16">
        <v>0.9</v>
      </c>
      <c r="I52" s="2">
        <v>1</v>
      </c>
      <c r="J52" s="2">
        <v>0.2</v>
      </c>
      <c r="K52" s="12">
        <v>0.27</v>
      </c>
      <c r="L52" s="12">
        <v>0.04</v>
      </c>
      <c r="M52" s="12"/>
      <c r="N52" s="12"/>
      <c r="Q52" s="2">
        <v>0.06</v>
      </c>
      <c r="R52" s="2">
        <v>0.01</v>
      </c>
      <c r="S52" s="2">
        <v>0.12</v>
      </c>
      <c r="T52" s="2">
        <v>0.03</v>
      </c>
      <c r="U52" s="2">
        <v>0.17</v>
      </c>
      <c r="V52" s="2">
        <v>0.2</v>
      </c>
      <c r="Y52" s="13"/>
      <c r="AA52" s="26">
        <f t="shared" si="306"/>
        <v>1.6260487348608539</v>
      </c>
      <c r="AB52" s="26">
        <f t="shared" si="306"/>
        <v>1.4978954568830794E-2</v>
      </c>
      <c r="AC52" s="26">
        <f t="shared" si="307"/>
        <v>1.9615497027271424E-2</v>
      </c>
      <c r="AD52" s="26">
        <f t="shared" si="307"/>
        <v>3.9230994054542849E-3</v>
      </c>
      <c r="AE52" s="26">
        <f>K52/(55.8452+15.9994)</f>
        <v>3.758111256795918E-3</v>
      </c>
      <c r="AF52" s="26">
        <f t="shared" si="308"/>
        <v>5.5675722322902485E-4</v>
      </c>
      <c r="AG52" s="26">
        <f t="shared" si="309"/>
        <v>0</v>
      </c>
      <c r="AH52" s="26">
        <f t="shared" si="309"/>
        <v>0</v>
      </c>
      <c r="AI52" s="26">
        <f t="shared" si="310"/>
        <v>0</v>
      </c>
      <c r="AJ52" s="26">
        <f t="shared" si="310"/>
        <v>0</v>
      </c>
      <c r="AK52" s="26">
        <f t="shared" si="311"/>
        <v>1.4886675185153023E-3</v>
      </c>
      <c r="AL52" s="26">
        <f t="shared" si="311"/>
        <v>2.4811125308588371E-4</v>
      </c>
      <c r="AM52" s="26">
        <f t="shared" si="312"/>
        <v>2.1398994960536684E-3</v>
      </c>
      <c r="AN52" s="26">
        <f t="shared" si="312"/>
        <v>5.3497487401341711E-4</v>
      </c>
      <c r="AO52" s="26">
        <f t="shared" si="313"/>
        <v>5.4858706560778608E-3</v>
      </c>
      <c r="AP52" s="26">
        <f t="shared" si="313"/>
        <v>6.4539654777386593E-3</v>
      </c>
      <c r="AQ52" s="26">
        <f t="shared" si="9"/>
        <v>0</v>
      </c>
      <c r="AR52" s="2">
        <v>2</v>
      </c>
      <c r="AS52" s="26">
        <f t="shared" si="10"/>
        <v>0.60759795245062831</v>
      </c>
      <c r="AT52" s="27">
        <f t="shared" si="314"/>
        <v>0.98798388188638941</v>
      </c>
      <c r="AU52" s="27">
        <f t="shared" si="314"/>
        <v>9.1011821258725738E-3</v>
      </c>
      <c r="AV52" s="26">
        <f t="shared" si="314"/>
        <v>1.1918335830071503E-2</v>
      </c>
      <c r="AW52" s="26">
        <f t="shared" si="314"/>
        <v>2.3836671660143007E-3</v>
      </c>
      <c r="AX52" s="26">
        <f t="shared" si="314"/>
        <v>2.2834207047108574E-3</v>
      </c>
      <c r="AY52" s="26">
        <f t="shared" si="314"/>
        <v>3.3828454884605286E-4</v>
      </c>
      <c r="AZ52" s="26">
        <f t="shared" si="314"/>
        <v>0</v>
      </c>
      <c r="BA52" s="26">
        <f t="shared" si="314"/>
        <v>0</v>
      </c>
      <c r="BB52" s="26">
        <f t="shared" si="314"/>
        <v>0</v>
      </c>
      <c r="BC52" s="26">
        <f t="shared" si="314"/>
        <v>0</v>
      </c>
      <c r="BD52" s="26">
        <f t="shared" si="314"/>
        <v>9.0451133612965545E-4</v>
      </c>
      <c r="BE52" s="26">
        <f t="shared" si="314"/>
        <v>1.5075188935494258E-4</v>
      </c>
      <c r="BF52" s="26">
        <f t="shared" si="314"/>
        <v>1.3001985522523402E-3</v>
      </c>
      <c r="BG52" s="26">
        <f t="shared" si="314"/>
        <v>3.2504963806308506E-4</v>
      </c>
      <c r="BH52" s="26">
        <f t="shared" si="314"/>
        <v>3.3332037780418934E-3</v>
      </c>
      <c r="BI52" s="26">
        <f t="shared" si="314"/>
        <v>3.9214162094610506E-3</v>
      </c>
      <c r="BJ52" s="26">
        <f t="shared" si="12"/>
        <v>0</v>
      </c>
      <c r="BK52" s="26">
        <f t="shared" si="13"/>
        <v>1.0077235520875956</v>
      </c>
      <c r="BL52" s="26">
        <f t="shared" si="14"/>
        <v>1.6220351577612008E-2</v>
      </c>
      <c r="BM52" s="26"/>
      <c r="BO52" s="12"/>
      <c r="BP52" s="12"/>
      <c r="BQ52" s="12"/>
      <c r="BR52" s="12"/>
      <c r="BS52" s="12"/>
      <c r="BT52" s="12"/>
    </row>
    <row r="53" spans="1:72" s="2" customFormat="1" x14ac:dyDescent="0.3">
      <c r="A53" s="2" t="s">
        <v>56</v>
      </c>
      <c r="B53" s="2" t="s">
        <v>26</v>
      </c>
      <c r="C53" s="2" t="s">
        <v>29</v>
      </c>
      <c r="D53" s="2">
        <v>20</v>
      </c>
      <c r="E53" s="2">
        <v>1600</v>
      </c>
      <c r="F53" s="2" t="s">
        <v>26</v>
      </c>
      <c r="G53" s="10"/>
      <c r="H53" s="16"/>
      <c r="K53" s="12"/>
      <c r="L53" s="12"/>
      <c r="M53" s="12"/>
      <c r="N53" s="12"/>
      <c r="X53" s="2">
        <v>117.18</v>
      </c>
      <c r="Y53" s="13"/>
      <c r="AA53" s="26">
        <f t="shared" si="306"/>
        <v>0</v>
      </c>
      <c r="AB53" s="26">
        <f t="shared" si="306"/>
        <v>0</v>
      </c>
      <c r="AC53" s="26">
        <f t="shared" si="307"/>
        <v>0</v>
      </c>
      <c r="AD53" s="26">
        <f t="shared" si="307"/>
        <v>0</v>
      </c>
      <c r="AE53" s="26">
        <f>K53/(55.8452+15.9994)</f>
        <v>0</v>
      </c>
      <c r="AF53" s="26">
        <f t="shared" si="308"/>
        <v>0</v>
      </c>
      <c r="AG53" s="26">
        <f t="shared" si="309"/>
        <v>0</v>
      </c>
      <c r="AH53" s="26">
        <f t="shared" si="309"/>
        <v>0</v>
      </c>
      <c r="AI53" s="26">
        <f t="shared" si="310"/>
        <v>0</v>
      </c>
      <c r="AJ53" s="26">
        <f t="shared" si="310"/>
        <v>0</v>
      </c>
      <c r="AK53" s="26">
        <f t="shared" si="311"/>
        <v>0</v>
      </c>
      <c r="AL53" s="26">
        <f t="shared" si="311"/>
        <v>0</v>
      </c>
      <c r="AM53" s="26">
        <f t="shared" si="312"/>
        <v>0</v>
      </c>
      <c r="AN53" s="26">
        <f t="shared" si="312"/>
        <v>0</v>
      </c>
      <c r="AO53" s="26">
        <f t="shared" si="313"/>
        <v>0</v>
      </c>
      <c r="AP53" s="26">
        <f t="shared" si="313"/>
        <v>0</v>
      </c>
      <c r="AQ53" s="26">
        <f t="shared" si="9"/>
        <v>0.53701597299430182</v>
      </c>
      <c r="AR53" s="2">
        <v>2</v>
      </c>
      <c r="AS53" s="26">
        <f t="shared" si="10"/>
        <v>1.8621420037549066</v>
      </c>
      <c r="AT53" s="27">
        <f t="shared" si="314"/>
        <v>0</v>
      </c>
      <c r="AU53" s="27">
        <f t="shared" si="314"/>
        <v>0</v>
      </c>
      <c r="AV53" s="26">
        <f t="shared" si="314"/>
        <v>0</v>
      </c>
      <c r="AW53" s="26">
        <f t="shared" si="314"/>
        <v>0</v>
      </c>
      <c r="AX53" s="26">
        <f t="shared" si="314"/>
        <v>0</v>
      </c>
      <c r="AY53" s="26">
        <f t="shared" si="314"/>
        <v>0</v>
      </c>
      <c r="AZ53" s="26">
        <f t="shared" si="314"/>
        <v>0</v>
      </c>
      <c r="BA53" s="26">
        <f t="shared" si="314"/>
        <v>0</v>
      </c>
      <c r="BB53" s="26">
        <f t="shared" si="314"/>
        <v>0</v>
      </c>
      <c r="BC53" s="26">
        <f t="shared" si="314"/>
        <v>0</v>
      </c>
      <c r="BD53" s="26">
        <f t="shared" si="314"/>
        <v>0</v>
      </c>
      <c r="BE53" s="26">
        <f t="shared" si="314"/>
        <v>0</v>
      </c>
      <c r="BF53" s="26">
        <f t="shared" si="314"/>
        <v>0</v>
      </c>
      <c r="BG53" s="26">
        <f t="shared" si="314"/>
        <v>0</v>
      </c>
      <c r="BH53" s="26">
        <f t="shared" si="314"/>
        <v>0</v>
      </c>
      <c r="BI53" s="26">
        <f t="shared" si="314"/>
        <v>0</v>
      </c>
      <c r="BJ53" s="26">
        <f t="shared" si="12"/>
        <v>1</v>
      </c>
      <c r="BK53" s="26">
        <f t="shared" si="13"/>
        <v>1</v>
      </c>
      <c r="BL53" s="26">
        <f t="shared" si="14"/>
        <v>1</v>
      </c>
      <c r="BM53" s="26"/>
      <c r="BO53" s="12"/>
      <c r="BP53" s="12"/>
      <c r="BQ53" s="12"/>
      <c r="BR53" s="12"/>
      <c r="BS53" s="12"/>
      <c r="BT53" s="12"/>
    </row>
    <row r="54" spans="1:72" s="2" customFormat="1" x14ac:dyDescent="0.3">
      <c r="A54" s="2" t="s">
        <v>56</v>
      </c>
      <c r="B54" s="2" t="s">
        <v>40</v>
      </c>
      <c r="C54" s="2" t="s">
        <v>29</v>
      </c>
      <c r="D54" s="2">
        <v>20</v>
      </c>
      <c r="E54" s="2">
        <v>1600</v>
      </c>
      <c r="F54" s="2" t="s">
        <v>26</v>
      </c>
      <c r="G54" s="10"/>
      <c r="H54" s="16"/>
      <c r="K54" s="12"/>
      <c r="L54" s="12"/>
      <c r="M54" s="12"/>
      <c r="N54" s="12"/>
      <c r="X54" s="2">
        <v>100</v>
      </c>
      <c r="Y54" s="13"/>
      <c r="AA54" s="26">
        <f t="shared" si="306"/>
        <v>0</v>
      </c>
      <c r="AB54" s="26">
        <f t="shared" si="306"/>
        <v>0</v>
      </c>
      <c r="AC54" s="26">
        <f t="shared" si="307"/>
        <v>0</v>
      </c>
      <c r="AD54" s="26">
        <f t="shared" si="307"/>
        <v>0</v>
      </c>
      <c r="AE54" s="26">
        <f>K54/(55.8452+15.9994)</f>
        <v>0</v>
      </c>
      <c r="AF54" s="26">
        <f t="shared" si="308"/>
        <v>0</v>
      </c>
      <c r="AG54" s="26">
        <f t="shared" si="309"/>
        <v>0</v>
      </c>
      <c r="AH54" s="26">
        <f t="shared" si="309"/>
        <v>0</v>
      </c>
      <c r="AI54" s="26">
        <f t="shared" si="310"/>
        <v>0</v>
      </c>
      <c r="AJ54" s="26">
        <f t="shared" si="310"/>
        <v>0</v>
      </c>
      <c r="AK54" s="26">
        <f t="shared" si="311"/>
        <v>0</v>
      </c>
      <c r="AL54" s="26">
        <f t="shared" si="311"/>
        <v>0</v>
      </c>
      <c r="AM54" s="26">
        <f t="shared" si="312"/>
        <v>0</v>
      </c>
      <c r="AN54" s="26">
        <f t="shared" si="312"/>
        <v>0</v>
      </c>
      <c r="AO54" s="26">
        <f t="shared" si="313"/>
        <v>0</v>
      </c>
      <c r="AP54" s="26">
        <f t="shared" si="313"/>
        <v>0</v>
      </c>
      <c r="AQ54" s="26">
        <f t="shared" si="9"/>
        <v>0.45828296039793631</v>
      </c>
      <c r="AR54" s="2">
        <v>2</v>
      </c>
      <c r="AS54" s="26">
        <f t="shared" si="10"/>
        <v>2.1820579999999996</v>
      </c>
      <c r="AT54" s="27">
        <f t="shared" si="314"/>
        <v>0</v>
      </c>
      <c r="AU54" s="27">
        <f t="shared" si="314"/>
        <v>0</v>
      </c>
      <c r="AV54" s="26">
        <f t="shared" si="314"/>
        <v>0</v>
      </c>
      <c r="AW54" s="26">
        <f t="shared" si="314"/>
        <v>0</v>
      </c>
      <c r="AX54" s="26">
        <f t="shared" si="314"/>
        <v>0</v>
      </c>
      <c r="AY54" s="26">
        <f t="shared" si="314"/>
        <v>0</v>
      </c>
      <c r="AZ54" s="26">
        <f t="shared" si="314"/>
        <v>0</v>
      </c>
      <c r="BA54" s="26">
        <f t="shared" si="314"/>
        <v>0</v>
      </c>
      <c r="BB54" s="26">
        <f t="shared" si="314"/>
        <v>0</v>
      </c>
      <c r="BC54" s="26">
        <f t="shared" si="314"/>
        <v>0</v>
      </c>
      <c r="BD54" s="26">
        <f t="shared" si="314"/>
        <v>0</v>
      </c>
      <c r="BE54" s="26">
        <f t="shared" si="314"/>
        <v>0</v>
      </c>
      <c r="BF54" s="26">
        <f t="shared" si="314"/>
        <v>0</v>
      </c>
      <c r="BG54" s="26">
        <f t="shared" si="314"/>
        <v>0</v>
      </c>
      <c r="BH54" s="26">
        <f t="shared" si="314"/>
        <v>0</v>
      </c>
      <c r="BI54" s="26">
        <f t="shared" si="314"/>
        <v>0</v>
      </c>
      <c r="BJ54" s="26">
        <f t="shared" si="12"/>
        <v>0.99999999999999989</v>
      </c>
      <c r="BK54" s="26">
        <f t="shared" si="13"/>
        <v>0.99999999999999989</v>
      </c>
      <c r="BL54" s="26">
        <f t="shared" si="14"/>
        <v>0.99999999999999989</v>
      </c>
      <c r="BM54" s="26"/>
      <c r="BO54" s="12"/>
      <c r="BP54" s="12"/>
      <c r="BQ54" s="12"/>
      <c r="BR54" s="12"/>
      <c r="BS54" s="12"/>
      <c r="BT54" s="12"/>
    </row>
    <row r="55" spans="1:72" s="2" customFormat="1" x14ac:dyDescent="0.3">
      <c r="G55" s="10"/>
      <c r="H55" s="16"/>
      <c r="K55" s="12"/>
      <c r="L55" s="12"/>
      <c r="M55" s="12"/>
      <c r="N55" s="12"/>
      <c r="Y55" s="13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>
        <f t="shared" si="9"/>
        <v>0</v>
      </c>
      <c r="AS55" s="26" t="e">
        <f t="shared" si="10"/>
        <v>#DIV/0!</v>
      </c>
      <c r="AT55" s="27"/>
      <c r="AU55" s="27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 t="e">
        <f t="shared" si="12"/>
        <v>#DIV/0!</v>
      </c>
      <c r="BK55" s="26" t="e">
        <f t="shared" si="13"/>
        <v>#DIV/0!</v>
      </c>
      <c r="BL55" s="26" t="e">
        <f t="shared" si="14"/>
        <v>#DIV/0!</v>
      </c>
      <c r="BM55" s="26"/>
      <c r="BO55" s="12"/>
      <c r="BP55" s="12"/>
      <c r="BQ55" s="12"/>
      <c r="BR55" s="12"/>
      <c r="BS55" s="12"/>
      <c r="BT55" s="12"/>
    </row>
    <row r="56" spans="1:72" s="2" customFormat="1" x14ac:dyDescent="0.3">
      <c r="A56" s="2" t="s">
        <v>48</v>
      </c>
      <c r="B56" s="2" t="s">
        <v>33</v>
      </c>
      <c r="C56" s="2" t="s">
        <v>29</v>
      </c>
      <c r="D56" s="2">
        <v>20</v>
      </c>
      <c r="E56" s="2">
        <v>1800</v>
      </c>
      <c r="F56" s="2" t="s">
        <v>26</v>
      </c>
      <c r="G56" s="10">
        <v>45.3</v>
      </c>
      <c r="H56" s="16">
        <v>0.8</v>
      </c>
      <c r="I56" s="2">
        <v>17.8</v>
      </c>
      <c r="J56" s="2">
        <v>0.3</v>
      </c>
      <c r="K56" s="49">
        <f>BN56-M56/1.1113</f>
        <v>9.0949999999999989</v>
      </c>
      <c r="L56" s="12">
        <f>(1-BR56)*BO56</f>
        <v>0.17</v>
      </c>
      <c r="M56" s="12">
        <f>BN56*BR56*1.1113</f>
        <v>1.7836364999999996</v>
      </c>
      <c r="N56" s="12">
        <v>0.21609257275528929</v>
      </c>
      <c r="Q56" s="2">
        <v>8.8000000000000007</v>
      </c>
      <c r="R56" s="2">
        <v>0.1</v>
      </c>
      <c r="S56" s="2">
        <v>13.2</v>
      </c>
      <c r="T56" s="2">
        <v>0.2</v>
      </c>
      <c r="U56" s="4">
        <v>2.6</v>
      </c>
      <c r="V56" s="4">
        <v>0.1</v>
      </c>
      <c r="Y56" s="13">
        <f>K56+M56</f>
        <v>10.878636499999999</v>
      </c>
      <c r="AA56" s="26">
        <f t="shared" ref="AA56:AB60" si="315">G56/(2*15.9994+28.0855)</f>
        <v>0.75394071329781653</v>
      </c>
      <c r="AB56" s="26">
        <f t="shared" si="315"/>
        <v>1.331462628340515E-2</v>
      </c>
      <c r="AC56" s="26">
        <f t="shared" ref="AC56:AD60" si="316">(2*I56)/(2*26.981+3*15.9994)</f>
        <v>0.3491558470854314</v>
      </c>
      <c r="AD56" s="26">
        <f t="shared" si="316"/>
        <v>5.8846491081814278E-3</v>
      </c>
      <c r="AE56" s="26">
        <f>K56/(55.8452+15.9994)</f>
        <v>0.12659267363169951</v>
      </c>
      <c r="AF56" s="26">
        <f t="shared" ref="AF56:AF60" si="317">L56/(55.8452+15.9994)</f>
        <v>2.3662181987233557E-3</v>
      </c>
      <c r="AG56" s="26">
        <f t="shared" ref="AG56:AH60" si="318">2*M56/(2*55.845+3*15.999)</f>
        <v>2.2339157226323989E-2</v>
      </c>
      <c r="AH56" s="26">
        <f t="shared" si="318"/>
        <v>2.7064516554921726E-3</v>
      </c>
      <c r="AI56" s="26">
        <f t="shared" ref="AI56:AJ60" si="319">O56/(95.94+2*15.9994)</f>
        <v>0</v>
      </c>
      <c r="AJ56" s="26">
        <f t="shared" si="319"/>
        <v>0</v>
      </c>
      <c r="AK56" s="26">
        <f t="shared" ref="AK56:AL60" si="320">Q56/(15.9994+24.3051)</f>
        <v>0.21833790271557771</v>
      </c>
      <c r="AL56" s="26">
        <f t="shared" si="320"/>
        <v>2.4811125308588375E-3</v>
      </c>
      <c r="AM56" s="26">
        <f t="shared" ref="AM56:AN60" si="321">S56/(40.078+15.9994)</f>
        <v>0.23538894456590354</v>
      </c>
      <c r="AN56" s="26">
        <f t="shared" si="321"/>
        <v>3.5664991600894477E-3</v>
      </c>
      <c r="AO56" s="26">
        <f t="shared" ref="AO56:AP60" si="322">U56/(22.989+0.5*15.9994)</f>
        <v>8.3901551210602568E-2</v>
      </c>
      <c r="AP56" s="26">
        <f t="shared" si="322"/>
        <v>3.2269827388693296E-3</v>
      </c>
      <c r="AQ56" s="26">
        <f t="shared" si="9"/>
        <v>0</v>
      </c>
      <c r="AR56" s="2">
        <v>12</v>
      </c>
      <c r="AS56" s="26">
        <f t="shared" si="10"/>
        <v>4.4652920170434456</v>
      </c>
      <c r="AT56" s="27">
        <f t="shared" ref="AT56:BI60" si="323">$AS56*AA56</f>
        <v>3.3665654484127812</v>
      </c>
      <c r="AU56" s="27">
        <f t="shared" si="323"/>
        <v>5.9453694453205856E-2</v>
      </c>
      <c r="AV56" s="26">
        <f t="shared" si="323"/>
        <v>1.5590828166946189</v>
      </c>
      <c r="AW56" s="26">
        <f t="shared" si="323"/>
        <v>2.6276676685864361E-2</v>
      </c>
      <c r="AX56" s="26">
        <f t="shared" si="323"/>
        <v>0.56527325498381409</v>
      </c>
      <c r="AY56" s="26">
        <f t="shared" si="323"/>
        <v>1.0565855233342322E-2</v>
      </c>
      <c r="AZ56" s="26">
        <f t="shared" si="323"/>
        <v>9.9750860430182914E-2</v>
      </c>
      <c r="BA56" s="26">
        <f t="shared" si="323"/>
        <v>1.2085096971783216E-2</v>
      </c>
      <c r="BB56" s="26">
        <f t="shared" si="323"/>
        <v>0</v>
      </c>
      <c r="BC56" s="26">
        <f t="shared" si="323"/>
        <v>0</v>
      </c>
      <c r="BD56" s="26">
        <f t="shared" si="323"/>
        <v>0.97494249401387756</v>
      </c>
      <c r="BE56" s="26">
        <f t="shared" si="323"/>
        <v>1.1078891977430427E-2</v>
      </c>
      <c r="BF56" s="26">
        <f t="shared" si="323"/>
        <v>1.0510803750704112</v>
      </c>
      <c r="BG56" s="26">
        <f t="shared" si="323"/>
        <v>1.5925460228339565E-2</v>
      </c>
      <c r="BH56" s="26">
        <f t="shared" si="323"/>
        <v>0.3746449268382655</v>
      </c>
      <c r="BI56" s="26">
        <f t="shared" si="323"/>
        <v>1.4409420263010212E-2</v>
      </c>
      <c r="BJ56" s="26">
        <f t="shared" si="12"/>
        <v>0</v>
      </c>
      <c r="BK56" s="26">
        <f t="shared" si="13"/>
        <v>7.9913401764439511</v>
      </c>
      <c r="BL56" s="26">
        <f t="shared" si="14"/>
        <v>0.14979509581297593</v>
      </c>
      <c r="BM56" s="26">
        <f>AX56+AZ56</f>
        <v>0.66502411541399697</v>
      </c>
      <c r="BN56" s="2">
        <v>10.7</v>
      </c>
      <c r="BO56" s="12">
        <v>0.2</v>
      </c>
      <c r="BP56" s="12">
        <f>(1-BR56)*L56+BQ56</f>
        <v>0.36059257275528933</v>
      </c>
      <c r="BQ56" s="12">
        <f>SQRT((BO56/BN56)^2+(BS56/BR56)^2)*(BN56*BR56)</f>
        <v>0.21609257275528929</v>
      </c>
      <c r="BR56" s="12">
        <v>0.15</v>
      </c>
      <c r="BS56" s="12">
        <v>0.02</v>
      </c>
      <c r="BT56" s="12">
        <f>AX56+BF56+(BD56)</f>
        <v>2.5912961240681032</v>
      </c>
    </row>
    <row r="57" spans="1:72" s="3" customFormat="1" x14ac:dyDescent="0.3">
      <c r="A57" s="2" t="s">
        <v>48</v>
      </c>
      <c r="B57" s="3" t="s">
        <v>39</v>
      </c>
      <c r="C57" s="2" t="s">
        <v>29</v>
      </c>
      <c r="D57" s="2">
        <v>20</v>
      </c>
      <c r="E57" s="2">
        <v>1800</v>
      </c>
      <c r="F57" s="2" t="s">
        <v>26</v>
      </c>
      <c r="G57" s="18">
        <v>57</v>
      </c>
      <c r="H57" s="17">
        <v>1</v>
      </c>
      <c r="I57" s="3">
        <v>16.899999999999999</v>
      </c>
      <c r="J57" s="3">
        <v>0.5</v>
      </c>
      <c r="K57" s="19">
        <v>3.9</v>
      </c>
      <c r="L57" s="19">
        <v>0.3</v>
      </c>
      <c r="M57" s="19"/>
      <c r="N57" s="19"/>
      <c r="Q57" s="3">
        <v>4.7</v>
      </c>
      <c r="R57" s="3">
        <v>0.1</v>
      </c>
      <c r="S57" s="3">
        <v>6.3</v>
      </c>
      <c r="T57" s="3">
        <v>0.3</v>
      </c>
      <c r="U57" s="6">
        <v>9.8000000000000007</v>
      </c>
      <c r="V57" s="6">
        <v>0.5</v>
      </c>
      <c r="Y57" s="13"/>
      <c r="AA57" s="26">
        <f t="shared" si="315"/>
        <v>0.94866712269261688</v>
      </c>
      <c r="AB57" s="26">
        <f t="shared" si="315"/>
        <v>1.6643282854256435E-2</v>
      </c>
      <c r="AC57" s="26">
        <f t="shared" si="316"/>
        <v>0.33150189976088706</v>
      </c>
      <c r="AD57" s="26">
        <f t="shared" si="316"/>
        <v>9.8077485136357119E-3</v>
      </c>
      <c r="AE57" s="26">
        <f>K57/(55.8452+15.9994)</f>
        <v>5.4283829264829921E-2</v>
      </c>
      <c r="AF57" s="26">
        <f t="shared" si="317"/>
        <v>4.1756791742176861E-3</v>
      </c>
      <c r="AG57" s="26">
        <f t="shared" si="318"/>
        <v>0</v>
      </c>
      <c r="AH57" s="26">
        <f t="shared" si="318"/>
        <v>0</v>
      </c>
      <c r="AI57" s="26">
        <f t="shared" si="319"/>
        <v>0</v>
      </c>
      <c r="AJ57" s="26">
        <f t="shared" si="319"/>
        <v>0</v>
      </c>
      <c r="AK57" s="26">
        <f t="shared" si="320"/>
        <v>0.11661228895036535</v>
      </c>
      <c r="AL57" s="26">
        <f t="shared" si="320"/>
        <v>2.4811125308588375E-3</v>
      </c>
      <c r="AM57" s="26">
        <f t="shared" si="321"/>
        <v>0.11234472354281759</v>
      </c>
      <c r="AN57" s="26">
        <f t="shared" si="321"/>
        <v>5.3497487401341715E-3</v>
      </c>
      <c r="AO57" s="26">
        <f t="shared" si="322"/>
        <v>0.31624430840919432</v>
      </c>
      <c r="AP57" s="26">
        <f t="shared" si="322"/>
        <v>1.6134913694346647E-2</v>
      </c>
      <c r="AQ57" s="26">
        <f t="shared" si="9"/>
        <v>0</v>
      </c>
      <c r="AR57" s="2">
        <v>6</v>
      </c>
      <c r="AS57" s="26">
        <f t="shared" si="10"/>
        <v>2.1156930860892587</v>
      </c>
      <c r="AT57" s="27">
        <f t="shared" si="323"/>
        <v>2.0070884724809601</v>
      </c>
      <c r="AU57" s="27">
        <f t="shared" si="323"/>
        <v>3.5212078464578245E-2</v>
      </c>
      <c r="AV57" s="26">
        <f t="shared" si="323"/>
        <v>0.70135627734956318</v>
      </c>
      <c r="AW57" s="26">
        <f t="shared" si="323"/>
        <v>2.0750185720401278E-2</v>
      </c>
      <c r="AX57" s="26">
        <f t="shared" si="323"/>
        <v>0.11484792226205043</v>
      </c>
      <c r="AY57" s="26">
        <f t="shared" si="323"/>
        <v>8.8344555586192634E-3</v>
      </c>
      <c r="AZ57" s="26">
        <f t="shared" si="323"/>
        <v>0</v>
      </c>
      <c r="BA57" s="26">
        <f t="shared" si="323"/>
        <v>0</v>
      </c>
      <c r="BB57" s="26">
        <f t="shared" si="323"/>
        <v>0</v>
      </c>
      <c r="BC57" s="26">
        <f t="shared" si="323"/>
        <v>0</v>
      </c>
      <c r="BD57" s="26">
        <f t="shared" si="323"/>
        <v>0.24671581348533084</v>
      </c>
      <c r="BE57" s="26">
        <f t="shared" si="323"/>
        <v>5.2492726273474649E-3</v>
      </c>
      <c r="BF57" s="26">
        <f t="shared" si="323"/>
        <v>0.23768695485814834</v>
      </c>
      <c r="BG57" s="26">
        <f t="shared" si="323"/>
        <v>1.1318426421816588E-2</v>
      </c>
      <c r="BH57" s="26">
        <f t="shared" si="323"/>
        <v>0.66907589681641166</v>
      </c>
      <c r="BI57" s="26">
        <f t="shared" si="323"/>
        <v>3.41365253477761E-2</v>
      </c>
      <c r="BJ57" s="26">
        <f t="shared" si="12"/>
        <v>0</v>
      </c>
      <c r="BK57" s="26">
        <f t="shared" si="13"/>
        <v>3.976771337252464</v>
      </c>
      <c r="BL57" s="26">
        <f t="shared" si="14"/>
        <v>0.11550094414053894</v>
      </c>
      <c r="BM57" s="30"/>
      <c r="BO57" s="19"/>
      <c r="BP57" s="12"/>
      <c r="BQ57" s="12"/>
      <c r="BR57" s="12"/>
      <c r="BS57" s="12"/>
      <c r="BT57" s="12"/>
    </row>
    <row r="58" spans="1:72" s="2" customFormat="1" x14ac:dyDescent="0.3">
      <c r="A58" s="2" t="s">
        <v>48</v>
      </c>
      <c r="B58" s="32" t="s">
        <v>47</v>
      </c>
      <c r="C58" s="2" t="s">
        <v>29</v>
      </c>
      <c r="D58" s="2">
        <v>20</v>
      </c>
      <c r="E58" s="2">
        <v>1800</v>
      </c>
      <c r="F58" s="2" t="s">
        <v>26</v>
      </c>
      <c r="G58" s="10">
        <v>98</v>
      </c>
      <c r="H58" s="16">
        <v>2</v>
      </c>
      <c r="I58" s="2">
        <v>2</v>
      </c>
      <c r="J58" s="2">
        <v>2</v>
      </c>
      <c r="K58" s="12"/>
      <c r="L58" s="12"/>
      <c r="M58" s="12"/>
      <c r="N58" s="12"/>
      <c r="U58" s="4"/>
      <c r="V58" s="4"/>
      <c r="Y58" s="13"/>
      <c r="AA58" s="26">
        <f t="shared" si="315"/>
        <v>1.6310417197171307</v>
      </c>
      <c r="AB58" s="26">
        <f t="shared" si="315"/>
        <v>3.328656570851287E-2</v>
      </c>
      <c r="AC58" s="26">
        <f t="shared" si="316"/>
        <v>3.9230994054542848E-2</v>
      </c>
      <c r="AD58" s="26">
        <f t="shared" si="316"/>
        <v>3.9230994054542848E-2</v>
      </c>
      <c r="AE58" s="26">
        <f>K58/(55.8452+15.9994)</f>
        <v>0</v>
      </c>
      <c r="AF58" s="26">
        <f t="shared" si="317"/>
        <v>0</v>
      </c>
      <c r="AG58" s="26">
        <f t="shared" si="318"/>
        <v>0</v>
      </c>
      <c r="AH58" s="26">
        <f t="shared" si="318"/>
        <v>0</v>
      </c>
      <c r="AI58" s="26">
        <f t="shared" si="319"/>
        <v>0</v>
      </c>
      <c r="AJ58" s="26">
        <f t="shared" si="319"/>
        <v>0</v>
      </c>
      <c r="AK58" s="26">
        <f t="shared" si="320"/>
        <v>0</v>
      </c>
      <c r="AL58" s="26">
        <f t="shared" si="320"/>
        <v>0</v>
      </c>
      <c r="AM58" s="26">
        <f t="shared" si="321"/>
        <v>0</v>
      </c>
      <c r="AN58" s="26">
        <f t="shared" si="321"/>
        <v>0</v>
      </c>
      <c r="AO58" s="26">
        <f t="shared" si="322"/>
        <v>0</v>
      </c>
      <c r="AP58" s="26">
        <f t="shared" si="322"/>
        <v>0</v>
      </c>
      <c r="AQ58" s="26">
        <f t="shared" si="9"/>
        <v>0</v>
      </c>
      <c r="AR58" s="2">
        <v>2</v>
      </c>
      <c r="AS58" s="26">
        <f t="shared" si="10"/>
        <v>0.60224095113298526</v>
      </c>
      <c r="AT58" s="27">
        <f t="shared" si="323"/>
        <v>0.98228011662002479</v>
      </c>
      <c r="AU58" s="27">
        <f t="shared" si="323"/>
        <v>2.0046532992245403E-2</v>
      </c>
      <c r="AV58" s="26">
        <f t="shared" si="323"/>
        <v>2.3626511173300373E-2</v>
      </c>
      <c r="AW58" s="26">
        <f t="shared" si="323"/>
        <v>2.3626511173300373E-2</v>
      </c>
      <c r="AX58" s="26">
        <f t="shared" si="323"/>
        <v>0</v>
      </c>
      <c r="AY58" s="26">
        <f t="shared" si="323"/>
        <v>0</v>
      </c>
      <c r="AZ58" s="26">
        <f t="shared" si="323"/>
        <v>0</v>
      </c>
      <c r="BA58" s="26">
        <f t="shared" si="323"/>
        <v>0</v>
      </c>
      <c r="BB58" s="26">
        <f t="shared" si="323"/>
        <v>0</v>
      </c>
      <c r="BC58" s="26">
        <f t="shared" si="323"/>
        <v>0</v>
      </c>
      <c r="BD58" s="26">
        <f t="shared" si="323"/>
        <v>0</v>
      </c>
      <c r="BE58" s="26">
        <f t="shared" si="323"/>
        <v>0</v>
      </c>
      <c r="BF58" s="26">
        <f t="shared" si="323"/>
        <v>0</v>
      </c>
      <c r="BG58" s="26">
        <f t="shared" si="323"/>
        <v>0</v>
      </c>
      <c r="BH58" s="26">
        <f t="shared" si="323"/>
        <v>0</v>
      </c>
      <c r="BI58" s="26">
        <f t="shared" si="323"/>
        <v>0</v>
      </c>
      <c r="BJ58" s="26">
        <f t="shared" si="12"/>
        <v>0</v>
      </c>
      <c r="BK58" s="26">
        <f t="shared" si="13"/>
        <v>1.0059066277933251</v>
      </c>
      <c r="BL58" s="26">
        <f t="shared" si="14"/>
        <v>4.367304416554578E-2</v>
      </c>
      <c r="BM58" s="26"/>
      <c r="BO58" s="12"/>
      <c r="BP58" s="12"/>
      <c r="BQ58" s="12"/>
      <c r="BR58" s="12"/>
      <c r="BS58" s="12"/>
      <c r="BT58" s="12"/>
    </row>
    <row r="59" spans="1:72" s="2" customFormat="1" x14ac:dyDescent="0.3">
      <c r="A59" s="2" t="s">
        <v>48</v>
      </c>
      <c r="B59" s="2" t="s">
        <v>26</v>
      </c>
      <c r="C59" s="2" t="s">
        <v>29</v>
      </c>
      <c r="D59" s="2">
        <v>20</v>
      </c>
      <c r="E59" s="2">
        <v>1800</v>
      </c>
      <c r="F59" s="2" t="s">
        <v>26</v>
      </c>
      <c r="G59" s="10"/>
      <c r="H59" s="16"/>
      <c r="K59" s="12"/>
      <c r="L59" s="12"/>
      <c r="M59" s="12"/>
      <c r="N59" s="12"/>
      <c r="U59" s="4"/>
      <c r="V59" s="4"/>
      <c r="X59" s="2">
        <v>117.18</v>
      </c>
      <c r="Y59" s="13"/>
      <c r="AA59" s="26">
        <f t="shared" si="315"/>
        <v>0</v>
      </c>
      <c r="AB59" s="26">
        <f t="shared" si="315"/>
        <v>0</v>
      </c>
      <c r="AC59" s="26">
        <f t="shared" si="316"/>
        <v>0</v>
      </c>
      <c r="AD59" s="26">
        <f t="shared" si="316"/>
        <v>0</v>
      </c>
      <c r="AE59" s="26">
        <f>K59/(55.8452+15.9994)</f>
        <v>0</v>
      </c>
      <c r="AF59" s="26">
        <f t="shared" si="317"/>
        <v>0</v>
      </c>
      <c r="AG59" s="26">
        <f t="shared" si="318"/>
        <v>0</v>
      </c>
      <c r="AH59" s="26">
        <f t="shared" si="318"/>
        <v>0</v>
      </c>
      <c r="AI59" s="26">
        <f t="shared" si="319"/>
        <v>0</v>
      </c>
      <c r="AJ59" s="26">
        <f t="shared" si="319"/>
        <v>0</v>
      </c>
      <c r="AK59" s="26">
        <f t="shared" si="320"/>
        <v>0</v>
      </c>
      <c r="AL59" s="26">
        <f t="shared" si="320"/>
        <v>0</v>
      </c>
      <c r="AM59" s="26">
        <f t="shared" si="321"/>
        <v>0</v>
      </c>
      <c r="AN59" s="26">
        <f t="shared" si="321"/>
        <v>0</v>
      </c>
      <c r="AO59" s="26">
        <f t="shared" si="322"/>
        <v>0</v>
      </c>
      <c r="AP59" s="26">
        <f t="shared" si="322"/>
        <v>0</v>
      </c>
      <c r="AQ59" s="26">
        <f t="shared" si="9"/>
        <v>0.53701597299430182</v>
      </c>
      <c r="AR59" s="2">
        <v>2</v>
      </c>
      <c r="AS59" s="26">
        <f t="shared" si="10"/>
        <v>1.8621420037549066</v>
      </c>
      <c r="AT59" s="27">
        <f t="shared" si="323"/>
        <v>0</v>
      </c>
      <c r="AU59" s="27">
        <f t="shared" si="323"/>
        <v>0</v>
      </c>
      <c r="AV59" s="26">
        <f t="shared" si="323"/>
        <v>0</v>
      </c>
      <c r="AW59" s="26">
        <f t="shared" si="323"/>
        <v>0</v>
      </c>
      <c r="AX59" s="26">
        <f t="shared" si="323"/>
        <v>0</v>
      </c>
      <c r="AY59" s="26">
        <f t="shared" si="323"/>
        <v>0</v>
      </c>
      <c r="AZ59" s="26">
        <f t="shared" si="323"/>
        <v>0</v>
      </c>
      <c r="BA59" s="26">
        <f t="shared" si="323"/>
        <v>0</v>
      </c>
      <c r="BB59" s="26">
        <f t="shared" si="323"/>
        <v>0</v>
      </c>
      <c r="BC59" s="26">
        <f t="shared" si="323"/>
        <v>0</v>
      </c>
      <c r="BD59" s="26">
        <f t="shared" si="323"/>
        <v>0</v>
      </c>
      <c r="BE59" s="26">
        <f t="shared" si="323"/>
        <v>0</v>
      </c>
      <c r="BF59" s="26">
        <f t="shared" si="323"/>
        <v>0</v>
      </c>
      <c r="BG59" s="26">
        <f t="shared" si="323"/>
        <v>0</v>
      </c>
      <c r="BH59" s="26">
        <f t="shared" si="323"/>
        <v>0</v>
      </c>
      <c r="BI59" s="26">
        <f t="shared" si="323"/>
        <v>0</v>
      </c>
      <c r="BJ59" s="26">
        <f t="shared" si="12"/>
        <v>1</v>
      </c>
      <c r="BK59" s="26">
        <f t="shared" si="13"/>
        <v>1</v>
      </c>
      <c r="BL59" s="26">
        <f t="shared" si="14"/>
        <v>1</v>
      </c>
      <c r="BM59" s="26"/>
      <c r="BO59" s="12"/>
      <c r="BP59" s="12"/>
      <c r="BQ59" s="12"/>
      <c r="BR59" s="12"/>
      <c r="BS59" s="12"/>
      <c r="BT59" s="12"/>
    </row>
    <row r="60" spans="1:72" s="2" customFormat="1" x14ac:dyDescent="0.3">
      <c r="A60" s="2" t="s">
        <v>48</v>
      </c>
      <c r="B60" s="2" t="s">
        <v>40</v>
      </c>
      <c r="C60" s="2" t="s">
        <v>29</v>
      </c>
      <c r="D60" s="2">
        <v>20</v>
      </c>
      <c r="E60" s="2">
        <v>1800</v>
      </c>
      <c r="F60" s="2" t="s">
        <v>26</v>
      </c>
      <c r="G60" s="10"/>
      <c r="H60" s="16"/>
      <c r="K60" s="12"/>
      <c r="L60" s="12"/>
      <c r="M60" s="12"/>
      <c r="N60" s="12"/>
      <c r="U60" s="4"/>
      <c r="V60" s="4"/>
      <c r="X60" s="2">
        <v>100</v>
      </c>
      <c r="Y60" s="13"/>
      <c r="AA60" s="26">
        <f t="shared" si="315"/>
        <v>0</v>
      </c>
      <c r="AB60" s="26">
        <f t="shared" si="315"/>
        <v>0</v>
      </c>
      <c r="AC60" s="26">
        <f t="shared" si="316"/>
        <v>0</v>
      </c>
      <c r="AD60" s="26">
        <f t="shared" si="316"/>
        <v>0</v>
      </c>
      <c r="AE60" s="26">
        <f>K60/(55.8452+15.9994)</f>
        <v>0</v>
      </c>
      <c r="AF60" s="26">
        <f t="shared" si="317"/>
        <v>0</v>
      </c>
      <c r="AG60" s="26">
        <f t="shared" si="318"/>
        <v>0</v>
      </c>
      <c r="AH60" s="26">
        <f t="shared" si="318"/>
        <v>0</v>
      </c>
      <c r="AI60" s="26">
        <f t="shared" si="319"/>
        <v>0</v>
      </c>
      <c r="AJ60" s="26">
        <f t="shared" si="319"/>
        <v>0</v>
      </c>
      <c r="AK60" s="26">
        <f t="shared" si="320"/>
        <v>0</v>
      </c>
      <c r="AL60" s="26">
        <f t="shared" si="320"/>
        <v>0</v>
      </c>
      <c r="AM60" s="26">
        <f t="shared" si="321"/>
        <v>0</v>
      </c>
      <c r="AN60" s="26">
        <f t="shared" si="321"/>
        <v>0</v>
      </c>
      <c r="AO60" s="26">
        <f t="shared" si="322"/>
        <v>0</v>
      </c>
      <c r="AP60" s="26">
        <f t="shared" si="322"/>
        <v>0</v>
      </c>
      <c r="AQ60" s="26">
        <f t="shared" si="9"/>
        <v>0.45828296039793631</v>
      </c>
      <c r="AR60" s="2">
        <v>2</v>
      </c>
      <c r="AS60" s="26">
        <f t="shared" si="10"/>
        <v>2.1820579999999996</v>
      </c>
      <c r="AT60" s="27">
        <f t="shared" si="323"/>
        <v>0</v>
      </c>
      <c r="AU60" s="27">
        <f t="shared" si="323"/>
        <v>0</v>
      </c>
      <c r="AV60" s="26">
        <f t="shared" si="323"/>
        <v>0</v>
      </c>
      <c r="AW60" s="26">
        <f t="shared" si="323"/>
        <v>0</v>
      </c>
      <c r="AX60" s="26">
        <f t="shared" si="323"/>
        <v>0</v>
      </c>
      <c r="AY60" s="26">
        <f t="shared" si="323"/>
        <v>0</v>
      </c>
      <c r="AZ60" s="26">
        <f t="shared" si="323"/>
        <v>0</v>
      </c>
      <c r="BA60" s="26">
        <f t="shared" si="323"/>
        <v>0</v>
      </c>
      <c r="BB60" s="26">
        <f t="shared" si="323"/>
        <v>0</v>
      </c>
      <c r="BC60" s="26">
        <f t="shared" si="323"/>
        <v>0</v>
      </c>
      <c r="BD60" s="26">
        <f t="shared" si="323"/>
        <v>0</v>
      </c>
      <c r="BE60" s="26">
        <f t="shared" si="323"/>
        <v>0</v>
      </c>
      <c r="BF60" s="26">
        <f t="shared" si="323"/>
        <v>0</v>
      </c>
      <c r="BG60" s="26">
        <f t="shared" si="323"/>
        <v>0</v>
      </c>
      <c r="BH60" s="26">
        <f t="shared" si="323"/>
        <v>0</v>
      </c>
      <c r="BI60" s="26">
        <f t="shared" si="323"/>
        <v>0</v>
      </c>
      <c r="BJ60" s="26">
        <f t="shared" si="12"/>
        <v>0.99999999999999989</v>
      </c>
      <c r="BK60" s="26">
        <f t="shared" si="13"/>
        <v>0.99999999999999989</v>
      </c>
      <c r="BL60" s="26">
        <f t="shared" si="14"/>
        <v>0.99999999999999989</v>
      </c>
      <c r="BM60" s="26"/>
      <c r="BO60" s="12"/>
      <c r="BP60" s="12"/>
      <c r="BQ60" s="12"/>
      <c r="BR60" s="12"/>
      <c r="BS60" s="12"/>
      <c r="BT60" s="12"/>
    </row>
    <row r="61" spans="1:72" s="2" customFormat="1" x14ac:dyDescent="0.3">
      <c r="G61" s="10"/>
      <c r="H61" s="16"/>
      <c r="K61" s="12"/>
      <c r="L61" s="12"/>
      <c r="M61" s="12"/>
      <c r="N61" s="12"/>
      <c r="U61" s="4"/>
      <c r="V61" s="4"/>
      <c r="Y61" s="13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>
        <f t="shared" si="9"/>
        <v>0</v>
      </c>
      <c r="AS61" s="26" t="e">
        <f t="shared" si="10"/>
        <v>#DIV/0!</v>
      </c>
      <c r="AT61" s="27"/>
      <c r="AU61" s="27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 t="e">
        <f t="shared" si="12"/>
        <v>#DIV/0!</v>
      </c>
      <c r="BK61" s="26" t="e">
        <f t="shared" si="13"/>
        <v>#DIV/0!</v>
      </c>
      <c r="BL61" s="26" t="e">
        <f t="shared" si="14"/>
        <v>#DIV/0!</v>
      </c>
      <c r="BM61" s="26"/>
      <c r="BO61" s="12"/>
      <c r="BP61" s="12"/>
      <c r="BQ61" s="12"/>
      <c r="BR61" s="12"/>
      <c r="BS61" s="12"/>
      <c r="BT61" s="12"/>
    </row>
    <row r="62" spans="1:72" s="2" customFormat="1" x14ac:dyDescent="0.3">
      <c r="A62" s="2" t="s">
        <v>49</v>
      </c>
      <c r="B62" s="2" t="s">
        <v>33</v>
      </c>
      <c r="C62" s="2" t="s">
        <v>29</v>
      </c>
      <c r="D62" s="2">
        <v>20</v>
      </c>
      <c r="E62" s="2">
        <v>1800</v>
      </c>
      <c r="F62" s="2" t="s">
        <v>27</v>
      </c>
      <c r="G62" s="10">
        <v>51</v>
      </c>
      <c r="H62" s="16">
        <v>2</v>
      </c>
      <c r="I62" s="2">
        <v>16.399999999999999</v>
      </c>
      <c r="J62" s="2">
        <v>0.7</v>
      </c>
      <c r="K62" s="49">
        <f>BN62-M62/1.1113</f>
        <v>9.0435999999999996</v>
      </c>
      <c r="L62" s="12">
        <f>(1-BR62)*BO62</f>
        <v>9.2000000000000012E-2</v>
      </c>
      <c r="M62" s="12">
        <f>BN62*BR62*1.1113</f>
        <v>0.87392631999999992</v>
      </c>
      <c r="N62" s="12">
        <v>0.3944999873257285</v>
      </c>
      <c r="Q62" s="2">
        <v>7.9</v>
      </c>
      <c r="R62" s="2">
        <v>0.4</v>
      </c>
      <c r="S62" s="2">
        <v>11.7</v>
      </c>
      <c r="T62" s="2">
        <v>0.5</v>
      </c>
      <c r="U62" s="2">
        <v>2.31</v>
      </c>
      <c r="V62" s="2">
        <v>0.17</v>
      </c>
      <c r="W62" s="12"/>
      <c r="Y62" s="13">
        <f>K62+M62</f>
        <v>9.9175263200000003</v>
      </c>
      <c r="AA62" s="26">
        <f>G62/(2*15.9994+28.0855)</f>
        <v>0.84880742556707822</v>
      </c>
      <c r="AB62" s="26">
        <f>H62/(2*15.9994+28.0855)</f>
        <v>3.328656570851287E-2</v>
      </c>
      <c r="AC62" s="26">
        <f>(2*I62)/(2*26.981+3*15.9994)</f>
        <v>0.32169415124725137</v>
      </c>
      <c r="AD62" s="26">
        <f>(2*J62)/(2*26.981+3*15.9994)</f>
        <v>1.3730847919089998E-2</v>
      </c>
      <c r="AE62" s="26">
        <f>K62/(55.8452+15.9994)</f>
        <v>0.12587724059985023</v>
      </c>
      <c r="AF62" s="26">
        <f t="shared" ref="AF62:AF65" si="324">L62/(55.8452+15.9994)</f>
        <v>1.2805416134267574E-3</v>
      </c>
      <c r="AG62" s="26">
        <f t="shared" ref="AG62:AH65" si="325">2*M62/(2*55.845+3*15.999)</f>
        <v>1.0945491116997625E-2</v>
      </c>
      <c r="AH62" s="26">
        <f t="shared" si="325"/>
        <v>4.9409155075332174E-3</v>
      </c>
      <c r="AI62" s="26">
        <f t="shared" ref="AI62:AJ65" si="326">O62/(95.94+2*15.9994)</f>
        <v>0</v>
      </c>
      <c r="AJ62" s="26">
        <f t="shared" si="326"/>
        <v>0</v>
      </c>
      <c r="AK62" s="26">
        <f t="shared" ref="AK62:AL65" si="327">Q62/(15.9994+24.3051)</f>
        <v>0.19600788993784815</v>
      </c>
      <c r="AL62" s="26">
        <f t="shared" si="327"/>
        <v>9.9244501234353501E-3</v>
      </c>
      <c r="AM62" s="26">
        <f t="shared" ref="AM62:AN65" si="328">S62/(40.078+15.9994)</f>
        <v>0.20864020086523266</v>
      </c>
      <c r="AN62" s="26">
        <f t="shared" si="328"/>
        <v>8.9162479002236183E-3</v>
      </c>
      <c r="AO62" s="26">
        <f t="shared" ref="AO62:AP65" si="329">U62/(22.989+0.5*15.9994)</f>
        <v>7.4543301267881515E-2</v>
      </c>
      <c r="AP62" s="26">
        <f t="shared" si="329"/>
        <v>5.4858706560778608E-3</v>
      </c>
      <c r="AQ62" s="26">
        <f t="shared" si="9"/>
        <v>0</v>
      </c>
      <c r="AR62" s="2">
        <v>12</v>
      </c>
      <c r="AS62" s="26">
        <f t="shared" si="10"/>
        <v>4.3409508752494999</v>
      </c>
      <c r="AT62" s="27">
        <f t="shared" ref="AT62:BI65" si="330">$AS62*AA62</f>
        <v>3.6846313369336827</v>
      </c>
      <c r="AU62" s="27">
        <f t="shared" si="330"/>
        <v>0.14449534654641893</v>
      </c>
      <c r="AV62" s="26">
        <f t="shared" si="330"/>
        <v>1.3964585074194009</v>
      </c>
      <c r="AW62" s="26">
        <f t="shared" si="330"/>
        <v>5.9604936292291501E-2</v>
      </c>
      <c r="AX62" s="26">
        <f t="shared" si="330"/>
        <v>0.54642691775591168</v>
      </c>
      <c r="AY62" s="26">
        <f t="shared" si="330"/>
        <v>5.5587682375982887E-3</v>
      </c>
      <c r="AZ62" s="26">
        <f t="shared" si="330"/>
        <v>4.7513839244366467E-2</v>
      </c>
      <c r="BA62" s="26">
        <f t="shared" si="330"/>
        <v>2.1448271496960148E-2</v>
      </c>
      <c r="BB62" s="26">
        <f t="shared" si="330"/>
        <v>0</v>
      </c>
      <c r="BC62" s="26">
        <f t="shared" si="330"/>
        <v>0</v>
      </c>
      <c r="BD62" s="26">
        <f t="shared" si="330"/>
        <v>0.85086062138150953</v>
      </c>
      <c r="BE62" s="26">
        <f t="shared" si="330"/>
        <v>4.3081550449696693E-2</v>
      </c>
      <c r="BF62" s="26">
        <f t="shared" si="330"/>
        <v>0.90569686255816317</v>
      </c>
      <c r="BG62" s="26">
        <f t="shared" si="330"/>
        <v>3.870499412641723E-2</v>
      </c>
      <c r="BH62" s="26">
        <f t="shared" si="330"/>
        <v>0.3235888088827974</v>
      </c>
      <c r="BI62" s="26">
        <f t="shared" si="330"/>
        <v>2.3813895026006737E-2</v>
      </c>
      <c r="BJ62" s="26">
        <f t="shared" si="12"/>
        <v>0</v>
      </c>
      <c r="BK62" s="26">
        <f t="shared" si="13"/>
        <v>7.7551768941758326</v>
      </c>
      <c r="BL62" s="26">
        <f t="shared" si="14"/>
        <v>0.33670776217538956</v>
      </c>
      <c r="BM62" s="26">
        <f>AX62+AZ62</f>
        <v>0.59394075700027815</v>
      </c>
      <c r="BN62" s="2">
        <v>9.83</v>
      </c>
      <c r="BO62" s="12">
        <v>0.1</v>
      </c>
      <c r="BP62" s="12">
        <f>(1-BR62)*L62+BQ62</f>
        <v>0.47792137509930466</v>
      </c>
      <c r="BQ62" s="12">
        <f>SQRT((BO62/BN62)^2+(BS62/BR62)^2)*(BN62*BR62)</f>
        <v>0.39328137509930466</v>
      </c>
      <c r="BR62" s="12">
        <v>0.08</v>
      </c>
      <c r="BS62" s="12">
        <v>0.04</v>
      </c>
      <c r="BT62" s="12">
        <f>AX62+BF62+(BD62)</f>
        <v>2.3029844016955847</v>
      </c>
    </row>
    <row r="63" spans="1:72" s="2" customFormat="1" x14ac:dyDescent="0.3">
      <c r="A63" s="2" t="s">
        <v>49</v>
      </c>
      <c r="B63" s="2" t="s">
        <v>47</v>
      </c>
      <c r="C63" s="2" t="s">
        <v>29</v>
      </c>
      <c r="D63" s="2">
        <v>20</v>
      </c>
      <c r="E63" s="2">
        <v>1800</v>
      </c>
      <c r="F63" s="2" t="s">
        <v>27</v>
      </c>
      <c r="G63" s="10">
        <v>99</v>
      </c>
      <c r="H63" s="16"/>
      <c r="I63" s="2">
        <v>1</v>
      </c>
      <c r="K63" s="12"/>
      <c r="L63" s="12"/>
      <c r="M63" s="12"/>
      <c r="N63" s="12"/>
      <c r="W63" s="12"/>
      <c r="Y63" s="13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S63" s="26"/>
      <c r="AT63" s="27"/>
      <c r="AU63" s="27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O63" s="12"/>
      <c r="BP63" s="12"/>
      <c r="BQ63" s="12"/>
      <c r="BR63" s="12"/>
      <c r="BS63" s="12"/>
      <c r="BT63" s="12"/>
    </row>
    <row r="64" spans="1:72" s="2" customFormat="1" x14ac:dyDescent="0.3">
      <c r="A64" s="2" t="s">
        <v>49</v>
      </c>
      <c r="B64" s="2" t="s">
        <v>27</v>
      </c>
      <c r="C64" s="2" t="s">
        <v>29</v>
      </c>
      <c r="D64" s="2">
        <v>20</v>
      </c>
      <c r="E64" s="2">
        <v>1800</v>
      </c>
      <c r="F64" s="2" t="s">
        <v>27</v>
      </c>
      <c r="G64" s="10"/>
      <c r="H64" s="16"/>
      <c r="K64" s="12"/>
      <c r="L64" s="12"/>
      <c r="M64" s="12"/>
      <c r="N64" s="12"/>
      <c r="O64" s="2">
        <v>133.35</v>
      </c>
      <c r="Y64" s="13"/>
      <c r="AA64" s="26">
        <f>G64/(2*15.9994+28.0855)</f>
        <v>0</v>
      </c>
      <c r="AB64" s="26">
        <f>H64/(2*15.9994+28.0855)</f>
        <v>0</v>
      </c>
      <c r="AC64" s="26">
        <f>(2*I64)/(2*26.981+3*15.9994)</f>
        <v>0</v>
      </c>
      <c r="AD64" s="26">
        <f>(2*J64)/(2*26.981+3*15.9994)</f>
        <v>0</v>
      </c>
      <c r="AE64" s="26">
        <f>K64/(55.8452+15.9994)</f>
        <v>0</v>
      </c>
      <c r="AF64" s="26">
        <f t="shared" si="324"/>
        <v>0</v>
      </c>
      <c r="AG64" s="26">
        <f t="shared" si="325"/>
        <v>0</v>
      </c>
      <c r="AH64" s="26">
        <f t="shared" si="325"/>
        <v>0</v>
      </c>
      <c r="AI64" s="26">
        <f t="shared" si="326"/>
        <v>1.0422952224032116</v>
      </c>
      <c r="AJ64" s="26">
        <f t="shared" si="326"/>
        <v>0</v>
      </c>
      <c r="AK64" s="26">
        <f t="shared" si="327"/>
        <v>0</v>
      </c>
      <c r="AL64" s="26">
        <f t="shared" si="327"/>
        <v>0</v>
      </c>
      <c r="AM64" s="26">
        <f t="shared" si="328"/>
        <v>0</v>
      </c>
      <c r="AN64" s="26">
        <f t="shared" si="328"/>
        <v>0</v>
      </c>
      <c r="AO64" s="26">
        <f t="shared" si="329"/>
        <v>0</v>
      </c>
      <c r="AP64" s="26">
        <f t="shared" si="329"/>
        <v>0</v>
      </c>
      <c r="AQ64" s="26">
        <f t="shared" si="9"/>
        <v>0</v>
      </c>
      <c r="AR64" s="2">
        <v>2</v>
      </c>
      <c r="AS64" s="26">
        <f t="shared" si="10"/>
        <v>0.9594210723659542</v>
      </c>
      <c r="AT64" s="27">
        <f t="shared" si="330"/>
        <v>0</v>
      </c>
      <c r="AU64" s="27">
        <f t="shared" si="330"/>
        <v>0</v>
      </c>
      <c r="AV64" s="26">
        <f t="shared" si="330"/>
        <v>0</v>
      </c>
      <c r="AW64" s="26">
        <f t="shared" si="330"/>
        <v>0</v>
      </c>
      <c r="AX64" s="26">
        <f t="shared" si="330"/>
        <v>0</v>
      </c>
      <c r="AY64" s="26">
        <f t="shared" si="330"/>
        <v>0</v>
      </c>
      <c r="AZ64" s="26">
        <f t="shared" si="330"/>
        <v>0</v>
      </c>
      <c r="BA64" s="26">
        <f t="shared" si="330"/>
        <v>0</v>
      </c>
      <c r="BB64" s="26">
        <f t="shared" si="330"/>
        <v>1</v>
      </c>
      <c r="BC64" s="26">
        <f t="shared" si="330"/>
        <v>0</v>
      </c>
      <c r="BD64" s="26">
        <f t="shared" si="330"/>
        <v>0</v>
      </c>
      <c r="BE64" s="26">
        <f t="shared" si="330"/>
        <v>0</v>
      </c>
      <c r="BF64" s="26">
        <f t="shared" si="330"/>
        <v>0</v>
      </c>
      <c r="BG64" s="26">
        <f t="shared" si="330"/>
        <v>0</v>
      </c>
      <c r="BH64" s="26">
        <f t="shared" si="330"/>
        <v>0</v>
      </c>
      <c r="BI64" s="26">
        <f t="shared" si="330"/>
        <v>0</v>
      </c>
      <c r="BJ64" s="26">
        <f t="shared" si="12"/>
        <v>0</v>
      </c>
      <c r="BK64" s="26">
        <f t="shared" si="13"/>
        <v>1</v>
      </c>
      <c r="BL64" s="26">
        <f t="shared" si="14"/>
        <v>0</v>
      </c>
      <c r="BM64" s="26"/>
      <c r="BO64" s="12"/>
      <c r="BP64" s="12"/>
      <c r="BQ64" s="12"/>
      <c r="BR64" s="12"/>
      <c r="BS64" s="12"/>
      <c r="BT64" s="12"/>
    </row>
    <row r="65" spans="1:72" s="2" customFormat="1" x14ac:dyDescent="0.3">
      <c r="A65" s="2" t="s">
        <v>49</v>
      </c>
      <c r="B65" s="2" t="s">
        <v>36</v>
      </c>
      <c r="C65" s="2" t="s">
        <v>29</v>
      </c>
      <c r="D65" s="2">
        <v>20</v>
      </c>
      <c r="E65" s="2">
        <v>1800</v>
      </c>
      <c r="F65" s="2" t="s">
        <v>27</v>
      </c>
      <c r="G65" s="10"/>
      <c r="H65" s="16"/>
      <c r="K65" s="12"/>
      <c r="L65" s="12"/>
      <c r="M65" s="12"/>
      <c r="N65" s="12"/>
      <c r="O65" s="2">
        <v>100</v>
      </c>
      <c r="Y65" s="13"/>
      <c r="AA65" s="26">
        <f>G65/(2*15.9994+28.0855)</f>
        <v>0</v>
      </c>
      <c r="AB65" s="26">
        <f>H65/(2*15.9994+28.0855)</f>
        <v>0</v>
      </c>
      <c r="AC65" s="26">
        <f>(2*I65)/(2*26.981+3*15.9994)</f>
        <v>0</v>
      </c>
      <c r="AD65" s="26">
        <f>(2*J65)/(2*26.981+3*15.9994)</f>
        <v>0</v>
      </c>
      <c r="AE65" s="26">
        <f>K65/(55.8452+15.9994)</f>
        <v>0</v>
      </c>
      <c r="AF65" s="26">
        <f t="shared" si="324"/>
        <v>0</v>
      </c>
      <c r="AG65" s="26">
        <f t="shared" si="325"/>
        <v>0</v>
      </c>
      <c r="AH65" s="26">
        <f t="shared" si="325"/>
        <v>0</v>
      </c>
      <c r="AI65" s="26">
        <f t="shared" si="326"/>
        <v>0.78162371383817886</v>
      </c>
      <c r="AJ65" s="26">
        <f t="shared" si="326"/>
        <v>0</v>
      </c>
      <c r="AK65" s="26">
        <f t="shared" si="327"/>
        <v>0</v>
      </c>
      <c r="AL65" s="26">
        <f t="shared" si="327"/>
        <v>0</v>
      </c>
      <c r="AM65" s="26">
        <f t="shared" si="328"/>
        <v>0</v>
      </c>
      <c r="AN65" s="26">
        <f t="shared" si="328"/>
        <v>0</v>
      </c>
      <c r="AO65" s="26">
        <f t="shared" si="329"/>
        <v>0</v>
      </c>
      <c r="AP65" s="26">
        <f t="shared" si="329"/>
        <v>0</v>
      </c>
      <c r="AQ65" s="26">
        <f t="shared" si="9"/>
        <v>0</v>
      </c>
      <c r="AR65" s="2">
        <v>2</v>
      </c>
      <c r="AS65" s="26">
        <f t="shared" si="10"/>
        <v>1.279388</v>
      </c>
      <c r="AT65" s="27">
        <f t="shared" si="330"/>
        <v>0</v>
      </c>
      <c r="AU65" s="27">
        <f t="shared" si="330"/>
        <v>0</v>
      </c>
      <c r="AV65" s="26">
        <f t="shared" si="330"/>
        <v>0</v>
      </c>
      <c r="AW65" s="26">
        <f t="shared" si="330"/>
        <v>0</v>
      </c>
      <c r="AX65" s="26">
        <f t="shared" si="330"/>
        <v>0</v>
      </c>
      <c r="AY65" s="26">
        <f t="shared" si="330"/>
        <v>0</v>
      </c>
      <c r="AZ65" s="26">
        <f t="shared" si="330"/>
        <v>0</v>
      </c>
      <c r="BA65" s="26">
        <f t="shared" si="330"/>
        <v>0</v>
      </c>
      <c r="BB65" s="26">
        <f t="shared" si="330"/>
        <v>1</v>
      </c>
      <c r="BC65" s="26">
        <f t="shared" si="330"/>
        <v>0</v>
      </c>
      <c r="BD65" s="26">
        <f t="shared" si="330"/>
        <v>0</v>
      </c>
      <c r="BE65" s="26">
        <f t="shared" si="330"/>
        <v>0</v>
      </c>
      <c r="BF65" s="26">
        <f t="shared" si="330"/>
        <v>0</v>
      </c>
      <c r="BG65" s="26">
        <f t="shared" si="330"/>
        <v>0</v>
      </c>
      <c r="BH65" s="26">
        <f t="shared" si="330"/>
        <v>0</v>
      </c>
      <c r="BI65" s="26">
        <f t="shared" si="330"/>
        <v>0</v>
      </c>
      <c r="BJ65" s="26">
        <f t="shared" si="12"/>
        <v>0</v>
      </c>
      <c r="BK65" s="26">
        <f t="shared" si="13"/>
        <v>1</v>
      </c>
      <c r="BL65" s="26">
        <f t="shared" si="14"/>
        <v>0</v>
      </c>
      <c r="BM65" s="26"/>
      <c r="BO65" s="12"/>
      <c r="BP65" s="12"/>
      <c r="BQ65" s="12"/>
      <c r="BR65" s="12"/>
      <c r="BS65" s="12"/>
      <c r="BT65" s="12"/>
    </row>
    <row r="66" spans="1:72" s="2" customFormat="1" x14ac:dyDescent="0.3">
      <c r="G66" s="10"/>
      <c r="H66" s="16"/>
      <c r="K66" s="12"/>
      <c r="L66" s="12"/>
      <c r="M66" s="12"/>
      <c r="N66" s="12"/>
      <c r="Y66" s="13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>
        <f t="shared" si="9"/>
        <v>0</v>
      </c>
      <c r="AS66" s="26" t="e">
        <f t="shared" si="10"/>
        <v>#DIV/0!</v>
      </c>
      <c r="AT66" s="27"/>
      <c r="AU66" s="27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 t="e">
        <f t="shared" si="12"/>
        <v>#DIV/0!</v>
      </c>
      <c r="BK66" s="26" t="e">
        <f t="shared" si="13"/>
        <v>#DIV/0!</v>
      </c>
      <c r="BL66" s="26" t="e">
        <f t="shared" si="14"/>
        <v>#DIV/0!</v>
      </c>
      <c r="BM66" s="26"/>
      <c r="BO66" s="12"/>
      <c r="BP66" s="12"/>
      <c r="BQ66" s="12"/>
      <c r="BR66" s="12"/>
      <c r="BS66" s="12"/>
      <c r="BT66" s="12"/>
    </row>
    <row r="67" spans="1:72" s="25" customFormat="1" x14ac:dyDescent="0.3">
      <c r="A67" s="2" t="s">
        <v>50</v>
      </c>
      <c r="B67" s="2" t="s">
        <v>33</v>
      </c>
      <c r="C67" s="2" t="s">
        <v>29</v>
      </c>
      <c r="D67" s="2">
        <v>20</v>
      </c>
      <c r="E67" s="2">
        <v>1800</v>
      </c>
      <c r="F67" s="2" t="s">
        <v>28</v>
      </c>
      <c r="G67" s="10">
        <v>50.5</v>
      </c>
      <c r="H67" s="16">
        <v>1.1000000000000001</v>
      </c>
      <c r="I67" s="2">
        <v>16.2</v>
      </c>
      <c r="J67" s="2">
        <v>0.7</v>
      </c>
      <c r="K67" s="49">
        <f>BN67-M67/1.1113</f>
        <v>8.8554999999999993</v>
      </c>
      <c r="L67" s="12">
        <f>(1-BR67)*BO67</f>
        <v>0.44500000000000001</v>
      </c>
      <c r="M67" s="12">
        <f>BN67*BR67*1.1113</f>
        <v>1.21631785</v>
      </c>
      <c r="N67" s="12">
        <v>0.6</v>
      </c>
      <c r="O67" s="2"/>
      <c r="P67" s="2"/>
      <c r="Q67" s="2">
        <v>7.6</v>
      </c>
      <c r="R67" s="2">
        <v>0.4</v>
      </c>
      <c r="S67" s="2">
        <v>12</v>
      </c>
      <c r="T67" s="2">
        <v>0.6</v>
      </c>
      <c r="U67" s="2">
        <v>2.4</v>
      </c>
      <c r="V67" s="2">
        <v>0.25</v>
      </c>
      <c r="W67" s="2"/>
      <c r="X67" s="2"/>
      <c r="Y67" s="13">
        <f>K67+M67</f>
        <v>10.071817849999999</v>
      </c>
      <c r="Z67" s="2"/>
      <c r="AA67" s="26">
        <f>G67/(2*15.9994+28.0855)</f>
        <v>0.84048578413995001</v>
      </c>
      <c r="AB67" s="26">
        <f>H67/(2*15.9994+28.0855)</f>
        <v>1.8307611139682083E-2</v>
      </c>
      <c r="AC67" s="26">
        <f>(2*I67)/(2*26.981+3*15.9994)</f>
        <v>0.3177710518417971</v>
      </c>
      <c r="AD67" s="26">
        <f>(2*J67)/(2*26.981+3*15.9994)</f>
        <v>1.3730847919089998E-2</v>
      </c>
      <c r="AE67" s="26">
        <f>K67/(55.8452+15.9994)</f>
        <v>0.12325908975761574</v>
      </c>
      <c r="AF67" s="26">
        <f>L67/(55.8452+15.9994)</f>
        <v>6.1939241084229017E-3</v>
      </c>
      <c r="AG67" s="26">
        <f>2*M67/(2*55.845+3*15.999)</f>
        <v>1.5233774195770475E-2</v>
      </c>
      <c r="AH67" s="26">
        <f>2*N67/(2*55.845+3*15.999)</f>
        <v>7.5147006331135278E-3</v>
      </c>
      <c r="AI67" s="26">
        <f>O67/(95.94+2*15.9994)</f>
        <v>0</v>
      </c>
      <c r="AJ67" s="26">
        <f>P67/(95.94+2*15.9994)</f>
        <v>0</v>
      </c>
      <c r="AK67" s="26">
        <f>Q67/(15.9994+24.3051)</f>
        <v>0.18856455234527161</v>
      </c>
      <c r="AL67" s="26">
        <f>R67/(15.9994+24.3051)</f>
        <v>9.9244501234353501E-3</v>
      </c>
      <c r="AM67" s="26">
        <f>S67/(40.078+15.9994)</f>
        <v>0.21398994960536685</v>
      </c>
      <c r="AN67" s="26">
        <f>T67/(40.078+15.9994)</f>
        <v>1.0699497480268343E-2</v>
      </c>
      <c r="AO67" s="26">
        <f>U67/(22.989+0.5*15.9994)</f>
        <v>7.7447585732863908E-2</v>
      </c>
      <c r="AP67" s="26">
        <f>V67/(22.989+0.5*15.9994)</f>
        <v>8.0674568471733234E-3</v>
      </c>
      <c r="AQ67" s="26">
        <f t="shared" si="9"/>
        <v>0</v>
      </c>
      <c r="AR67" s="2">
        <v>12</v>
      </c>
      <c r="AS67" s="26">
        <f t="shared" si="10"/>
        <v>4.3715589129717385</v>
      </c>
      <c r="AT67" s="27">
        <f t="shared" ref="AT67:BI69" si="331">$AS67*AA67</f>
        <v>3.6742331208830392</v>
      </c>
      <c r="AU67" s="27">
        <f t="shared" si="331"/>
        <v>8.0032800652897904E-2</v>
      </c>
      <c r="AV67" s="26">
        <f t="shared" si="331"/>
        <v>1.3891548739634125</v>
      </c>
      <c r="AW67" s="26">
        <f t="shared" si="331"/>
        <v>6.0025210603357325E-2</v>
      </c>
      <c r="AX67" s="26">
        <f t="shared" si="331"/>
        <v>0.53883437243468857</v>
      </c>
      <c r="AY67" s="26">
        <f t="shared" si="331"/>
        <v>2.7077104142446663E-2</v>
      </c>
      <c r="AZ67" s="26">
        <f t="shared" si="331"/>
        <v>6.6595341363719293E-2</v>
      </c>
      <c r="BA67" s="26">
        <f t="shared" si="331"/>
        <v>3.2850956531001806E-2</v>
      </c>
      <c r="BB67" s="26">
        <f t="shared" si="331"/>
        <v>0</v>
      </c>
      <c r="BC67" s="26">
        <f t="shared" si="331"/>
        <v>0</v>
      </c>
      <c r="BD67" s="26">
        <f t="shared" si="331"/>
        <v>0.824321049475498</v>
      </c>
      <c r="BE67" s="26">
        <f t="shared" si="331"/>
        <v>4.3385318393447274E-2</v>
      </c>
      <c r="BF67" s="26">
        <f t="shared" si="331"/>
        <v>0.93546967148371463</v>
      </c>
      <c r="BG67" s="26">
        <f t="shared" si="331"/>
        <v>4.6773483574185731E-2</v>
      </c>
      <c r="BH67" s="26">
        <f t="shared" si="331"/>
        <v>0.33856668369864407</v>
      </c>
      <c r="BI67" s="26">
        <f t="shared" si="331"/>
        <v>3.5267362885275419E-2</v>
      </c>
      <c r="BJ67" s="26">
        <f t="shared" si="12"/>
        <v>0</v>
      </c>
      <c r="BK67" s="26">
        <f t="shared" si="13"/>
        <v>7.7671751133027165</v>
      </c>
      <c r="BL67" s="26">
        <f t="shared" si="14"/>
        <v>0.32541223678261211</v>
      </c>
      <c r="BM67" s="26">
        <f>AX67+AZ67</f>
        <v>0.60542971379840782</v>
      </c>
      <c r="BN67" s="2">
        <v>9.9499999999999993</v>
      </c>
      <c r="BO67" s="12">
        <v>0.5</v>
      </c>
      <c r="BP67" s="12">
        <f>(1-BR67)*L67+BQ67</f>
        <v>0.9955781477962482</v>
      </c>
      <c r="BQ67" s="12">
        <f>SQRT((BO67/BN67)^2+(BS67/BR67)^2)*(BN67*BR67)</f>
        <v>0.59952814779624819</v>
      </c>
      <c r="BR67" s="12">
        <v>0.11</v>
      </c>
      <c r="BS67" s="12">
        <v>0.06</v>
      </c>
      <c r="BT67" s="12">
        <f>AX67+BF67+(BD67)</f>
        <v>2.298625093393901</v>
      </c>
    </row>
    <row r="68" spans="1:72" s="25" customFormat="1" x14ac:dyDescent="0.3">
      <c r="A68" s="2" t="s">
        <v>50</v>
      </c>
      <c r="B68" s="3" t="s">
        <v>47</v>
      </c>
      <c r="C68" s="2" t="s">
        <v>29</v>
      </c>
      <c r="D68" s="2">
        <v>20</v>
      </c>
      <c r="E68" s="2">
        <v>1800</v>
      </c>
      <c r="F68" s="2" t="s">
        <v>28</v>
      </c>
      <c r="G68" s="10">
        <v>98</v>
      </c>
      <c r="H68" s="16"/>
      <c r="I68" s="2">
        <v>2</v>
      </c>
      <c r="J68" s="2"/>
      <c r="K68" s="12"/>
      <c r="L68" s="12"/>
      <c r="M68" s="12"/>
      <c r="N68" s="1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2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"/>
      <c r="AS68" s="26"/>
      <c r="AT68" s="27"/>
      <c r="AU68" s="27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"/>
      <c r="BO68" s="12"/>
      <c r="BP68" s="12"/>
      <c r="BQ68" s="12"/>
      <c r="BR68" s="12"/>
      <c r="BS68" s="12"/>
      <c r="BT68" s="12"/>
    </row>
    <row r="69" spans="1:72" s="25" customFormat="1" x14ac:dyDescent="0.3">
      <c r="A69" s="2" t="s">
        <v>50</v>
      </c>
      <c r="B69" s="2" t="s">
        <v>46</v>
      </c>
      <c r="C69" s="2" t="s">
        <v>29</v>
      </c>
      <c r="D69" s="2">
        <v>20</v>
      </c>
      <c r="E69" s="2">
        <v>1800</v>
      </c>
      <c r="F69" s="2" t="s">
        <v>28</v>
      </c>
      <c r="G69" s="10"/>
      <c r="H69" s="16"/>
      <c r="I69" s="2"/>
      <c r="J69" s="2"/>
      <c r="K69" s="12">
        <v>128.65</v>
      </c>
      <c r="L69" s="12"/>
      <c r="M69" s="1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2"/>
      <c r="AA69" s="26">
        <f>G69/(2*15.9994+28.0855)</f>
        <v>0</v>
      </c>
      <c r="AB69" s="26">
        <f>H69/(2*15.9994+28.0855)</f>
        <v>0</v>
      </c>
      <c r="AC69" s="26">
        <f>(2*I69)/(2*26.981+3*15.9994)</f>
        <v>0</v>
      </c>
      <c r="AD69" s="26">
        <f>(2*J69)/(2*26.981+3*15.9994)</f>
        <v>0</v>
      </c>
      <c r="AE69" s="26">
        <f>K69/(55.8452+15.9994)</f>
        <v>1.7906704192103513</v>
      </c>
      <c r="AF69" s="26">
        <f>L69/(55.8452+15.9994)</f>
        <v>0</v>
      </c>
      <c r="AG69" s="26">
        <f>2*M69/(2*55.845+3*15.999)</f>
        <v>0</v>
      </c>
      <c r="AH69" s="26">
        <f>2*N69/(2*55.845+3*15.999)</f>
        <v>0</v>
      </c>
      <c r="AI69" s="26">
        <f>O69/(95.94+2*15.9994)</f>
        <v>0</v>
      </c>
      <c r="AJ69" s="26">
        <f>P69/(95.94+2*15.9994)</f>
        <v>0</v>
      </c>
      <c r="AK69" s="26">
        <f>Q69/(15.9994+24.3051)</f>
        <v>0</v>
      </c>
      <c r="AL69" s="26">
        <f>R69/(15.9994+24.3051)</f>
        <v>0</v>
      </c>
      <c r="AM69" s="26">
        <f>S69/(40.078+15.9994)</f>
        <v>0</v>
      </c>
      <c r="AN69" s="26">
        <f>T69/(40.078+15.9994)</f>
        <v>0</v>
      </c>
      <c r="AO69" s="26">
        <f>U69/(22.989+0.5*15.9994)</f>
        <v>0</v>
      </c>
      <c r="AP69" s="26">
        <f>V69/(22.989+0.5*15.9994)</f>
        <v>0</v>
      </c>
      <c r="AQ69" s="26">
        <f t="shared" si="9"/>
        <v>0</v>
      </c>
      <c r="AR69" s="2">
        <v>1</v>
      </c>
      <c r="AS69" s="26">
        <f t="shared" si="10"/>
        <v>0.55845005829770689</v>
      </c>
      <c r="AT69" s="27">
        <f t="shared" si="331"/>
        <v>0</v>
      </c>
      <c r="AU69" s="27">
        <f t="shared" si="331"/>
        <v>0</v>
      </c>
      <c r="AV69" s="26">
        <f t="shared" si="331"/>
        <v>0</v>
      </c>
      <c r="AW69" s="26">
        <f t="shared" si="331"/>
        <v>0</v>
      </c>
      <c r="AX69" s="26">
        <f t="shared" si="331"/>
        <v>0.99999999999999989</v>
      </c>
      <c r="AY69" s="26">
        <f t="shared" si="331"/>
        <v>0</v>
      </c>
      <c r="AZ69" s="26">
        <f t="shared" si="331"/>
        <v>0</v>
      </c>
      <c r="BA69" s="26">
        <f t="shared" si="331"/>
        <v>0</v>
      </c>
      <c r="BB69" s="26">
        <f t="shared" si="331"/>
        <v>0</v>
      </c>
      <c r="BC69" s="26">
        <f t="shared" si="331"/>
        <v>0</v>
      </c>
      <c r="BD69" s="26">
        <f t="shared" si="331"/>
        <v>0</v>
      </c>
      <c r="BE69" s="26">
        <f t="shared" si="331"/>
        <v>0</v>
      </c>
      <c r="BF69" s="26">
        <f t="shared" si="331"/>
        <v>0</v>
      </c>
      <c r="BG69" s="26">
        <f t="shared" si="331"/>
        <v>0</v>
      </c>
      <c r="BH69" s="26">
        <f t="shared" si="331"/>
        <v>0</v>
      </c>
      <c r="BI69" s="26">
        <f t="shared" si="331"/>
        <v>0</v>
      </c>
      <c r="BJ69" s="26">
        <f t="shared" si="12"/>
        <v>0</v>
      </c>
      <c r="BK69" s="26">
        <f t="shared" si="13"/>
        <v>0.99999999999999989</v>
      </c>
      <c r="BL69" s="26">
        <f t="shared" si="14"/>
        <v>0</v>
      </c>
      <c r="BM69" s="26"/>
      <c r="BN69" s="2"/>
      <c r="BO69" s="12"/>
      <c r="BP69" s="12"/>
      <c r="BQ69" s="12"/>
      <c r="BR69" s="12"/>
      <c r="BS69" s="12"/>
      <c r="BT69" s="12"/>
    </row>
    <row r="70" spans="1:72" s="25" customFormat="1" x14ac:dyDescent="0.3">
      <c r="A70" s="2"/>
      <c r="B70" s="2"/>
      <c r="C70" s="2"/>
      <c r="D70" s="2"/>
      <c r="E70" s="2"/>
      <c r="F70" s="2"/>
      <c r="G70" s="10"/>
      <c r="H70" s="16"/>
      <c r="I70" s="2"/>
      <c r="J70" s="2"/>
      <c r="K70" s="12"/>
      <c r="L70" s="12"/>
      <c r="M70" s="12"/>
      <c r="N70" s="1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2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>
        <f t="shared" si="9"/>
        <v>0</v>
      </c>
      <c r="AR70" s="2"/>
      <c r="AS70" s="26" t="e">
        <f t="shared" si="10"/>
        <v>#DIV/0!</v>
      </c>
      <c r="AT70" s="27"/>
      <c r="AU70" s="27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 t="e">
        <f t="shared" si="12"/>
        <v>#DIV/0!</v>
      </c>
      <c r="BK70" s="26" t="e">
        <f t="shared" si="13"/>
        <v>#DIV/0!</v>
      </c>
      <c r="BL70" s="26" t="e">
        <f t="shared" si="14"/>
        <v>#DIV/0!</v>
      </c>
      <c r="BM70" s="26"/>
      <c r="BN70" s="2"/>
      <c r="BO70" s="12"/>
      <c r="BP70" s="12"/>
      <c r="BQ70" s="12"/>
      <c r="BR70" s="12"/>
      <c r="BS70" s="12"/>
      <c r="BT70" s="12"/>
    </row>
    <row r="71" spans="1:72" s="2" customFormat="1" x14ac:dyDescent="0.3">
      <c r="A71" s="2" t="s">
        <v>52</v>
      </c>
      <c r="B71" s="2" t="s">
        <v>33</v>
      </c>
      <c r="C71" s="2" t="s">
        <v>29</v>
      </c>
      <c r="D71" s="2">
        <v>17</v>
      </c>
      <c r="E71" s="2">
        <v>1800</v>
      </c>
      <c r="F71" s="2" t="s">
        <v>28</v>
      </c>
      <c r="G71" s="10">
        <v>51</v>
      </c>
      <c r="H71" s="16">
        <v>1</v>
      </c>
      <c r="I71" s="2">
        <v>16.100000000000001</v>
      </c>
      <c r="J71" s="2">
        <v>0.6</v>
      </c>
      <c r="K71" s="49">
        <f>BN71-M71/1.1113</f>
        <v>9.6999999999999993</v>
      </c>
      <c r="L71" s="12">
        <f>(1-BR71)*BO71</f>
        <v>0.873</v>
      </c>
      <c r="M71" s="12">
        <f>BN71*BR71*1.1113</f>
        <v>0.33338999999999996</v>
      </c>
      <c r="N71" s="12">
        <v>0.1</v>
      </c>
      <c r="Q71" s="2">
        <v>7.9</v>
      </c>
      <c r="R71" s="2">
        <v>0.5</v>
      </c>
      <c r="S71" s="2">
        <v>12</v>
      </c>
      <c r="T71" s="2">
        <v>0.9</v>
      </c>
      <c r="U71" s="2">
        <v>2.4</v>
      </c>
      <c r="V71" s="2">
        <v>0.7</v>
      </c>
      <c r="Y71" s="13">
        <v>10</v>
      </c>
      <c r="AA71" s="26">
        <f t="shared" ref="AA71:AB73" si="332">G71/(2*15.9994+28.0855)</f>
        <v>0.84880742556707822</v>
      </c>
      <c r="AB71" s="26">
        <f t="shared" si="332"/>
        <v>1.6643282854256435E-2</v>
      </c>
      <c r="AC71" s="26">
        <f t="shared" ref="AC71:AD73" si="333">(2*I71)/(2*26.981+3*15.9994)</f>
        <v>0.31580950213907</v>
      </c>
      <c r="AD71" s="26">
        <f t="shared" si="333"/>
        <v>1.1769298216362856E-2</v>
      </c>
      <c r="AE71" s="26">
        <f>K71/(55.8452+15.9994)</f>
        <v>0.13501362663303851</v>
      </c>
      <c r="AF71" s="26">
        <f t="shared" ref="AF71:AF73" si="334">L71/(55.8452+15.9994)</f>
        <v>1.2151226396973467E-2</v>
      </c>
      <c r="AG71" s="26">
        <f t="shared" ref="AG71:AH73" si="335">2*M71/(2*55.845+3*15.999)</f>
        <v>4.1755434067895312E-3</v>
      </c>
      <c r="AH71" s="26">
        <f t="shared" si="335"/>
        <v>1.2524501055189213E-3</v>
      </c>
      <c r="AI71" s="26">
        <f t="shared" ref="AI71:AJ73" si="336">O71/(95.94+2*15.9994)</f>
        <v>0</v>
      </c>
      <c r="AJ71" s="26">
        <f t="shared" si="336"/>
        <v>0</v>
      </c>
      <c r="AK71" s="26">
        <f t="shared" ref="AK71:AL73" si="337">Q71/(15.9994+24.3051)</f>
        <v>0.19600788993784815</v>
      </c>
      <c r="AL71" s="26">
        <f t="shared" si="337"/>
        <v>1.2405562654294187E-2</v>
      </c>
      <c r="AM71" s="26">
        <f t="shared" ref="AM71:AN73" si="338">S71/(40.078+15.9994)</f>
        <v>0.21398994960536685</v>
      </c>
      <c r="AN71" s="26">
        <f t="shared" si="338"/>
        <v>1.6049246220402515E-2</v>
      </c>
      <c r="AO71" s="26">
        <f t="shared" ref="AO71:AP73" si="339">U71/(22.989+0.5*15.9994)</f>
        <v>7.7447585732863908E-2</v>
      </c>
      <c r="AP71" s="26">
        <f t="shared" si="339"/>
        <v>2.2588879172085307E-2</v>
      </c>
      <c r="AQ71" s="26">
        <f t="shared" ref="AQ71:AQ131" si="340">X71/(2*15.9994+186.207)</f>
        <v>0</v>
      </c>
      <c r="AR71" s="2">
        <v>12</v>
      </c>
      <c r="AS71" s="26">
        <f t="shared" ref="AS71:AS131" si="341">AR71/(2*AA71+1.5*AC71+AE71+2*AI71+AK71+AM71+0.5*AO71+1.5*AG71+2*AQ71)</f>
        <v>4.3457356015558384</v>
      </c>
      <c r="AT71" s="27">
        <f t="shared" ref="AT71:BI73" si="342">$AS71*AA71</f>
        <v>3.6886926481518092</v>
      </c>
      <c r="AU71" s="27">
        <f t="shared" si="342"/>
        <v>7.2327306826506066E-2</v>
      </c>
      <c r="AV71" s="26">
        <f t="shared" si="342"/>
        <v>1.3724245967553812</v>
      </c>
      <c r="AW71" s="26">
        <f t="shared" si="342"/>
        <v>5.1146258264175688E-2</v>
      </c>
      <c r="AX71" s="26">
        <f t="shared" si="342"/>
        <v>0.58673352395436296</v>
      </c>
      <c r="AY71" s="26">
        <f t="shared" si="342"/>
        <v>5.2806017155892671E-2</v>
      </c>
      <c r="AZ71" s="26">
        <f t="shared" si="342"/>
        <v>1.8145807638727019E-2</v>
      </c>
      <c r="BA71" s="26">
        <f t="shared" si="342"/>
        <v>5.4428170127259427E-3</v>
      </c>
      <c r="BB71" s="26">
        <f t="shared" si="342"/>
        <v>0</v>
      </c>
      <c r="BC71" s="26">
        <f t="shared" si="342"/>
        <v>0</v>
      </c>
      <c r="BD71" s="26">
        <f t="shared" si="342"/>
        <v>0.85179846548874505</v>
      </c>
      <c r="BE71" s="26">
        <f t="shared" si="342"/>
        <v>5.3911295284097792E-2</v>
      </c>
      <c r="BF71" s="26">
        <f t="shared" si="342"/>
        <v>0.92994374237518251</v>
      </c>
      <c r="BG71" s="26">
        <f t="shared" si="342"/>
        <v>6.9745780678138691E-2</v>
      </c>
      <c r="BH71" s="26">
        <f t="shared" si="342"/>
        <v>0.33656673057385472</v>
      </c>
      <c r="BI71" s="26">
        <f t="shared" si="342"/>
        <v>9.8165296417374287E-2</v>
      </c>
      <c r="BJ71" s="26">
        <f t="shared" ref="BJ71:BJ131" si="343">$AS71*AQ71</f>
        <v>0</v>
      </c>
      <c r="BK71" s="26">
        <f t="shared" ref="BK71:BK131" si="344">SUM(AT71,AV71,AX71,AZ71,BB71,BD71,BF71,BH71,BJ71)</f>
        <v>7.7843055149380636</v>
      </c>
      <c r="BL71" s="26">
        <f t="shared" ref="BL71:BL131" si="345">SUM(AU71,AW71,AY71,BA71,BC71,BE71,BG71,BI71,BJ71)</f>
        <v>0.40354477163891112</v>
      </c>
      <c r="BM71" s="26">
        <f>AX71+AZ71</f>
        <v>0.60487933159308993</v>
      </c>
      <c r="BN71" s="2">
        <v>10</v>
      </c>
      <c r="BO71" s="12">
        <v>0.9</v>
      </c>
      <c r="BP71" s="12">
        <f>(1-BR71)*L71+BQ71</f>
        <v>0.95039088626768931</v>
      </c>
      <c r="BQ71" s="12">
        <f>SQRT((BO71/BN71)^2+(BS71/BR71)^2)*(BN71*BR71)</f>
        <v>0.10358088626768937</v>
      </c>
      <c r="BR71" s="12">
        <v>0.03</v>
      </c>
      <c r="BS71" s="12">
        <v>0.01</v>
      </c>
      <c r="BT71" s="12">
        <f>AX71+BF71+(BD71)</f>
        <v>2.3684757318182905</v>
      </c>
    </row>
    <row r="72" spans="1:72" s="2" customFormat="1" x14ac:dyDescent="0.3">
      <c r="A72" s="2" t="s">
        <v>52</v>
      </c>
      <c r="B72" s="3" t="s">
        <v>47</v>
      </c>
      <c r="C72" s="2" t="s">
        <v>29</v>
      </c>
      <c r="D72" s="2">
        <v>17</v>
      </c>
      <c r="E72" s="2">
        <v>1800</v>
      </c>
      <c r="F72" s="2" t="s">
        <v>28</v>
      </c>
      <c r="G72" s="10">
        <v>99</v>
      </c>
      <c r="H72" s="16"/>
      <c r="I72" s="2">
        <v>1</v>
      </c>
      <c r="K72" s="12"/>
      <c r="L72" s="12"/>
      <c r="M72" s="12"/>
      <c r="N72" s="12"/>
      <c r="Y72" s="13"/>
      <c r="AA72" s="26">
        <f t="shared" si="332"/>
        <v>1.6476850025713872</v>
      </c>
      <c r="AB72" s="26">
        <f t="shared" si="332"/>
        <v>0</v>
      </c>
      <c r="AC72" s="26">
        <f t="shared" si="333"/>
        <v>1.9615497027271424E-2</v>
      </c>
      <c r="AD72" s="26">
        <f t="shared" si="333"/>
        <v>0</v>
      </c>
      <c r="AE72" s="26">
        <f>K72/(55.8452+15.9994)</f>
        <v>0</v>
      </c>
      <c r="AF72" s="26">
        <f t="shared" si="334"/>
        <v>0</v>
      </c>
      <c r="AG72" s="26">
        <f t="shared" si="335"/>
        <v>0</v>
      </c>
      <c r="AH72" s="26">
        <f t="shared" si="335"/>
        <v>0</v>
      </c>
      <c r="AI72" s="26">
        <f t="shared" si="336"/>
        <v>0</v>
      </c>
      <c r="AJ72" s="26">
        <f t="shared" si="336"/>
        <v>0</v>
      </c>
      <c r="AK72" s="26">
        <f t="shared" si="337"/>
        <v>0</v>
      </c>
      <c r="AL72" s="26">
        <f t="shared" si="337"/>
        <v>0</v>
      </c>
      <c r="AM72" s="26">
        <f t="shared" si="338"/>
        <v>0</v>
      </c>
      <c r="AN72" s="26">
        <f t="shared" si="338"/>
        <v>0</v>
      </c>
      <c r="AO72" s="26">
        <f t="shared" si="339"/>
        <v>0</v>
      </c>
      <c r="AP72" s="26">
        <f t="shared" si="339"/>
        <v>0</v>
      </c>
      <c r="AQ72" s="26">
        <f t="shared" si="340"/>
        <v>0</v>
      </c>
      <c r="AR72" s="2">
        <v>6</v>
      </c>
      <c r="AS72" s="26">
        <f t="shared" si="341"/>
        <v>1.8046234901271567</v>
      </c>
      <c r="AT72" s="27">
        <f t="shared" si="342"/>
        <v>2.9734510599705497</v>
      </c>
      <c r="AU72" s="27">
        <f t="shared" si="342"/>
        <v>0</v>
      </c>
      <c r="AV72" s="26">
        <f t="shared" si="342"/>
        <v>3.5398586705933426E-2</v>
      </c>
      <c r="AW72" s="26">
        <f t="shared" si="342"/>
        <v>0</v>
      </c>
      <c r="AX72" s="26">
        <f t="shared" si="342"/>
        <v>0</v>
      </c>
      <c r="AY72" s="26">
        <f t="shared" si="342"/>
        <v>0</v>
      </c>
      <c r="AZ72" s="26">
        <f t="shared" si="342"/>
        <v>0</v>
      </c>
      <c r="BA72" s="26">
        <f t="shared" si="342"/>
        <v>0</v>
      </c>
      <c r="BB72" s="26">
        <f t="shared" si="342"/>
        <v>0</v>
      </c>
      <c r="BC72" s="26">
        <f t="shared" si="342"/>
        <v>0</v>
      </c>
      <c r="BD72" s="26">
        <f t="shared" si="342"/>
        <v>0</v>
      </c>
      <c r="BE72" s="26">
        <f t="shared" si="342"/>
        <v>0</v>
      </c>
      <c r="BF72" s="26">
        <f t="shared" si="342"/>
        <v>0</v>
      </c>
      <c r="BG72" s="26">
        <f t="shared" si="342"/>
        <v>0</v>
      </c>
      <c r="BH72" s="26">
        <f t="shared" si="342"/>
        <v>0</v>
      </c>
      <c r="BI72" s="26">
        <f t="shared" si="342"/>
        <v>0</v>
      </c>
      <c r="BJ72" s="26">
        <f t="shared" si="343"/>
        <v>0</v>
      </c>
      <c r="BK72" s="26">
        <f t="shared" si="344"/>
        <v>3.0088496466764831</v>
      </c>
      <c r="BL72" s="26">
        <f t="shared" si="345"/>
        <v>0</v>
      </c>
      <c r="BM72" s="26"/>
      <c r="BO72" s="12"/>
      <c r="BP72" s="12"/>
      <c r="BQ72" s="12"/>
      <c r="BR72" s="12"/>
      <c r="BS72" s="12"/>
      <c r="BT72" s="12"/>
    </row>
    <row r="73" spans="1:72" s="2" customFormat="1" x14ac:dyDescent="0.3">
      <c r="A73" s="2" t="s">
        <v>52</v>
      </c>
      <c r="B73" s="2" t="s">
        <v>35</v>
      </c>
      <c r="C73" s="2" t="s">
        <v>29</v>
      </c>
      <c r="D73" s="2">
        <v>17</v>
      </c>
      <c r="E73" s="2">
        <v>1800</v>
      </c>
      <c r="F73" s="2" t="s">
        <v>28</v>
      </c>
      <c r="G73" s="10"/>
      <c r="H73" s="16"/>
      <c r="K73" s="12">
        <v>128.65</v>
      </c>
      <c r="L73" s="12"/>
      <c r="M73" s="12"/>
      <c r="N73" s="12"/>
      <c r="Y73" s="13"/>
      <c r="AA73" s="26">
        <f t="shared" si="332"/>
        <v>0</v>
      </c>
      <c r="AB73" s="26">
        <f t="shared" si="332"/>
        <v>0</v>
      </c>
      <c r="AC73" s="26">
        <f t="shared" si="333"/>
        <v>0</v>
      </c>
      <c r="AD73" s="26">
        <f t="shared" si="333"/>
        <v>0</v>
      </c>
      <c r="AE73" s="26">
        <f>K73/(55.8452+15.9994)</f>
        <v>1.7906704192103513</v>
      </c>
      <c r="AF73" s="26">
        <f t="shared" si="334"/>
        <v>0</v>
      </c>
      <c r="AG73" s="26">
        <f t="shared" si="335"/>
        <v>0</v>
      </c>
      <c r="AH73" s="26">
        <f t="shared" si="335"/>
        <v>0</v>
      </c>
      <c r="AI73" s="26">
        <f t="shared" si="336"/>
        <v>0</v>
      </c>
      <c r="AJ73" s="26">
        <f t="shared" si="336"/>
        <v>0</v>
      </c>
      <c r="AK73" s="26">
        <f t="shared" si="337"/>
        <v>0</v>
      </c>
      <c r="AL73" s="26">
        <f t="shared" si="337"/>
        <v>0</v>
      </c>
      <c r="AM73" s="26">
        <f t="shared" si="338"/>
        <v>0</v>
      </c>
      <c r="AN73" s="26">
        <f t="shared" si="338"/>
        <v>0</v>
      </c>
      <c r="AO73" s="26">
        <f t="shared" si="339"/>
        <v>0</v>
      </c>
      <c r="AP73" s="26">
        <f t="shared" si="339"/>
        <v>0</v>
      </c>
      <c r="AQ73" s="26">
        <f t="shared" si="340"/>
        <v>0</v>
      </c>
      <c r="AR73" s="2">
        <v>1</v>
      </c>
      <c r="AS73" s="26">
        <f t="shared" si="341"/>
        <v>0.55845005829770689</v>
      </c>
      <c r="AT73" s="27">
        <f t="shared" si="342"/>
        <v>0</v>
      </c>
      <c r="AU73" s="27">
        <f t="shared" si="342"/>
        <v>0</v>
      </c>
      <c r="AV73" s="26">
        <f t="shared" si="342"/>
        <v>0</v>
      </c>
      <c r="AW73" s="26">
        <f t="shared" si="342"/>
        <v>0</v>
      </c>
      <c r="AX73" s="26">
        <f t="shared" si="342"/>
        <v>0.99999999999999989</v>
      </c>
      <c r="AY73" s="26">
        <f t="shared" si="342"/>
        <v>0</v>
      </c>
      <c r="AZ73" s="26">
        <f t="shared" si="342"/>
        <v>0</v>
      </c>
      <c r="BA73" s="26">
        <f t="shared" si="342"/>
        <v>0</v>
      </c>
      <c r="BB73" s="26">
        <f t="shared" si="342"/>
        <v>0</v>
      </c>
      <c r="BC73" s="26">
        <f t="shared" si="342"/>
        <v>0</v>
      </c>
      <c r="BD73" s="26">
        <f t="shared" si="342"/>
        <v>0</v>
      </c>
      <c r="BE73" s="26">
        <f t="shared" si="342"/>
        <v>0</v>
      </c>
      <c r="BF73" s="26">
        <f t="shared" si="342"/>
        <v>0</v>
      </c>
      <c r="BG73" s="26">
        <f t="shared" si="342"/>
        <v>0</v>
      </c>
      <c r="BH73" s="26">
        <f t="shared" si="342"/>
        <v>0</v>
      </c>
      <c r="BI73" s="26">
        <f t="shared" si="342"/>
        <v>0</v>
      </c>
      <c r="BJ73" s="26">
        <f t="shared" si="343"/>
        <v>0</v>
      </c>
      <c r="BK73" s="26">
        <f t="shared" si="344"/>
        <v>0.99999999999999989</v>
      </c>
      <c r="BL73" s="26">
        <f t="shared" si="345"/>
        <v>0</v>
      </c>
      <c r="BM73" s="26"/>
      <c r="BO73" s="12"/>
      <c r="BP73" s="12"/>
      <c r="BQ73" s="12"/>
      <c r="BR73" s="12"/>
      <c r="BS73" s="12"/>
      <c r="BT73" s="12"/>
    </row>
    <row r="74" spans="1:72" s="2" customFormat="1" x14ac:dyDescent="0.3">
      <c r="G74" s="10"/>
      <c r="H74" s="16"/>
      <c r="K74" s="12"/>
      <c r="L74" s="12"/>
      <c r="M74" s="12"/>
      <c r="N74" s="12"/>
      <c r="Y74" s="13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>
        <f t="shared" si="340"/>
        <v>0</v>
      </c>
      <c r="AS74" s="26" t="e">
        <f t="shared" si="341"/>
        <v>#DIV/0!</v>
      </c>
      <c r="AT74" s="27"/>
      <c r="AU74" s="27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 t="e">
        <f t="shared" si="343"/>
        <v>#DIV/0!</v>
      </c>
      <c r="BK74" s="26" t="e">
        <f t="shared" si="344"/>
        <v>#DIV/0!</v>
      </c>
      <c r="BL74" s="26" t="e">
        <f t="shared" si="345"/>
        <v>#DIV/0!</v>
      </c>
      <c r="BM74" s="26"/>
      <c r="BO74" s="12"/>
      <c r="BP74" s="12"/>
      <c r="BQ74" s="12"/>
      <c r="BR74" s="12"/>
      <c r="BS74" s="12"/>
      <c r="BT74" s="12"/>
    </row>
    <row r="75" spans="1:72" s="2" customFormat="1" x14ac:dyDescent="0.3">
      <c r="A75" s="2" t="s">
        <v>53</v>
      </c>
      <c r="B75" s="2" t="s">
        <v>33</v>
      </c>
      <c r="C75" s="2" t="s">
        <v>29</v>
      </c>
      <c r="D75" s="2">
        <v>14</v>
      </c>
      <c r="E75" s="2">
        <v>1800</v>
      </c>
      <c r="F75" s="2" t="s">
        <v>26</v>
      </c>
      <c r="G75" s="10">
        <v>41.7</v>
      </c>
      <c r="H75" s="16">
        <v>0.3</v>
      </c>
      <c r="I75" s="2">
        <v>20.7</v>
      </c>
      <c r="J75" s="2">
        <v>0.2</v>
      </c>
      <c r="K75" s="49">
        <f>BN75-M75/1.1113</f>
        <v>9.625</v>
      </c>
      <c r="L75" s="12">
        <f>(1-BR75)*BO75</f>
        <v>0.53899999999999992</v>
      </c>
      <c r="M75" s="12">
        <f>BN75*BR75*1.1113</f>
        <v>3.1949874999999999</v>
      </c>
      <c r="N75" s="12">
        <v>0.408100477823783</v>
      </c>
      <c r="Q75" s="2">
        <v>11.3</v>
      </c>
      <c r="R75" s="2">
        <v>1.1000000000000001</v>
      </c>
      <c r="S75" s="2">
        <v>12.3</v>
      </c>
      <c r="T75" s="2">
        <v>0.7</v>
      </c>
      <c r="U75" s="12">
        <v>0.59</v>
      </c>
      <c r="V75" s="12">
        <v>0.04</v>
      </c>
      <c r="Y75" s="13">
        <f>K75+M75</f>
        <v>12.8199875</v>
      </c>
      <c r="AA75" s="26">
        <f t="shared" ref="AA75:AB79" si="346">G75/(2*15.9994+28.0855)</f>
        <v>0.69402489502249343</v>
      </c>
      <c r="AB75" s="26">
        <f t="shared" si="346"/>
        <v>4.9929848562769311E-3</v>
      </c>
      <c r="AC75" s="26">
        <f t="shared" ref="AC75:AD79" si="347">(2*I75)/(2*26.981+3*15.9994)</f>
        <v>0.40604078846451847</v>
      </c>
      <c r="AD75" s="26">
        <f t="shared" si="347"/>
        <v>3.9230994054542849E-3</v>
      </c>
      <c r="AE75" s="26">
        <f>K75/(55.8452+15.9994)</f>
        <v>0.13396970683948412</v>
      </c>
      <c r="AF75" s="26">
        <f t="shared" ref="AF75:AF79" si="348">L75/(55.8452+15.9994)</f>
        <v>7.5023035830111091E-3</v>
      </c>
      <c r="AG75" s="26">
        <f t="shared" ref="AG75:AH79" si="349">2*M75/(2*55.845+3*15.999)</f>
        <v>4.0015624315066341E-2</v>
      </c>
      <c r="AH75" s="26">
        <f t="shared" si="349"/>
        <v>5.1112548651271921E-3</v>
      </c>
      <c r="AI75" s="26">
        <f t="shared" ref="AI75:AJ79" si="350">O75/(95.94+2*15.9994)</f>
        <v>0</v>
      </c>
      <c r="AJ75" s="26">
        <f t="shared" si="350"/>
        <v>0</v>
      </c>
      <c r="AK75" s="26">
        <f t="shared" ref="AK75:AL79" si="351">Q75/(15.9994+24.3051)</f>
        <v>0.28036571598704862</v>
      </c>
      <c r="AL75" s="26">
        <f t="shared" si="351"/>
        <v>2.7292237839447214E-2</v>
      </c>
      <c r="AM75" s="26">
        <f t="shared" ref="AM75:AN79" si="352">S75/(40.078+15.9994)</f>
        <v>0.21933969834550104</v>
      </c>
      <c r="AN75" s="26">
        <f t="shared" si="352"/>
        <v>1.2482747060313066E-2</v>
      </c>
      <c r="AO75" s="26">
        <f t="shared" ref="AO75:AP79" si="353">U75/(22.989+0.5*15.9994)</f>
        <v>1.9039198159329043E-2</v>
      </c>
      <c r="AP75" s="26">
        <f t="shared" si="353"/>
        <v>1.290793095547732E-3</v>
      </c>
      <c r="AQ75" s="26">
        <f t="shared" si="340"/>
        <v>0</v>
      </c>
      <c r="AR75" s="2">
        <v>12</v>
      </c>
      <c r="AS75" s="26">
        <f t="shared" si="341"/>
        <v>4.443902733580023</v>
      </c>
      <c r="AT75" s="27">
        <f t="shared" ref="AT75:BI79" si="354">$AS75*AA75</f>
        <v>3.0841791281630471</v>
      </c>
      <c r="AU75" s="27">
        <f t="shared" si="354"/>
        <v>2.2188339051532713E-2</v>
      </c>
      <c r="AV75" s="26">
        <f t="shared" si="354"/>
        <v>1.8044057698024614</v>
      </c>
      <c r="AW75" s="26">
        <f t="shared" si="354"/>
        <v>1.7433872172004459E-2</v>
      </c>
      <c r="AX75" s="26">
        <f t="shared" si="354"/>
        <v>0.59534834644089774</v>
      </c>
      <c r="AY75" s="26">
        <f t="shared" si="354"/>
        <v>3.333950740069027E-2</v>
      </c>
      <c r="AZ75" s="26">
        <f t="shared" si="354"/>
        <v>0.17782554227963454</v>
      </c>
      <c r="BA75" s="26">
        <f t="shared" si="354"/>
        <v>2.2713919467162922E-2</v>
      </c>
      <c r="BB75" s="26">
        <f t="shared" si="354"/>
        <v>0</v>
      </c>
      <c r="BC75" s="26">
        <f t="shared" si="354"/>
        <v>0</v>
      </c>
      <c r="BD75" s="26">
        <f t="shared" si="354"/>
        <v>1.2459179716769657</v>
      </c>
      <c r="BE75" s="26">
        <f t="shared" si="354"/>
        <v>0.12128405034023561</v>
      </c>
      <c r="BF75" s="26">
        <f t="shared" si="354"/>
        <v>0.97472428506018971</v>
      </c>
      <c r="BG75" s="26">
        <f t="shared" si="354"/>
        <v>5.5472113783913229E-2</v>
      </c>
      <c r="BH75" s="26">
        <f t="shared" si="354"/>
        <v>8.460834474541408E-2</v>
      </c>
      <c r="BI75" s="26">
        <f t="shared" si="354"/>
        <v>5.7361589657907858E-3</v>
      </c>
      <c r="BJ75" s="26">
        <f t="shared" si="343"/>
        <v>0</v>
      </c>
      <c r="BK75" s="26">
        <f t="shared" si="344"/>
        <v>7.9670093881686102</v>
      </c>
      <c r="BL75" s="26">
        <f t="shared" si="345"/>
        <v>0.27816796118132997</v>
      </c>
      <c r="BM75" s="26">
        <f>AX75+AZ75</f>
        <v>0.77317388872053228</v>
      </c>
      <c r="BN75" s="2">
        <v>12.5</v>
      </c>
      <c r="BO75" s="12">
        <v>0.7</v>
      </c>
      <c r="BP75" s="12">
        <f>(1-BR75)*L75+BQ75</f>
        <v>0.8231304778237829</v>
      </c>
      <c r="BQ75" s="12">
        <f>SQRT((BO75/BN75)^2+(BS75/BR75)^2)*(BN75*BR75)</f>
        <v>0.408100477823783</v>
      </c>
      <c r="BR75" s="12">
        <v>0.23</v>
      </c>
      <c r="BS75" s="12">
        <v>0.03</v>
      </c>
      <c r="BT75" s="12">
        <f>AX75+BF75+(BD75)</f>
        <v>2.8159906031780535</v>
      </c>
    </row>
    <row r="76" spans="1:72" s="2" customFormat="1" x14ac:dyDescent="0.3">
      <c r="A76" s="2" t="s">
        <v>53</v>
      </c>
      <c r="B76" s="2" t="s">
        <v>39</v>
      </c>
      <c r="C76" s="2" t="s">
        <v>29</v>
      </c>
      <c r="D76" s="2">
        <v>14</v>
      </c>
      <c r="E76" s="2">
        <v>1800</v>
      </c>
      <c r="F76" s="2" t="s">
        <v>26</v>
      </c>
      <c r="G76" s="10">
        <v>55.3</v>
      </c>
      <c r="H76" s="16">
        <v>0.1</v>
      </c>
      <c r="I76" s="2">
        <v>12.9</v>
      </c>
      <c r="J76" s="2">
        <v>0.5</v>
      </c>
      <c r="K76" s="12">
        <v>5.5</v>
      </c>
      <c r="L76" s="12">
        <v>0.3</v>
      </c>
      <c r="M76" s="12"/>
      <c r="N76" s="12"/>
      <c r="Q76" s="2">
        <v>8.1</v>
      </c>
      <c r="R76" s="2">
        <v>0.3</v>
      </c>
      <c r="S76" s="2">
        <v>11.4</v>
      </c>
      <c r="T76" s="2">
        <v>0.3</v>
      </c>
      <c r="U76" s="4">
        <v>5.8</v>
      </c>
      <c r="V76" s="4">
        <v>0.2</v>
      </c>
      <c r="Y76" s="13"/>
      <c r="AA76" s="26">
        <f t="shared" si="346"/>
        <v>0.92037354184038089</v>
      </c>
      <c r="AB76" s="26">
        <f t="shared" si="346"/>
        <v>1.6643282854256437E-3</v>
      </c>
      <c r="AC76" s="26">
        <f t="shared" si="347"/>
        <v>0.2530399116518014</v>
      </c>
      <c r="AD76" s="26">
        <f t="shared" si="347"/>
        <v>9.8077485136357119E-3</v>
      </c>
      <c r="AE76" s="26">
        <f>K76/(55.8452+15.9994)</f>
        <v>7.6554118193990925E-2</v>
      </c>
      <c r="AF76" s="26">
        <f t="shared" si="348"/>
        <v>4.1756791742176861E-3</v>
      </c>
      <c r="AG76" s="26">
        <f t="shared" si="349"/>
        <v>0</v>
      </c>
      <c r="AH76" s="26">
        <f t="shared" si="349"/>
        <v>0</v>
      </c>
      <c r="AI76" s="26">
        <f t="shared" si="350"/>
        <v>0</v>
      </c>
      <c r="AJ76" s="26">
        <f t="shared" si="350"/>
        <v>0</v>
      </c>
      <c r="AK76" s="26">
        <f t="shared" si="351"/>
        <v>0.2009701149995658</v>
      </c>
      <c r="AL76" s="26">
        <f t="shared" si="351"/>
        <v>7.4433375925765117E-3</v>
      </c>
      <c r="AM76" s="26">
        <f t="shared" si="352"/>
        <v>0.20329045212509853</v>
      </c>
      <c r="AN76" s="26">
        <f t="shared" si="352"/>
        <v>5.3497487401341715E-3</v>
      </c>
      <c r="AO76" s="26">
        <f t="shared" si="353"/>
        <v>0.18716499885442112</v>
      </c>
      <c r="AP76" s="26">
        <f t="shared" si="353"/>
        <v>6.4539654777386593E-3</v>
      </c>
      <c r="AQ76" s="26">
        <f t="shared" si="340"/>
        <v>0</v>
      </c>
      <c r="AR76" s="2">
        <v>6</v>
      </c>
      <c r="AS76" s="26">
        <f t="shared" si="341"/>
        <v>2.1469177802817678</v>
      </c>
      <c r="AT76" s="27">
        <f t="shared" si="354"/>
        <v>1.9759663214780194</v>
      </c>
      <c r="AU76" s="27">
        <f t="shared" si="354"/>
        <v>3.5731759882061836E-3</v>
      </c>
      <c r="AV76" s="26">
        <f t="shared" si="354"/>
        <v>0.54325588544618009</v>
      </c>
      <c r="AW76" s="26">
        <f t="shared" si="354"/>
        <v>2.105642966845659E-2</v>
      </c>
      <c r="AX76" s="26">
        <f t="shared" si="354"/>
        <v>0.16435539750447109</v>
      </c>
      <c r="AY76" s="26">
        <f t="shared" si="354"/>
        <v>8.9648398638802404E-3</v>
      </c>
      <c r="AZ76" s="26">
        <f t="shared" si="354"/>
        <v>0</v>
      </c>
      <c r="BA76" s="26">
        <f t="shared" si="354"/>
        <v>0</v>
      </c>
      <c r="BB76" s="26">
        <f t="shared" si="354"/>
        <v>0</v>
      </c>
      <c r="BC76" s="26">
        <f t="shared" si="354"/>
        <v>0</v>
      </c>
      <c r="BD76" s="26">
        <f t="shared" si="354"/>
        <v>0.4314663131978394</v>
      </c>
      <c r="BE76" s="26">
        <f t="shared" si="354"/>
        <v>1.5980233822142201E-2</v>
      </c>
      <c r="BF76" s="26">
        <f t="shared" si="354"/>
        <v>0.43644788622889352</v>
      </c>
      <c r="BG76" s="26">
        <f t="shared" si="354"/>
        <v>1.1485470690234039E-2</v>
      </c>
      <c r="BH76" s="26">
        <f t="shared" si="354"/>
        <v>0.40182786388697339</v>
      </c>
      <c r="BI76" s="26">
        <f t="shared" si="354"/>
        <v>1.3856133237481841E-2</v>
      </c>
      <c r="BJ76" s="26">
        <f t="shared" si="343"/>
        <v>0</v>
      </c>
      <c r="BK76" s="26">
        <f t="shared" si="344"/>
        <v>3.9533196677423774</v>
      </c>
      <c r="BL76" s="26">
        <f t="shared" si="345"/>
        <v>7.4916283270401091E-2</v>
      </c>
      <c r="BM76" s="26"/>
      <c r="BO76" s="12"/>
      <c r="BP76" s="12"/>
      <c r="BQ76" s="12"/>
      <c r="BR76" s="12"/>
      <c r="BS76" s="12"/>
      <c r="BT76" s="12"/>
    </row>
    <row r="77" spans="1:72" s="2" customFormat="1" x14ac:dyDescent="0.3">
      <c r="A77" s="2" t="s">
        <v>53</v>
      </c>
      <c r="B77" s="2" t="s">
        <v>47</v>
      </c>
      <c r="C77" s="2" t="s">
        <v>29</v>
      </c>
      <c r="D77" s="2">
        <v>14</v>
      </c>
      <c r="E77" s="2">
        <v>1800</v>
      </c>
      <c r="F77" s="2" t="s">
        <v>26</v>
      </c>
      <c r="G77" s="10">
        <v>99.7</v>
      </c>
      <c r="H77" s="16">
        <v>0.4</v>
      </c>
      <c r="I77" s="2">
        <v>0.18</v>
      </c>
      <c r="J77" s="2">
        <v>0.01</v>
      </c>
      <c r="K77" s="12">
        <v>0.23</v>
      </c>
      <c r="L77" s="12">
        <v>0.05</v>
      </c>
      <c r="M77" s="12"/>
      <c r="N77" s="12"/>
      <c r="S77" s="2">
        <v>7.0000000000000007E-2</v>
      </c>
      <c r="T77" s="2">
        <v>0.01</v>
      </c>
      <c r="U77" s="4"/>
      <c r="V77" s="4"/>
      <c r="Y77" s="13"/>
      <c r="AA77" s="26">
        <f t="shared" si="346"/>
        <v>1.6593353005693667</v>
      </c>
      <c r="AB77" s="26">
        <f t="shared" si="346"/>
        <v>6.6573131417025748E-3</v>
      </c>
      <c r="AC77" s="26">
        <f t="shared" si="347"/>
        <v>3.5307894649088565E-3</v>
      </c>
      <c r="AD77" s="26">
        <f t="shared" si="347"/>
        <v>1.9615497027271426E-4</v>
      </c>
      <c r="AE77" s="26">
        <f>K77/(55.8452+15.9994)</f>
        <v>3.2013540335668932E-3</v>
      </c>
      <c r="AF77" s="26">
        <f t="shared" si="348"/>
        <v>6.9594652903628117E-4</v>
      </c>
      <c r="AG77" s="26">
        <f t="shared" si="349"/>
        <v>0</v>
      </c>
      <c r="AH77" s="26">
        <f t="shared" si="349"/>
        <v>0</v>
      </c>
      <c r="AI77" s="26">
        <f t="shared" si="350"/>
        <v>0</v>
      </c>
      <c r="AJ77" s="26">
        <f t="shared" si="350"/>
        <v>0</v>
      </c>
      <c r="AK77" s="26">
        <f t="shared" si="351"/>
        <v>0</v>
      </c>
      <c r="AL77" s="26">
        <f t="shared" si="351"/>
        <v>0</v>
      </c>
      <c r="AM77" s="26">
        <f t="shared" si="352"/>
        <v>1.2482747060313067E-3</v>
      </c>
      <c r="AN77" s="26">
        <f t="shared" si="352"/>
        <v>1.7832495800447238E-4</v>
      </c>
      <c r="AO77" s="26">
        <f t="shared" si="353"/>
        <v>0</v>
      </c>
      <c r="AP77" s="26">
        <f t="shared" si="353"/>
        <v>0</v>
      </c>
      <c r="AQ77" s="26">
        <f t="shared" si="340"/>
        <v>0</v>
      </c>
      <c r="AR77" s="2">
        <v>2</v>
      </c>
      <c r="AS77" s="26">
        <f t="shared" si="341"/>
        <v>0.60088635290407388</v>
      </c>
      <c r="AT77" s="27">
        <f t="shared" si="354"/>
        <v>0.99707193700411201</v>
      </c>
      <c r="AU77" s="27">
        <f t="shared" si="354"/>
        <v>4.000288613858022E-3</v>
      </c>
      <c r="AV77" s="26">
        <f t="shared" si="354"/>
        <v>2.1216032044412093E-3</v>
      </c>
      <c r="AW77" s="26">
        <f t="shared" si="354"/>
        <v>1.178668446911783E-4</v>
      </c>
      <c r="AX77" s="26">
        <f t="shared" si="354"/>
        <v>1.9236499495847567E-3</v>
      </c>
      <c r="AY77" s="26">
        <f t="shared" si="354"/>
        <v>4.1818477164886015E-4</v>
      </c>
      <c r="AZ77" s="26">
        <f t="shared" si="354"/>
        <v>0</v>
      </c>
      <c r="BA77" s="26">
        <f t="shared" si="354"/>
        <v>0</v>
      </c>
      <c r="BB77" s="26">
        <f t="shared" si="354"/>
        <v>0</v>
      </c>
      <c r="BC77" s="26">
        <f t="shared" si="354"/>
        <v>0</v>
      </c>
      <c r="BD77" s="26">
        <f t="shared" si="354"/>
        <v>0</v>
      </c>
      <c r="BE77" s="26">
        <f t="shared" si="354"/>
        <v>0</v>
      </c>
      <c r="BF77" s="26">
        <f t="shared" si="354"/>
        <v>7.5007123552955684E-4</v>
      </c>
      <c r="BG77" s="26">
        <f t="shared" si="354"/>
        <v>1.0715303364707954E-4</v>
      </c>
      <c r="BH77" s="26">
        <f t="shared" si="354"/>
        <v>0</v>
      </c>
      <c r="BI77" s="26">
        <f t="shared" si="354"/>
        <v>0</v>
      </c>
      <c r="BJ77" s="26">
        <f t="shared" si="343"/>
        <v>0</v>
      </c>
      <c r="BK77" s="26">
        <f t="shared" si="344"/>
        <v>1.0018672613936674</v>
      </c>
      <c r="BL77" s="26">
        <f t="shared" si="345"/>
        <v>4.6434932638451405E-3</v>
      </c>
      <c r="BM77" s="26"/>
      <c r="BO77" s="12"/>
      <c r="BP77" s="12"/>
      <c r="BQ77" s="12"/>
      <c r="BR77" s="12"/>
      <c r="BS77" s="12"/>
      <c r="BT77" s="12"/>
    </row>
    <row r="78" spans="1:72" s="2" customFormat="1" x14ac:dyDescent="0.3">
      <c r="A78" s="2" t="s">
        <v>53</v>
      </c>
      <c r="B78" s="2" t="s">
        <v>26</v>
      </c>
      <c r="C78" s="2" t="s">
        <v>29</v>
      </c>
      <c r="D78" s="2">
        <v>14</v>
      </c>
      <c r="E78" s="2">
        <v>1800</v>
      </c>
      <c r="F78" s="2" t="s">
        <v>26</v>
      </c>
      <c r="G78" s="10"/>
      <c r="H78" s="16"/>
      <c r="K78" s="12"/>
      <c r="L78" s="12"/>
      <c r="M78" s="12"/>
      <c r="N78" s="12"/>
      <c r="U78" s="4"/>
      <c r="V78" s="4"/>
      <c r="X78" s="2">
        <v>117.18</v>
      </c>
      <c r="Y78" s="13"/>
      <c r="AA78" s="26">
        <f t="shared" si="346"/>
        <v>0</v>
      </c>
      <c r="AB78" s="26">
        <f t="shared" si="346"/>
        <v>0</v>
      </c>
      <c r="AC78" s="26">
        <f t="shared" si="347"/>
        <v>0</v>
      </c>
      <c r="AD78" s="26">
        <f t="shared" si="347"/>
        <v>0</v>
      </c>
      <c r="AE78" s="26">
        <f>K78/(55.8452+15.9994)</f>
        <v>0</v>
      </c>
      <c r="AF78" s="26">
        <f t="shared" si="348"/>
        <v>0</v>
      </c>
      <c r="AG78" s="26">
        <f t="shared" si="349"/>
        <v>0</v>
      </c>
      <c r="AH78" s="26">
        <f t="shared" si="349"/>
        <v>0</v>
      </c>
      <c r="AI78" s="26">
        <f t="shared" si="350"/>
        <v>0</v>
      </c>
      <c r="AJ78" s="26">
        <f t="shared" si="350"/>
        <v>0</v>
      </c>
      <c r="AK78" s="26">
        <f t="shared" si="351"/>
        <v>0</v>
      </c>
      <c r="AL78" s="26">
        <f t="shared" si="351"/>
        <v>0</v>
      </c>
      <c r="AM78" s="26">
        <f t="shared" si="352"/>
        <v>0</v>
      </c>
      <c r="AN78" s="26">
        <f t="shared" si="352"/>
        <v>0</v>
      </c>
      <c r="AO78" s="26">
        <f t="shared" si="353"/>
        <v>0</v>
      </c>
      <c r="AP78" s="26">
        <f t="shared" si="353"/>
        <v>0</v>
      </c>
      <c r="AQ78" s="26">
        <f t="shared" si="340"/>
        <v>0.53701597299430182</v>
      </c>
      <c r="AR78" s="2">
        <v>2</v>
      </c>
      <c r="AS78" s="26">
        <f t="shared" si="341"/>
        <v>1.8621420037549066</v>
      </c>
      <c r="AT78" s="27">
        <f t="shared" si="354"/>
        <v>0</v>
      </c>
      <c r="AU78" s="27">
        <f t="shared" si="354"/>
        <v>0</v>
      </c>
      <c r="AV78" s="26">
        <f t="shared" si="354"/>
        <v>0</v>
      </c>
      <c r="AW78" s="26">
        <f t="shared" si="354"/>
        <v>0</v>
      </c>
      <c r="AX78" s="26">
        <f t="shared" si="354"/>
        <v>0</v>
      </c>
      <c r="AY78" s="26">
        <f t="shared" si="354"/>
        <v>0</v>
      </c>
      <c r="AZ78" s="26">
        <f t="shared" si="354"/>
        <v>0</v>
      </c>
      <c r="BA78" s="26">
        <f t="shared" si="354"/>
        <v>0</v>
      </c>
      <c r="BB78" s="26">
        <f t="shared" si="354"/>
        <v>0</v>
      </c>
      <c r="BC78" s="26">
        <f t="shared" si="354"/>
        <v>0</v>
      </c>
      <c r="BD78" s="26">
        <f t="shared" si="354"/>
        <v>0</v>
      </c>
      <c r="BE78" s="26">
        <f t="shared" si="354"/>
        <v>0</v>
      </c>
      <c r="BF78" s="26">
        <f t="shared" si="354"/>
        <v>0</v>
      </c>
      <c r="BG78" s="26">
        <f t="shared" si="354"/>
        <v>0</v>
      </c>
      <c r="BH78" s="26">
        <f t="shared" si="354"/>
        <v>0</v>
      </c>
      <c r="BI78" s="26">
        <f t="shared" si="354"/>
        <v>0</v>
      </c>
      <c r="BJ78" s="26">
        <f t="shared" si="343"/>
        <v>1</v>
      </c>
      <c r="BK78" s="26">
        <f t="shared" si="344"/>
        <v>1</v>
      </c>
      <c r="BL78" s="26">
        <f t="shared" si="345"/>
        <v>1</v>
      </c>
      <c r="BM78" s="26"/>
      <c r="BO78" s="12"/>
      <c r="BP78" s="12"/>
      <c r="BQ78" s="12"/>
      <c r="BR78" s="12"/>
      <c r="BS78" s="12"/>
      <c r="BT78" s="12"/>
    </row>
    <row r="79" spans="1:72" s="2" customFormat="1" x14ac:dyDescent="0.3">
      <c r="A79" s="2" t="s">
        <v>53</v>
      </c>
      <c r="B79" s="2" t="s">
        <v>40</v>
      </c>
      <c r="C79" s="2" t="s">
        <v>29</v>
      </c>
      <c r="D79" s="2">
        <v>14</v>
      </c>
      <c r="E79" s="2">
        <v>1800</v>
      </c>
      <c r="F79" s="2" t="s">
        <v>26</v>
      </c>
      <c r="G79" s="10"/>
      <c r="H79" s="16"/>
      <c r="K79" s="12"/>
      <c r="L79" s="12"/>
      <c r="M79" s="12"/>
      <c r="N79" s="12"/>
      <c r="U79" s="4"/>
      <c r="V79" s="4"/>
      <c r="X79" s="2">
        <v>100</v>
      </c>
      <c r="Y79" s="13"/>
      <c r="AA79" s="26">
        <f t="shared" si="346"/>
        <v>0</v>
      </c>
      <c r="AB79" s="26">
        <f t="shared" si="346"/>
        <v>0</v>
      </c>
      <c r="AC79" s="26">
        <f t="shared" si="347"/>
        <v>0</v>
      </c>
      <c r="AD79" s="26">
        <f t="shared" si="347"/>
        <v>0</v>
      </c>
      <c r="AE79" s="26">
        <f>K79/(55.8452+15.9994)</f>
        <v>0</v>
      </c>
      <c r="AF79" s="26">
        <f t="shared" si="348"/>
        <v>0</v>
      </c>
      <c r="AG79" s="26">
        <f t="shared" si="349"/>
        <v>0</v>
      </c>
      <c r="AH79" s="26">
        <f t="shared" si="349"/>
        <v>0</v>
      </c>
      <c r="AI79" s="26">
        <f t="shared" si="350"/>
        <v>0</v>
      </c>
      <c r="AJ79" s="26">
        <f t="shared" si="350"/>
        <v>0</v>
      </c>
      <c r="AK79" s="26">
        <f t="shared" si="351"/>
        <v>0</v>
      </c>
      <c r="AL79" s="26">
        <f t="shared" si="351"/>
        <v>0</v>
      </c>
      <c r="AM79" s="26">
        <f t="shared" si="352"/>
        <v>0</v>
      </c>
      <c r="AN79" s="26">
        <f t="shared" si="352"/>
        <v>0</v>
      </c>
      <c r="AO79" s="26">
        <f t="shared" si="353"/>
        <v>0</v>
      </c>
      <c r="AP79" s="26">
        <f t="shared" si="353"/>
        <v>0</v>
      </c>
      <c r="AQ79" s="26">
        <f t="shared" si="340"/>
        <v>0.45828296039793631</v>
      </c>
      <c r="AR79" s="2">
        <v>2</v>
      </c>
      <c r="AS79" s="26">
        <f t="shared" si="341"/>
        <v>2.1820579999999996</v>
      </c>
      <c r="AT79" s="27">
        <f t="shared" si="354"/>
        <v>0</v>
      </c>
      <c r="AU79" s="27">
        <f t="shared" si="354"/>
        <v>0</v>
      </c>
      <c r="AV79" s="26">
        <f t="shared" si="354"/>
        <v>0</v>
      </c>
      <c r="AW79" s="26">
        <f t="shared" si="354"/>
        <v>0</v>
      </c>
      <c r="AX79" s="26">
        <f t="shared" si="354"/>
        <v>0</v>
      </c>
      <c r="AY79" s="26">
        <f t="shared" si="354"/>
        <v>0</v>
      </c>
      <c r="AZ79" s="26">
        <f t="shared" si="354"/>
        <v>0</v>
      </c>
      <c r="BA79" s="26">
        <f t="shared" si="354"/>
        <v>0</v>
      </c>
      <c r="BB79" s="26">
        <f t="shared" si="354"/>
        <v>0</v>
      </c>
      <c r="BC79" s="26">
        <f t="shared" si="354"/>
        <v>0</v>
      </c>
      <c r="BD79" s="26">
        <f t="shared" si="354"/>
        <v>0</v>
      </c>
      <c r="BE79" s="26">
        <f t="shared" si="354"/>
        <v>0</v>
      </c>
      <c r="BF79" s="26">
        <f t="shared" si="354"/>
        <v>0</v>
      </c>
      <c r="BG79" s="26">
        <f t="shared" si="354"/>
        <v>0</v>
      </c>
      <c r="BH79" s="26">
        <f t="shared" si="354"/>
        <v>0</v>
      </c>
      <c r="BI79" s="26">
        <f t="shared" si="354"/>
        <v>0</v>
      </c>
      <c r="BJ79" s="26">
        <f t="shared" si="343"/>
        <v>0.99999999999999989</v>
      </c>
      <c r="BK79" s="26">
        <f t="shared" si="344"/>
        <v>0.99999999999999989</v>
      </c>
      <c r="BL79" s="26">
        <f t="shared" si="345"/>
        <v>0.99999999999999989</v>
      </c>
      <c r="BM79" s="26"/>
      <c r="BO79" s="12"/>
      <c r="BP79" s="12"/>
      <c r="BQ79" s="12"/>
      <c r="BR79" s="12"/>
      <c r="BS79" s="12"/>
      <c r="BT79" s="12"/>
    </row>
    <row r="80" spans="1:72" s="2" customFormat="1" x14ac:dyDescent="0.3">
      <c r="G80" s="10"/>
      <c r="H80" s="16"/>
      <c r="K80" s="12"/>
      <c r="L80" s="12"/>
      <c r="M80" s="12"/>
      <c r="N80" s="12"/>
      <c r="U80" s="4"/>
      <c r="V80" s="4"/>
      <c r="Y80" s="13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>
        <f t="shared" si="340"/>
        <v>0</v>
      </c>
      <c r="AS80" s="26" t="e">
        <f t="shared" si="341"/>
        <v>#DIV/0!</v>
      </c>
      <c r="AT80" s="27"/>
      <c r="AU80" s="27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 t="e">
        <f t="shared" si="343"/>
        <v>#DIV/0!</v>
      </c>
      <c r="BK80" s="26" t="e">
        <f t="shared" si="344"/>
        <v>#DIV/0!</v>
      </c>
      <c r="BL80" s="26" t="e">
        <f t="shared" si="345"/>
        <v>#DIV/0!</v>
      </c>
      <c r="BM80" s="26"/>
      <c r="BO80" s="12"/>
      <c r="BP80" s="12"/>
      <c r="BQ80" s="12"/>
      <c r="BR80" s="12"/>
      <c r="BS80" s="12"/>
      <c r="BT80" s="12"/>
    </row>
    <row r="81" spans="1:72" s="2" customFormat="1" x14ac:dyDescent="0.3">
      <c r="A81" s="2" t="s">
        <v>54</v>
      </c>
      <c r="B81" s="2" t="s">
        <v>33</v>
      </c>
      <c r="C81" s="2" t="s">
        <v>29</v>
      </c>
      <c r="D81" s="2">
        <v>14</v>
      </c>
      <c r="E81" s="2">
        <v>1600</v>
      </c>
      <c r="F81" s="2" t="s">
        <v>27</v>
      </c>
      <c r="G81" s="10">
        <v>40.9</v>
      </c>
      <c r="H81" s="16">
        <v>0.08</v>
      </c>
      <c r="I81" s="2">
        <v>21.1</v>
      </c>
      <c r="J81" s="2">
        <v>0.1</v>
      </c>
      <c r="K81" s="49">
        <f>BN81-M81/1.1113</f>
        <v>10.6097</v>
      </c>
      <c r="L81" s="12">
        <f>(1-BR81)*BO81</f>
        <v>0.50560000000000005</v>
      </c>
      <c r="M81" s="12">
        <f>BN81*BR81*1.1113</f>
        <v>3.13419939</v>
      </c>
      <c r="N81" s="12">
        <v>0.30034866405562721</v>
      </c>
      <c r="Q81" s="2">
        <v>9.1300000000000008</v>
      </c>
      <c r="R81" s="2">
        <v>0.1</v>
      </c>
      <c r="S81" s="2">
        <v>14.2</v>
      </c>
      <c r="T81" s="2">
        <v>0.1</v>
      </c>
      <c r="U81" s="2">
        <v>0.7</v>
      </c>
      <c r="V81" s="2">
        <v>0.06</v>
      </c>
      <c r="Y81" s="13">
        <f>K81+M81</f>
        <v>13.743899389999999</v>
      </c>
      <c r="AA81" s="26">
        <f t="shared" ref="AA81:AB84" si="355">G81/(2*15.9994+28.0855)</f>
        <v>0.68071026873908824</v>
      </c>
      <c r="AB81" s="26">
        <f t="shared" si="355"/>
        <v>1.3314626283405149E-3</v>
      </c>
      <c r="AC81" s="26">
        <f t="shared" ref="AC81:AD84" si="356">(2*I81)/(2*26.981+3*15.9994)</f>
        <v>0.41388698727542711</v>
      </c>
      <c r="AD81" s="26">
        <f t="shared" si="356"/>
        <v>1.9615497027271425E-3</v>
      </c>
      <c r="AE81" s="26">
        <f>K81/(55.8452+15.9994)</f>
        <v>0.14767567778232463</v>
      </c>
      <c r="AF81" s="26">
        <f t="shared" ref="AF81:AF84" si="357">L81/(55.8452+15.9994)</f>
        <v>7.0374113016148749E-3</v>
      </c>
      <c r="AG81" s="26">
        <f t="shared" ref="AG81:AH84" si="358">2*M81/(2*55.845+3*15.999)</f>
        <v>3.925428356722839E-2</v>
      </c>
      <c r="AH81" s="26">
        <f t="shared" si="358"/>
        <v>3.7617171598893734E-3</v>
      </c>
      <c r="AI81" s="26">
        <f t="shared" ref="AI81:AJ84" si="359">O81/(95.94+2*15.9994)</f>
        <v>0</v>
      </c>
      <c r="AJ81" s="26">
        <f t="shared" si="359"/>
        <v>0</v>
      </c>
      <c r="AK81" s="26">
        <f t="shared" ref="AK81:AL84" si="360">Q81/(15.9994+24.3051)</f>
        <v>0.22652557406741186</v>
      </c>
      <c r="AL81" s="26">
        <f t="shared" si="360"/>
        <v>2.4811125308588375E-3</v>
      </c>
      <c r="AM81" s="26">
        <f t="shared" ref="AM81:AN84" si="361">S81/(40.078+15.9994)</f>
        <v>0.25322144036635075</v>
      </c>
      <c r="AN81" s="26">
        <f t="shared" si="361"/>
        <v>1.7832495800447238E-3</v>
      </c>
      <c r="AO81" s="26">
        <f t="shared" ref="AO81:AP84" si="362">U81/(22.989+0.5*15.9994)</f>
        <v>2.2588879172085307E-2</v>
      </c>
      <c r="AP81" s="26">
        <f t="shared" si="362"/>
        <v>1.9361896433215977E-3</v>
      </c>
      <c r="AQ81" s="26">
        <f t="shared" si="340"/>
        <v>0</v>
      </c>
      <c r="AR81" s="2">
        <v>12</v>
      </c>
      <c r="AS81" s="26">
        <f t="shared" si="341"/>
        <v>4.4778632761739043</v>
      </c>
      <c r="AT81" s="27">
        <f t="shared" ref="AT81:BI84" si="363">$AS81*AA81</f>
        <v>3.0481275141012327</v>
      </c>
      <c r="AU81" s="27">
        <f t="shared" si="363"/>
        <v>5.9621076070439753E-3</v>
      </c>
      <c r="AV81" s="26">
        <f t="shared" si="363"/>
        <v>1.8533293408068912</v>
      </c>
      <c r="AW81" s="26">
        <f t="shared" si="363"/>
        <v>8.7835513782317104E-3</v>
      </c>
      <c r="AX81" s="26">
        <f t="shared" si="363"/>
        <v>0.66127149432556198</v>
      </c>
      <c r="AY81" s="26">
        <f t="shared" si="363"/>
        <v>3.1512565626832446E-2</v>
      </c>
      <c r="AZ81" s="26">
        <f t="shared" si="363"/>
        <v>0.17577531481820877</v>
      </c>
      <c r="BA81" s="26">
        <f t="shared" si="363"/>
        <v>1.6844455125621823E-2</v>
      </c>
      <c r="BB81" s="26">
        <f t="shared" si="363"/>
        <v>0</v>
      </c>
      <c r="BC81" s="26">
        <f t="shared" si="363"/>
        <v>0</v>
      </c>
      <c r="BD81" s="26">
        <f t="shared" si="363"/>
        <v>1.0143505492306752</v>
      </c>
      <c r="BE81" s="26">
        <f t="shared" si="363"/>
        <v>1.1110082685987682E-2</v>
      </c>
      <c r="BF81" s="26">
        <f t="shared" si="363"/>
        <v>1.1338909885563424</v>
      </c>
      <c r="BG81" s="26">
        <f t="shared" si="363"/>
        <v>7.9851478067348054E-3</v>
      </c>
      <c r="BH81" s="26">
        <f t="shared" si="363"/>
        <v>0.10114991249461039</v>
      </c>
      <c r="BI81" s="26">
        <f t="shared" si="363"/>
        <v>8.6699924995380321E-3</v>
      </c>
      <c r="BJ81" s="26">
        <f t="shared" si="343"/>
        <v>0</v>
      </c>
      <c r="BK81" s="26">
        <f t="shared" si="344"/>
        <v>7.9878951143335231</v>
      </c>
      <c r="BL81" s="26">
        <f t="shared" si="345"/>
        <v>9.0867902729990471E-2</v>
      </c>
      <c r="BM81" s="26">
        <f>AX81+AZ81</f>
        <v>0.83704680914377072</v>
      </c>
      <c r="BN81" s="2">
        <v>13.43</v>
      </c>
      <c r="BO81" s="12">
        <v>0.64</v>
      </c>
      <c r="BP81" s="12">
        <f>(1-BR81)*L81+BQ81</f>
        <v>0.69977266405562721</v>
      </c>
      <c r="BQ81" s="12">
        <f>SQRT((BO81/BN81)^2+(BS81/BR81)^2)*(BN81*BR81)</f>
        <v>0.30034866405562721</v>
      </c>
      <c r="BR81" s="12">
        <v>0.21</v>
      </c>
      <c r="BS81" s="12">
        <v>0.02</v>
      </c>
      <c r="BT81" s="12">
        <f>AX81+BF81+(BD81)</f>
        <v>2.8095130321125796</v>
      </c>
    </row>
    <row r="82" spans="1:72" s="2" customFormat="1" x14ac:dyDescent="0.3">
      <c r="A82" s="2" t="s">
        <v>54</v>
      </c>
      <c r="B82" s="2" t="s">
        <v>39</v>
      </c>
      <c r="C82" s="2" t="s">
        <v>29</v>
      </c>
      <c r="D82" s="2">
        <v>14</v>
      </c>
      <c r="E82" s="2">
        <v>1600</v>
      </c>
      <c r="F82" s="2" t="s">
        <v>27</v>
      </c>
      <c r="G82" s="10">
        <v>54.86</v>
      </c>
      <c r="H82" s="16">
        <v>0.06</v>
      </c>
      <c r="I82" s="2">
        <v>12.8</v>
      </c>
      <c r="J82" s="2">
        <v>0.1</v>
      </c>
      <c r="K82" s="12">
        <v>4.8099999999999996</v>
      </c>
      <c r="L82" s="12">
        <v>0.12</v>
      </c>
      <c r="M82" s="12"/>
      <c r="N82" s="12"/>
      <c r="Q82" s="2">
        <v>8.1999999999999993</v>
      </c>
      <c r="R82" s="2">
        <v>0.02</v>
      </c>
      <c r="S82" s="2">
        <v>12.24</v>
      </c>
      <c r="T82" s="2">
        <v>7.0000000000000007E-2</v>
      </c>
      <c r="U82" s="2">
        <v>6.41</v>
      </c>
      <c r="V82" s="2">
        <v>7.0000000000000007E-2</v>
      </c>
      <c r="Y82" s="13"/>
      <c r="AA82" s="26">
        <f t="shared" si="355"/>
        <v>0.91305049738450805</v>
      </c>
      <c r="AB82" s="26">
        <f t="shared" si="355"/>
        <v>9.9859697125538626E-4</v>
      </c>
      <c r="AC82" s="26">
        <f t="shared" si="356"/>
        <v>0.25107836194907424</v>
      </c>
      <c r="AD82" s="26">
        <f t="shared" si="356"/>
        <v>1.9615497027271425E-3</v>
      </c>
      <c r="AE82" s="26">
        <f>K82/(55.8452+15.9994)</f>
        <v>6.6950056093290231E-2</v>
      </c>
      <c r="AF82" s="26">
        <f t="shared" si="357"/>
        <v>1.6702716696870745E-3</v>
      </c>
      <c r="AG82" s="26">
        <f t="shared" si="358"/>
        <v>0</v>
      </c>
      <c r="AH82" s="26">
        <f t="shared" si="358"/>
        <v>0</v>
      </c>
      <c r="AI82" s="26">
        <f t="shared" si="359"/>
        <v>0</v>
      </c>
      <c r="AJ82" s="26">
        <f t="shared" si="359"/>
        <v>0</v>
      </c>
      <c r="AK82" s="26">
        <f t="shared" si="360"/>
        <v>0.20345122753042463</v>
      </c>
      <c r="AL82" s="26">
        <f t="shared" si="360"/>
        <v>4.9622250617176742E-4</v>
      </c>
      <c r="AM82" s="26">
        <f t="shared" si="361"/>
        <v>0.21826974859747419</v>
      </c>
      <c r="AN82" s="26">
        <f t="shared" si="361"/>
        <v>1.2482747060313067E-3</v>
      </c>
      <c r="AO82" s="26">
        <f t="shared" si="362"/>
        <v>0.20684959356152405</v>
      </c>
      <c r="AP82" s="26">
        <f t="shared" si="362"/>
        <v>2.2588879172085311E-3</v>
      </c>
      <c r="AQ82" s="26">
        <f t="shared" si="340"/>
        <v>0</v>
      </c>
      <c r="AR82" s="2">
        <v>6</v>
      </c>
      <c r="AS82" s="26">
        <f t="shared" si="341"/>
        <v>2.1468331033005921</v>
      </c>
      <c r="AT82" s="27">
        <f t="shared" si="363"/>
        <v>1.9601670327701326</v>
      </c>
      <c r="AU82" s="27">
        <f t="shared" si="363"/>
        <v>2.1438210347467729E-3</v>
      </c>
      <c r="AV82" s="26">
        <f t="shared" si="363"/>
        <v>0.53902333895476029</v>
      </c>
      <c r="AW82" s="26">
        <f t="shared" si="363"/>
        <v>4.2111198355840648E-3</v>
      </c>
      <c r="AX82" s="26">
        <f t="shared" si="363"/>
        <v>0.14373059668890698</v>
      </c>
      <c r="AY82" s="26">
        <f t="shared" si="363"/>
        <v>3.5857945119893639E-3</v>
      </c>
      <c r="AZ82" s="26">
        <f t="shared" si="363"/>
        <v>0</v>
      </c>
      <c r="BA82" s="26">
        <f t="shared" si="363"/>
        <v>0</v>
      </c>
      <c r="BB82" s="26">
        <f t="shared" si="363"/>
        <v>0</v>
      </c>
      <c r="BC82" s="26">
        <f t="shared" si="363"/>
        <v>0</v>
      </c>
      <c r="BD82" s="26">
        <f t="shared" si="363"/>
        <v>0.43677583016945637</v>
      </c>
      <c r="BE82" s="26">
        <f t="shared" si="363"/>
        <v>1.0653069028523326E-3</v>
      </c>
      <c r="BF82" s="26">
        <f t="shared" si="363"/>
        <v>0.46858872173815558</v>
      </c>
      <c r="BG82" s="26">
        <f t="shared" si="363"/>
        <v>2.6798374609208245E-3</v>
      </c>
      <c r="BH82" s="26">
        <f t="shared" si="363"/>
        <v>0.44407155486215283</v>
      </c>
      <c r="BI82" s="26">
        <f t="shared" si="363"/>
        <v>4.8494553573090017E-3</v>
      </c>
      <c r="BJ82" s="26">
        <f t="shared" si="343"/>
        <v>0</v>
      </c>
      <c r="BK82" s="26">
        <f t="shared" si="344"/>
        <v>3.9923570751835644</v>
      </c>
      <c r="BL82" s="26">
        <f t="shared" si="345"/>
        <v>1.8535335103402363E-2</v>
      </c>
      <c r="BM82" s="26"/>
      <c r="BO82" s="12"/>
      <c r="BP82" s="12"/>
      <c r="BQ82" s="12"/>
      <c r="BR82" s="12"/>
      <c r="BS82" s="12"/>
      <c r="BT82" s="12"/>
    </row>
    <row r="83" spans="1:72" s="2" customFormat="1" x14ac:dyDescent="0.3">
      <c r="A83" s="2" t="s">
        <v>54</v>
      </c>
      <c r="B83" s="2" t="s">
        <v>27</v>
      </c>
      <c r="C83" s="2" t="s">
        <v>29</v>
      </c>
      <c r="D83" s="2">
        <v>14</v>
      </c>
      <c r="E83" s="2">
        <v>1600</v>
      </c>
      <c r="F83" s="2" t="s">
        <v>27</v>
      </c>
      <c r="G83" s="10"/>
      <c r="H83" s="16"/>
      <c r="K83" s="12"/>
      <c r="L83" s="12"/>
      <c r="M83" s="12"/>
      <c r="N83" s="12"/>
      <c r="O83" s="2">
        <v>133.35</v>
      </c>
      <c r="Y83" s="13"/>
      <c r="AA83" s="26">
        <f t="shared" si="355"/>
        <v>0</v>
      </c>
      <c r="AB83" s="26">
        <f t="shared" si="355"/>
        <v>0</v>
      </c>
      <c r="AC83" s="26">
        <f t="shared" si="356"/>
        <v>0</v>
      </c>
      <c r="AD83" s="26">
        <f t="shared" si="356"/>
        <v>0</v>
      </c>
      <c r="AE83" s="26">
        <f>K83/(55.8452+15.9994)</f>
        <v>0</v>
      </c>
      <c r="AF83" s="26">
        <f t="shared" si="357"/>
        <v>0</v>
      </c>
      <c r="AG83" s="26">
        <f t="shared" si="358"/>
        <v>0</v>
      </c>
      <c r="AH83" s="26">
        <f t="shared" si="358"/>
        <v>0</v>
      </c>
      <c r="AI83" s="26">
        <f t="shared" si="359"/>
        <v>1.0422952224032116</v>
      </c>
      <c r="AJ83" s="26">
        <f t="shared" si="359"/>
        <v>0</v>
      </c>
      <c r="AK83" s="26">
        <f t="shared" si="360"/>
        <v>0</v>
      </c>
      <c r="AL83" s="26">
        <f t="shared" si="360"/>
        <v>0</v>
      </c>
      <c r="AM83" s="26">
        <f t="shared" si="361"/>
        <v>0</v>
      </c>
      <c r="AN83" s="26">
        <f t="shared" si="361"/>
        <v>0</v>
      </c>
      <c r="AO83" s="26">
        <f t="shared" si="362"/>
        <v>0</v>
      </c>
      <c r="AP83" s="26">
        <f t="shared" si="362"/>
        <v>0</v>
      </c>
      <c r="AQ83" s="26">
        <f t="shared" si="340"/>
        <v>0</v>
      </c>
      <c r="AR83" s="2">
        <v>1</v>
      </c>
      <c r="AS83" s="26">
        <f t="shared" si="341"/>
        <v>0.4797105361829771</v>
      </c>
      <c r="AT83" s="27">
        <f t="shared" si="363"/>
        <v>0</v>
      </c>
      <c r="AU83" s="27">
        <f t="shared" si="363"/>
        <v>0</v>
      </c>
      <c r="AV83" s="26">
        <f t="shared" si="363"/>
        <v>0</v>
      </c>
      <c r="AW83" s="26">
        <f t="shared" si="363"/>
        <v>0</v>
      </c>
      <c r="AX83" s="26">
        <f t="shared" si="363"/>
        <v>0</v>
      </c>
      <c r="AY83" s="26">
        <f t="shared" si="363"/>
        <v>0</v>
      </c>
      <c r="AZ83" s="26">
        <f t="shared" si="363"/>
        <v>0</v>
      </c>
      <c r="BA83" s="26">
        <f t="shared" si="363"/>
        <v>0</v>
      </c>
      <c r="BB83" s="26">
        <f t="shared" si="363"/>
        <v>0.5</v>
      </c>
      <c r="BC83" s="26">
        <f t="shared" si="363"/>
        <v>0</v>
      </c>
      <c r="BD83" s="26">
        <f t="shared" si="363"/>
        <v>0</v>
      </c>
      <c r="BE83" s="26">
        <f t="shared" si="363"/>
        <v>0</v>
      </c>
      <c r="BF83" s="26">
        <f t="shared" si="363"/>
        <v>0</v>
      </c>
      <c r="BG83" s="26">
        <f t="shared" si="363"/>
        <v>0</v>
      </c>
      <c r="BH83" s="26">
        <f t="shared" si="363"/>
        <v>0</v>
      </c>
      <c r="BI83" s="26">
        <f t="shared" si="363"/>
        <v>0</v>
      </c>
      <c r="BJ83" s="26">
        <f t="shared" si="343"/>
        <v>0</v>
      </c>
      <c r="BK83" s="26">
        <f t="shared" si="344"/>
        <v>0.5</v>
      </c>
      <c r="BL83" s="26">
        <f t="shared" si="345"/>
        <v>0</v>
      </c>
      <c r="BM83" s="26"/>
      <c r="BO83" s="12"/>
      <c r="BP83" s="12"/>
      <c r="BQ83" s="12"/>
      <c r="BR83" s="12"/>
      <c r="BS83" s="12"/>
      <c r="BT83" s="12"/>
    </row>
    <row r="84" spans="1:72" s="2" customFormat="1" x14ac:dyDescent="0.3">
      <c r="A84" s="2" t="s">
        <v>54</v>
      </c>
      <c r="B84" s="2" t="s">
        <v>36</v>
      </c>
      <c r="C84" s="2" t="s">
        <v>29</v>
      </c>
      <c r="D84" s="2">
        <v>14</v>
      </c>
      <c r="E84" s="2">
        <v>1600</v>
      </c>
      <c r="F84" s="2" t="s">
        <v>27</v>
      </c>
      <c r="G84" s="10"/>
      <c r="H84" s="16"/>
      <c r="K84" s="12"/>
      <c r="L84" s="12"/>
      <c r="M84" s="12"/>
      <c r="N84" s="12"/>
      <c r="O84" s="2">
        <v>100</v>
      </c>
      <c r="Y84" s="13"/>
      <c r="AA84" s="26">
        <f t="shared" si="355"/>
        <v>0</v>
      </c>
      <c r="AB84" s="26">
        <f t="shared" si="355"/>
        <v>0</v>
      </c>
      <c r="AC84" s="26">
        <f t="shared" si="356"/>
        <v>0</v>
      </c>
      <c r="AD84" s="26">
        <f t="shared" si="356"/>
        <v>0</v>
      </c>
      <c r="AE84" s="26">
        <f>K84/(55.8452+15.9994)</f>
        <v>0</v>
      </c>
      <c r="AF84" s="26">
        <f t="shared" si="357"/>
        <v>0</v>
      </c>
      <c r="AG84" s="26">
        <f t="shared" si="358"/>
        <v>0</v>
      </c>
      <c r="AH84" s="26">
        <f t="shared" si="358"/>
        <v>0</v>
      </c>
      <c r="AI84" s="26">
        <f t="shared" si="359"/>
        <v>0.78162371383817886</v>
      </c>
      <c r="AJ84" s="26">
        <f t="shared" si="359"/>
        <v>0</v>
      </c>
      <c r="AK84" s="26">
        <f t="shared" si="360"/>
        <v>0</v>
      </c>
      <c r="AL84" s="26">
        <f t="shared" si="360"/>
        <v>0</v>
      </c>
      <c r="AM84" s="26">
        <f t="shared" si="361"/>
        <v>0</v>
      </c>
      <c r="AN84" s="26">
        <f t="shared" si="361"/>
        <v>0</v>
      </c>
      <c r="AO84" s="26">
        <f t="shared" si="362"/>
        <v>0</v>
      </c>
      <c r="AP84" s="26">
        <f t="shared" si="362"/>
        <v>0</v>
      </c>
      <c r="AQ84" s="26">
        <f t="shared" si="340"/>
        <v>0</v>
      </c>
      <c r="AR84" s="2">
        <v>2</v>
      </c>
      <c r="AS84" s="26">
        <f t="shared" si="341"/>
        <v>1.279388</v>
      </c>
      <c r="AT84" s="27">
        <f t="shared" si="363"/>
        <v>0</v>
      </c>
      <c r="AU84" s="27">
        <f t="shared" si="363"/>
        <v>0</v>
      </c>
      <c r="AV84" s="26">
        <f t="shared" si="363"/>
        <v>0</v>
      </c>
      <c r="AW84" s="26">
        <f t="shared" si="363"/>
        <v>0</v>
      </c>
      <c r="AX84" s="26">
        <f t="shared" si="363"/>
        <v>0</v>
      </c>
      <c r="AY84" s="26">
        <f t="shared" si="363"/>
        <v>0</v>
      </c>
      <c r="AZ84" s="26">
        <f t="shared" si="363"/>
        <v>0</v>
      </c>
      <c r="BA84" s="26">
        <f t="shared" si="363"/>
        <v>0</v>
      </c>
      <c r="BB84" s="26">
        <f t="shared" si="363"/>
        <v>1</v>
      </c>
      <c r="BC84" s="26">
        <f t="shared" si="363"/>
        <v>0</v>
      </c>
      <c r="BD84" s="26">
        <f t="shared" si="363"/>
        <v>0</v>
      </c>
      <c r="BE84" s="26">
        <f t="shared" si="363"/>
        <v>0</v>
      </c>
      <c r="BF84" s="26">
        <f t="shared" si="363"/>
        <v>0</v>
      </c>
      <c r="BG84" s="26">
        <f t="shared" si="363"/>
        <v>0</v>
      </c>
      <c r="BH84" s="26">
        <f t="shared" si="363"/>
        <v>0</v>
      </c>
      <c r="BI84" s="26">
        <f t="shared" si="363"/>
        <v>0</v>
      </c>
      <c r="BJ84" s="26">
        <f t="shared" si="343"/>
        <v>0</v>
      </c>
      <c r="BK84" s="26">
        <f t="shared" si="344"/>
        <v>1</v>
      </c>
      <c r="BL84" s="26">
        <f t="shared" si="345"/>
        <v>0</v>
      </c>
      <c r="BM84" s="26"/>
      <c r="BO84" s="12"/>
      <c r="BP84" s="12"/>
      <c r="BQ84" s="12"/>
      <c r="BR84" s="12"/>
      <c r="BS84" s="12"/>
      <c r="BT84" s="12"/>
    </row>
    <row r="85" spans="1:72" s="2" customFormat="1" x14ac:dyDescent="0.3">
      <c r="G85" s="10"/>
      <c r="H85" s="16"/>
      <c r="K85" s="12"/>
      <c r="L85" s="12"/>
      <c r="M85" s="12"/>
      <c r="N85" s="12"/>
      <c r="U85" s="4"/>
      <c r="V85" s="4"/>
      <c r="Y85" s="13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>
        <f t="shared" si="340"/>
        <v>0</v>
      </c>
      <c r="AS85" s="26" t="e">
        <f t="shared" si="341"/>
        <v>#DIV/0!</v>
      </c>
      <c r="AT85" s="27"/>
      <c r="AU85" s="27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 t="e">
        <f t="shared" si="343"/>
        <v>#DIV/0!</v>
      </c>
      <c r="BK85" s="26" t="e">
        <f t="shared" si="344"/>
        <v>#DIV/0!</v>
      </c>
      <c r="BL85" s="26" t="e">
        <f t="shared" si="345"/>
        <v>#DIV/0!</v>
      </c>
      <c r="BM85" s="26"/>
      <c r="BO85" s="12"/>
      <c r="BP85" s="12"/>
      <c r="BQ85" s="12"/>
      <c r="BR85" s="12"/>
      <c r="BS85" s="12"/>
      <c r="BT85" s="12"/>
    </row>
    <row r="86" spans="1:72" s="2" customFormat="1" x14ac:dyDescent="0.3">
      <c r="A86" s="2" t="s">
        <v>57</v>
      </c>
      <c r="B86" s="2" t="s">
        <v>33</v>
      </c>
      <c r="C86" s="2" t="s">
        <v>29</v>
      </c>
      <c r="D86" s="2">
        <v>14</v>
      </c>
      <c r="E86" s="2">
        <v>1800</v>
      </c>
      <c r="F86" s="2" t="s">
        <v>28</v>
      </c>
      <c r="G86" s="10">
        <v>42.3</v>
      </c>
      <c r="H86" s="16">
        <v>0.5</v>
      </c>
      <c r="I86" s="2">
        <v>18</v>
      </c>
      <c r="J86" s="2">
        <v>0.6</v>
      </c>
      <c r="K86" s="49">
        <f>BN86-M86/1.1113</f>
        <v>18.018000000000001</v>
      </c>
      <c r="L86" s="12">
        <f>(1-BR86)*BO86</f>
        <v>0.18200000000000002</v>
      </c>
      <c r="M86" s="12">
        <f>BN86*BR86*1.1113</f>
        <v>1.9803366</v>
      </c>
      <c r="N86" s="12">
        <v>0.42785511566416973</v>
      </c>
      <c r="Q86" s="2">
        <v>7.5</v>
      </c>
      <c r="R86" s="2">
        <v>0.4</v>
      </c>
      <c r="S86" s="2">
        <v>10.5</v>
      </c>
      <c r="T86" s="2">
        <v>0.7</v>
      </c>
      <c r="U86" s="4">
        <v>1</v>
      </c>
      <c r="V86" s="4">
        <v>0.1</v>
      </c>
      <c r="Y86" s="13">
        <f>K86+M86</f>
        <v>19.998336600000002</v>
      </c>
      <c r="AA86" s="26">
        <f t="shared" ref="AA86:AB88" si="364">G86/(2*15.9994+28.0855)</f>
        <v>0.70401086473504726</v>
      </c>
      <c r="AB86" s="26">
        <f t="shared" si="364"/>
        <v>8.3216414271282176E-3</v>
      </c>
      <c r="AC86" s="26">
        <f t="shared" ref="AC86:AD88" si="365">(2*I86)/(2*26.981+3*15.9994)</f>
        <v>0.35307894649088567</v>
      </c>
      <c r="AD86" s="26">
        <f t="shared" si="365"/>
        <v>1.1769298216362856E-2</v>
      </c>
      <c r="AE86" s="26">
        <f>K86/(55.8452+15.9994)</f>
        <v>0.25079129120351429</v>
      </c>
      <c r="AF86" s="26">
        <f t="shared" ref="AF86:AF88" si="366">L86/(55.8452+15.9994)</f>
        <v>2.5332453656920634E-3</v>
      </c>
      <c r="AG86" s="26">
        <f t="shared" ref="AG86:AH88" si="367">2*M86/(2*55.845+3*15.999)</f>
        <v>2.4802727836329818E-2</v>
      </c>
      <c r="AH86" s="26">
        <f t="shared" si="367"/>
        <v>5.3586718476039963E-3</v>
      </c>
      <c r="AI86" s="26">
        <f t="shared" ref="AI86:AJ88" si="368">O86/(95.94+2*15.9994)</f>
        <v>0</v>
      </c>
      <c r="AJ86" s="26">
        <f t="shared" si="368"/>
        <v>0</v>
      </c>
      <c r="AK86" s="26">
        <f t="shared" ref="AK86:AL88" si="369">Q86/(15.9994+24.3051)</f>
        <v>0.1860834398144128</v>
      </c>
      <c r="AL86" s="26">
        <f t="shared" si="369"/>
        <v>9.9244501234353501E-3</v>
      </c>
      <c r="AM86" s="26">
        <f t="shared" ref="AM86:AN88" si="370">S86/(40.078+15.9994)</f>
        <v>0.18724120590469601</v>
      </c>
      <c r="AN86" s="26">
        <f t="shared" si="370"/>
        <v>1.2482747060313066E-2</v>
      </c>
      <c r="AO86" s="26">
        <f t="shared" ref="AO86:AP88" si="371">U86/(22.989+0.5*15.9994)</f>
        <v>3.2269827388693294E-2</v>
      </c>
      <c r="AP86" s="26">
        <f t="shared" si="371"/>
        <v>3.2269827388693296E-3</v>
      </c>
      <c r="AQ86" s="26">
        <f t="shared" si="340"/>
        <v>0</v>
      </c>
      <c r="AR86" s="2">
        <v>12</v>
      </c>
      <c r="AS86" s="26">
        <f t="shared" si="341"/>
        <v>4.5887432692780123</v>
      </c>
      <c r="AT86" s="27">
        <f t="shared" ref="AT86:BI88" si="372">$AS86*AA86</f>
        <v>3.2305251170515414</v>
      </c>
      <c r="AU86" s="27">
        <f t="shared" si="372"/>
        <v>3.8185876088079683E-2</v>
      </c>
      <c r="AV86" s="26">
        <f t="shared" si="372"/>
        <v>1.6201886392338232</v>
      </c>
      <c r="AW86" s="26">
        <f t="shared" si="372"/>
        <v>5.4006287974460769E-2</v>
      </c>
      <c r="AX86" s="26">
        <f t="shared" si="372"/>
        <v>1.1508168495036681</v>
      </c>
      <c r="AY86" s="26">
        <f t="shared" si="372"/>
        <v>1.1624412621249173E-2</v>
      </c>
      <c r="AZ86" s="26">
        <f t="shared" si="372"/>
        <v>0.11381335041869285</v>
      </c>
      <c r="BA86" s="26">
        <f t="shared" si="372"/>
        <v>2.458956937296241E-2</v>
      </c>
      <c r="BB86" s="26">
        <f t="shared" si="372"/>
        <v>0</v>
      </c>
      <c r="BC86" s="26">
        <f t="shared" si="372"/>
        <v>0</v>
      </c>
      <c r="BD86" s="26">
        <f t="shared" si="372"/>
        <v>0.85388913197248684</v>
      </c>
      <c r="BE86" s="26">
        <f t="shared" si="372"/>
        <v>4.5540753705199298E-2</v>
      </c>
      <c r="BF86" s="26">
        <f t="shared" si="372"/>
        <v>0.85920182332667228</v>
      </c>
      <c r="BG86" s="26">
        <f t="shared" si="372"/>
        <v>5.7280121555111474E-2</v>
      </c>
      <c r="BH86" s="26">
        <f t="shared" si="372"/>
        <v>0.14807795323062961</v>
      </c>
      <c r="BI86" s="26">
        <f t="shared" si="372"/>
        <v>1.4807795323062962E-2</v>
      </c>
      <c r="BJ86" s="26">
        <f t="shared" si="343"/>
        <v>0</v>
      </c>
      <c r="BK86" s="26">
        <f t="shared" si="344"/>
        <v>7.9765128647375141</v>
      </c>
      <c r="BL86" s="26">
        <f t="shared" si="345"/>
        <v>0.24603481664012578</v>
      </c>
      <c r="BM86" s="26">
        <f>AX86+AZ86</f>
        <v>1.264630199922361</v>
      </c>
      <c r="BN86" s="2">
        <v>19.8</v>
      </c>
      <c r="BO86" s="12">
        <v>0.2</v>
      </c>
      <c r="BP86" s="12">
        <f>(1-BR86)*L86+BQ86</f>
        <v>0.56202887981981442</v>
      </c>
      <c r="BQ86" s="12">
        <f>SQRT((BO86/BN86)^2+(BS86/BR86)^2)*(BN86*BR86)</f>
        <v>0.39640887981981437</v>
      </c>
      <c r="BR86" s="12">
        <v>0.09</v>
      </c>
      <c r="BS86" s="12">
        <v>0.02</v>
      </c>
      <c r="BT86" s="12">
        <f>AX86+BF86+(BD86)</f>
        <v>2.8639078048028273</v>
      </c>
    </row>
    <row r="87" spans="1:72" s="2" customFormat="1" x14ac:dyDescent="0.3">
      <c r="A87" s="2" t="s">
        <v>57</v>
      </c>
      <c r="B87" s="2" t="s">
        <v>39</v>
      </c>
      <c r="C87" s="2" t="s">
        <v>29</v>
      </c>
      <c r="D87" s="2">
        <v>14</v>
      </c>
      <c r="E87" s="2">
        <v>1800</v>
      </c>
      <c r="F87" s="2" t="s">
        <v>28</v>
      </c>
      <c r="G87" s="10">
        <v>54</v>
      </c>
      <c r="H87" s="16">
        <v>1.6</v>
      </c>
      <c r="I87" s="2">
        <v>12.4</v>
      </c>
      <c r="J87" s="2">
        <v>0.8</v>
      </c>
      <c r="K87" s="12">
        <v>7.3</v>
      </c>
      <c r="L87" s="12">
        <v>1.4</v>
      </c>
      <c r="M87" s="12"/>
      <c r="N87" s="12"/>
      <c r="Q87" s="2">
        <v>7.9</v>
      </c>
      <c r="R87" s="2">
        <v>0.1</v>
      </c>
      <c r="S87" s="2">
        <v>12.1</v>
      </c>
      <c r="T87" s="2">
        <v>0.3</v>
      </c>
      <c r="U87" s="4">
        <v>5.5</v>
      </c>
      <c r="V87" s="4">
        <v>0.7</v>
      </c>
      <c r="Y87" s="13"/>
      <c r="AA87" s="26">
        <f t="shared" si="364"/>
        <v>0.89873727412984761</v>
      </c>
      <c r="AB87" s="26">
        <f t="shared" si="364"/>
        <v>2.6629252566810299E-2</v>
      </c>
      <c r="AC87" s="26">
        <f t="shared" si="365"/>
        <v>0.24323216313816567</v>
      </c>
      <c r="AD87" s="26">
        <f t="shared" si="365"/>
        <v>1.569239762181714E-2</v>
      </c>
      <c r="AE87" s="26">
        <f>K87/(55.8452+15.9994)</f>
        <v>0.10160819323929704</v>
      </c>
      <c r="AF87" s="26">
        <f t="shared" si="366"/>
        <v>1.9486502813015869E-2</v>
      </c>
      <c r="AG87" s="26">
        <f t="shared" si="367"/>
        <v>0</v>
      </c>
      <c r="AH87" s="26">
        <f t="shared" si="367"/>
        <v>0</v>
      </c>
      <c r="AI87" s="26">
        <f t="shared" si="368"/>
        <v>0</v>
      </c>
      <c r="AJ87" s="26">
        <f t="shared" si="368"/>
        <v>0</v>
      </c>
      <c r="AK87" s="26">
        <f t="shared" si="369"/>
        <v>0.19600788993784815</v>
      </c>
      <c r="AL87" s="26">
        <f t="shared" si="369"/>
        <v>2.4811125308588375E-3</v>
      </c>
      <c r="AM87" s="26">
        <f t="shared" si="370"/>
        <v>0.21577319918541157</v>
      </c>
      <c r="AN87" s="26">
        <f t="shared" si="370"/>
        <v>5.3497487401341715E-3</v>
      </c>
      <c r="AO87" s="26">
        <f t="shared" si="371"/>
        <v>0.17748405063781314</v>
      </c>
      <c r="AP87" s="26">
        <f t="shared" si="371"/>
        <v>2.2588879172085307E-2</v>
      </c>
      <c r="AQ87" s="26">
        <f t="shared" si="340"/>
        <v>0</v>
      </c>
      <c r="AR87" s="2">
        <v>6</v>
      </c>
      <c r="AS87" s="26">
        <f t="shared" si="341"/>
        <v>2.1704104251876313</v>
      </c>
      <c r="AT87" s="27">
        <f t="shared" si="372"/>
        <v>1.9506287492761352</v>
      </c>
      <c r="AU87" s="27">
        <f t="shared" si="372"/>
        <v>5.7796407385959564E-2</v>
      </c>
      <c r="AV87" s="26">
        <f t="shared" si="372"/>
        <v>0.52791362261601349</v>
      </c>
      <c r="AW87" s="26">
        <f t="shared" si="372"/>
        <v>3.4058943394581515E-2</v>
      </c>
      <c r="AX87" s="26">
        <f t="shared" si="372"/>
        <v>0.22053148189104968</v>
      </c>
      <c r="AY87" s="26">
        <f t="shared" si="372"/>
        <v>4.2293708855817742E-2</v>
      </c>
      <c r="AZ87" s="26">
        <f t="shared" si="372"/>
        <v>0</v>
      </c>
      <c r="BA87" s="26">
        <f t="shared" si="372"/>
        <v>0</v>
      </c>
      <c r="BB87" s="26">
        <f t="shared" si="372"/>
        <v>0</v>
      </c>
      <c r="BC87" s="26">
        <f t="shared" si="372"/>
        <v>0</v>
      </c>
      <c r="BD87" s="26">
        <f t="shared" si="372"/>
        <v>0.42541756774013545</v>
      </c>
      <c r="BE87" s="26">
        <f t="shared" si="372"/>
        <v>5.3850325030396894E-3</v>
      </c>
      <c r="BF87" s="26">
        <f t="shared" si="372"/>
        <v>0.46831640098810456</v>
      </c>
      <c r="BG87" s="26">
        <f t="shared" si="372"/>
        <v>1.1611150437721603E-2</v>
      </c>
      <c r="BH87" s="26">
        <f t="shared" si="372"/>
        <v>0.3852132338088391</v>
      </c>
      <c r="BI87" s="26">
        <f t="shared" si="372"/>
        <v>4.9027138848397697E-2</v>
      </c>
      <c r="BJ87" s="26">
        <f t="shared" si="343"/>
        <v>0</v>
      </c>
      <c r="BK87" s="26">
        <f t="shared" si="344"/>
        <v>3.9780210563202774</v>
      </c>
      <c r="BL87" s="26">
        <f t="shared" si="345"/>
        <v>0.2001723814255178</v>
      </c>
      <c r="BM87" s="26"/>
      <c r="BO87" s="12"/>
      <c r="BP87" s="12"/>
      <c r="BQ87" s="12"/>
      <c r="BR87" s="12"/>
      <c r="BS87" s="12"/>
      <c r="BT87" s="12"/>
    </row>
    <row r="88" spans="1:72" s="2" customFormat="1" x14ac:dyDescent="0.3">
      <c r="A88" s="2" t="s">
        <v>57</v>
      </c>
      <c r="B88" s="2" t="s">
        <v>35</v>
      </c>
      <c r="C88" s="2" t="s">
        <v>29</v>
      </c>
      <c r="D88" s="2">
        <v>14</v>
      </c>
      <c r="E88" s="2">
        <v>1800</v>
      </c>
      <c r="F88" s="2" t="s">
        <v>28</v>
      </c>
      <c r="G88" s="10"/>
      <c r="H88" s="16"/>
      <c r="K88" s="12">
        <v>128.65</v>
      </c>
      <c r="L88" s="12"/>
      <c r="M88" s="12"/>
      <c r="N88" s="12"/>
      <c r="U88" s="4"/>
      <c r="V88" s="4"/>
      <c r="Y88" s="13"/>
      <c r="AA88" s="26">
        <f t="shared" si="364"/>
        <v>0</v>
      </c>
      <c r="AB88" s="26">
        <f t="shared" si="364"/>
        <v>0</v>
      </c>
      <c r="AC88" s="26">
        <f t="shared" si="365"/>
        <v>0</v>
      </c>
      <c r="AD88" s="26">
        <f t="shared" si="365"/>
        <v>0</v>
      </c>
      <c r="AE88" s="26">
        <f>K88/(55.8452+15.9994)</f>
        <v>1.7906704192103513</v>
      </c>
      <c r="AF88" s="26">
        <f t="shared" si="366"/>
        <v>0</v>
      </c>
      <c r="AG88" s="26">
        <f t="shared" si="367"/>
        <v>0</v>
      </c>
      <c r="AH88" s="26">
        <f t="shared" si="367"/>
        <v>0</v>
      </c>
      <c r="AI88" s="26">
        <f t="shared" si="368"/>
        <v>0</v>
      </c>
      <c r="AJ88" s="26">
        <f t="shared" si="368"/>
        <v>0</v>
      </c>
      <c r="AK88" s="26">
        <f t="shared" si="369"/>
        <v>0</v>
      </c>
      <c r="AL88" s="26">
        <f t="shared" si="369"/>
        <v>0</v>
      </c>
      <c r="AM88" s="26">
        <f t="shared" si="370"/>
        <v>0</v>
      </c>
      <c r="AN88" s="26">
        <f t="shared" si="370"/>
        <v>0</v>
      </c>
      <c r="AO88" s="26">
        <f t="shared" si="371"/>
        <v>0</v>
      </c>
      <c r="AP88" s="26">
        <f t="shared" si="371"/>
        <v>0</v>
      </c>
      <c r="AQ88" s="26">
        <f t="shared" si="340"/>
        <v>0</v>
      </c>
      <c r="AR88" s="2">
        <v>1</v>
      </c>
      <c r="AS88" s="26">
        <f t="shared" si="341"/>
        <v>0.55845005829770689</v>
      </c>
      <c r="AT88" s="27">
        <f t="shared" si="372"/>
        <v>0</v>
      </c>
      <c r="AU88" s="27">
        <f t="shared" si="372"/>
        <v>0</v>
      </c>
      <c r="AV88" s="26">
        <f t="shared" si="372"/>
        <v>0</v>
      </c>
      <c r="AW88" s="26">
        <f t="shared" si="372"/>
        <v>0</v>
      </c>
      <c r="AX88" s="26">
        <f t="shared" si="372"/>
        <v>0.99999999999999989</v>
      </c>
      <c r="AY88" s="26">
        <f t="shared" si="372"/>
        <v>0</v>
      </c>
      <c r="AZ88" s="26">
        <f t="shared" si="372"/>
        <v>0</v>
      </c>
      <c r="BA88" s="26">
        <f t="shared" si="372"/>
        <v>0</v>
      </c>
      <c r="BB88" s="26">
        <f t="shared" si="372"/>
        <v>0</v>
      </c>
      <c r="BC88" s="26">
        <f t="shared" si="372"/>
        <v>0</v>
      </c>
      <c r="BD88" s="26">
        <f t="shared" si="372"/>
        <v>0</v>
      </c>
      <c r="BE88" s="26">
        <f t="shared" si="372"/>
        <v>0</v>
      </c>
      <c r="BF88" s="26">
        <f t="shared" si="372"/>
        <v>0</v>
      </c>
      <c r="BG88" s="26">
        <f t="shared" si="372"/>
        <v>0</v>
      </c>
      <c r="BH88" s="26">
        <f t="shared" si="372"/>
        <v>0</v>
      </c>
      <c r="BI88" s="26">
        <f t="shared" si="372"/>
        <v>0</v>
      </c>
      <c r="BJ88" s="26">
        <f t="shared" si="343"/>
        <v>0</v>
      </c>
      <c r="BK88" s="26">
        <f t="shared" si="344"/>
        <v>0.99999999999999989</v>
      </c>
      <c r="BL88" s="26">
        <f t="shared" si="345"/>
        <v>0</v>
      </c>
      <c r="BM88" s="26"/>
      <c r="BO88" s="12"/>
      <c r="BP88" s="12"/>
      <c r="BQ88" s="12"/>
      <c r="BR88" s="12"/>
      <c r="BS88" s="12"/>
      <c r="BT88" s="12"/>
    </row>
    <row r="89" spans="1:72" s="2" customFormat="1" x14ac:dyDescent="0.3">
      <c r="G89" s="10"/>
      <c r="H89" s="16"/>
      <c r="K89" s="12"/>
      <c r="L89" s="12"/>
      <c r="M89" s="12"/>
      <c r="N89" s="12"/>
      <c r="U89" s="4"/>
      <c r="V89" s="4"/>
      <c r="Y89" s="13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S89" s="26"/>
      <c r="AT89" s="27"/>
      <c r="AU89" s="27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O89" s="12"/>
      <c r="BP89" s="12"/>
      <c r="BQ89" s="12"/>
      <c r="BR89" s="12"/>
      <c r="BS89" s="12"/>
      <c r="BT89" s="12"/>
    </row>
    <row r="90" spans="1:72" s="36" customFormat="1" x14ac:dyDescent="0.3">
      <c r="A90" s="36" t="s">
        <v>68</v>
      </c>
      <c r="B90" s="36" t="s">
        <v>33</v>
      </c>
      <c r="C90" s="36" t="s">
        <v>70</v>
      </c>
      <c r="D90" s="36">
        <v>10</v>
      </c>
      <c r="E90" s="36">
        <v>1310</v>
      </c>
      <c r="F90" s="36" t="s">
        <v>26</v>
      </c>
      <c r="G90" s="52">
        <v>42.9</v>
      </c>
      <c r="H90" s="53">
        <v>0.3</v>
      </c>
      <c r="I90" s="36">
        <v>21.1</v>
      </c>
      <c r="J90" s="36">
        <v>0.1</v>
      </c>
      <c r="K90" s="49">
        <f>BN90-M90/1.1113</f>
        <v>9.43</v>
      </c>
      <c r="L90" s="12">
        <f>(1-BR90)*BO90</f>
        <v>0.57399999999999995</v>
      </c>
      <c r="M90" s="12">
        <f>BN90*BR90*1.1113</f>
        <v>2.3003909999999999</v>
      </c>
      <c r="N90" s="49">
        <f>BQ90</f>
        <v>0.36728871477354158</v>
      </c>
      <c r="Q90" s="36">
        <v>16</v>
      </c>
      <c r="R90" s="36">
        <v>0.8</v>
      </c>
      <c r="S90" s="36">
        <v>7.9</v>
      </c>
      <c r="T90" s="36">
        <v>0.7</v>
      </c>
      <c r="U90" s="49">
        <v>0.27</v>
      </c>
      <c r="V90" s="49">
        <v>0.03</v>
      </c>
      <c r="Y90" s="51">
        <f>K90+M90</f>
        <v>11.730390999999999</v>
      </c>
      <c r="AA90" s="55">
        <f t="shared" ref="AA90:AB94" si="373">G90/(2*15.9994+28.0855)</f>
        <v>0.71399683444760109</v>
      </c>
      <c r="AB90" s="55">
        <f t="shared" si="373"/>
        <v>4.9929848562769311E-3</v>
      </c>
      <c r="AC90" s="55">
        <f t="shared" ref="AC90:AD94" si="374">(2*I90)/(2*26.981+3*15.9994)</f>
        <v>0.41388698727542711</v>
      </c>
      <c r="AD90" s="55">
        <f t="shared" si="374"/>
        <v>1.9615497027271425E-3</v>
      </c>
      <c r="AE90" s="55">
        <f>K90/(55.8452+15.9994)</f>
        <v>0.13125551537624261</v>
      </c>
      <c r="AF90" s="55">
        <f t="shared" ref="AF90:AF91" si="375">L90/(55.8452+15.9994)</f>
        <v>7.9894661533365056E-3</v>
      </c>
      <c r="AG90" s="55">
        <f t="shared" ref="AG90:AG91" si="376">2*M90/(2*55.845+3*15.999)</f>
        <v>2.8811249506847766E-2</v>
      </c>
      <c r="AH90" s="55">
        <f t="shared" ref="AH90:AH91" si="377">2*N90/(2*55.845+3*15.999)</f>
        <v>4.6001078957403118E-3</v>
      </c>
      <c r="AI90" s="55">
        <f t="shared" ref="AI90:AI91" si="378">O90/(95.94+2*15.9994)</f>
        <v>0</v>
      </c>
      <c r="AJ90" s="55">
        <f t="shared" ref="AJ90:AJ91" si="379">P90/(95.94+2*15.9994)</f>
        <v>0</v>
      </c>
      <c r="AK90" s="55">
        <f t="shared" ref="AK90:AK91" si="380">Q90/(15.9994+24.3051)</f>
        <v>0.39697800493741398</v>
      </c>
      <c r="AL90" s="55">
        <f t="shared" ref="AL90:AL91" si="381">R90/(15.9994+24.3051)</f>
        <v>1.98489002468707E-2</v>
      </c>
      <c r="AM90" s="55">
        <f t="shared" ref="AM90:AM91" si="382">S90/(40.078+15.9994)</f>
        <v>0.14087671682353317</v>
      </c>
      <c r="AN90" s="55">
        <f t="shared" ref="AN90:AN91" si="383">T90/(40.078+15.9994)</f>
        <v>1.2482747060313066E-2</v>
      </c>
      <c r="AO90" s="55">
        <f t="shared" ref="AO90:AO91" si="384">U90/(22.989+0.5*15.9994)</f>
        <v>8.7128533949471908E-3</v>
      </c>
      <c r="AP90" s="55">
        <f t="shared" ref="AP90:AP91" si="385">V90/(22.989+0.5*15.9994)</f>
        <v>9.6809482166079883E-4</v>
      </c>
      <c r="AQ90" s="55">
        <f t="shared" ref="AQ90:AQ91" si="386">X90/(2*15.9994+186.207)</f>
        <v>0</v>
      </c>
      <c r="AR90" s="36">
        <v>12</v>
      </c>
      <c r="AS90" s="55">
        <f t="shared" ref="AS90:AS91" si="387">AR90/(2*AA90+1.5*AC90+AE90+2*AI90+AK90+AM90+0.5*AO90+1.5*AG90+2*AQ90)</f>
        <v>4.3391671093483861</v>
      </c>
      <c r="AT90" s="56">
        <f t="shared" ref="AT90:AT91" si="388">$AS90*AA90</f>
        <v>3.0981515802138953</v>
      </c>
      <c r="AU90" s="56">
        <f t="shared" ref="AU90:AU91" si="389">$AS90*AB90</f>
        <v>2.1665395665831439E-2</v>
      </c>
      <c r="AV90" s="55">
        <f t="shared" ref="AV90:AV91" si="390">$AS90*AC90</f>
        <v>1.7959248021728274</v>
      </c>
      <c r="AW90" s="55">
        <f t="shared" ref="AW90:AW91" si="391">$AS90*AD90</f>
        <v>8.5114919534257216E-3</v>
      </c>
      <c r="AX90" s="55">
        <f t="shared" ref="AX90:AX91" si="392">$AS90*AE90</f>
        <v>0.56953961524116326</v>
      </c>
      <c r="AY90" s="55">
        <f t="shared" ref="AY90:AY91" si="393">$AS90*AF90</f>
        <v>3.4667628753809937E-2</v>
      </c>
      <c r="AZ90" s="55">
        <f t="shared" ref="AZ90:AZ91" si="394">$AS90*AG90</f>
        <v>0.12501682623934374</v>
      </c>
      <c r="BA90" s="55">
        <f t="shared" ref="BA90:BA91" si="395">$AS90*AH90</f>
        <v>1.9960636880650175E-2</v>
      </c>
      <c r="BB90" s="55">
        <f t="shared" ref="BB90:BB91" si="396">$AS90*AI90</f>
        <v>0</v>
      </c>
      <c r="BC90" s="55">
        <f t="shared" ref="BC90:BC91" si="397">$AS90*AJ90</f>
        <v>0</v>
      </c>
      <c r="BD90" s="55">
        <f t="shared" ref="BD90:BD91" si="398">$AS90*AK90</f>
        <v>1.722553902159168</v>
      </c>
      <c r="BE90" s="55">
        <f t="shared" ref="BE90:BE91" si="399">$AS90*AL90</f>
        <v>8.612769510795841E-2</v>
      </c>
      <c r="BF90" s="55">
        <f t="shared" ref="BF90:BF91" si="400">$AS90*AM90</f>
        <v>0.61128761611366156</v>
      </c>
      <c r="BG90" s="55">
        <f t="shared" ref="BG90:BG91" si="401">$AS90*AN90</f>
        <v>5.4164725478425713E-2</v>
      </c>
      <c r="BH90" s="55">
        <f t="shared" ref="BH90:BH91" si="402">$AS90*AO90</f>
        <v>3.7806526879929275E-2</v>
      </c>
      <c r="BI90" s="55">
        <f t="shared" ref="BI90:BI91" si="403">$AS90*AP90</f>
        <v>4.2007252088810294E-3</v>
      </c>
      <c r="BJ90" s="55">
        <f t="shared" ref="BJ90:BJ91" si="404">$AS90*AQ90</f>
        <v>0</v>
      </c>
      <c r="BK90" s="55">
        <f t="shared" ref="BK90:BK91" si="405">SUM(AT90,AV90,AX90,AZ90,BB90,BD90,BF90,BH90,BJ90)</f>
        <v>7.9602808690199893</v>
      </c>
      <c r="BL90" s="55">
        <f t="shared" ref="BL90:BL91" si="406">SUM(AU90,AW90,AY90,BA90,BC90,BE90,BG90,BI90,BJ90)</f>
        <v>0.22929829904898241</v>
      </c>
      <c r="BM90" s="55">
        <f>AX90+AZ90</f>
        <v>0.69455644148050699</v>
      </c>
      <c r="BN90" s="36">
        <v>11.5</v>
      </c>
      <c r="BO90" s="49">
        <v>0.7</v>
      </c>
      <c r="BP90" s="12">
        <f>(1-BR90)*L90+BQ90</f>
        <v>0.83796871477354151</v>
      </c>
      <c r="BQ90" s="12">
        <f>SQRT((BO90/BN90)^2+(BS90/BR90)^2)*(BN90*BR90)</f>
        <v>0.36728871477354158</v>
      </c>
      <c r="BR90" s="12">
        <v>0.18</v>
      </c>
      <c r="BS90" s="12">
        <v>0.03</v>
      </c>
      <c r="BT90" s="12">
        <f>AX90+BF90+(BD90)</f>
        <v>2.9033811335139932</v>
      </c>
    </row>
    <row r="91" spans="1:72" s="36" customFormat="1" x14ac:dyDescent="0.3">
      <c r="A91" s="36" t="s">
        <v>68</v>
      </c>
      <c r="B91" s="36" t="s">
        <v>39</v>
      </c>
      <c r="C91" s="36" t="s">
        <v>70</v>
      </c>
      <c r="D91" s="36">
        <v>10</v>
      </c>
      <c r="E91" s="36">
        <v>1310</v>
      </c>
      <c r="F91" s="36" t="s">
        <v>26</v>
      </c>
      <c r="G91" s="52">
        <v>56.2</v>
      </c>
      <c r="H91" s="53">
        <v>0.2</v>
      </c>
      <c r="I91" s="36">
        <v>7.1</v>
      </c>
      <c r="J91" s="36">
        <v>0.6</v>
      </c>
      <c r="K91" s="49">
        <v>4.0999999999999996</v>
      </c>
      <c r="L91" s="49">
        <v>0.4</v>
      </c>
      <c r="M91" s="49"/>
      <c r="N91" s="49"/>
      <c r="Q91" s="36">
        <v>12.4</v>
      </c>
      <c r="R91" s="36">
        <v>0.7</v>
      </c>
      <c r="S91" s="36">
        <v>15</v>
      </c>
      <c r="T91" s="36">
        <v>0.4</v>
      </c>
      <c r="U91" s="49">
        <v>4.5</v>
      </c>
      <c r="V91" s="49">
        <v>0.4</v>
      </c>
      <c r="Y91" s="51"/>
      <c r="AA91" s="55">
        <f t="shared" si="373"/>
        <v>0.93535249640921181</v>
      </c>
      <c r="AB91" s="55">
        <f t="shared" si="373"/>
        <v>3.3286565708512874E-3</v>
      </c>
      <c r="AC91" s="55">
        <f t="shared" si="374"/>
        <v>0.13927002889362711</v>
      </c>
      <c r="AD91" s="55">
        <f t="shared" si="374"/>
        <v>1.1769298216362856E-2</v>
      </c>
      <c r="AE91" s="55">
        <f>K91/(55.8452+15.9994)</f>
        <v>5.7067615380975045E-2</v>
      </c>
      <c r="AF91" s="55">
        <f t="shared" si="375"/>
        <v>5.5675722322902493E-3</v>
      </c>
      <c r="AG91" s="55">
        <f t="shared" si="376"/>
        <v>0</v>
      </c>
      <c r="AH91" s="55">
        <f t="shared" si="377"/>
        <v>0</v>
      </c>
      <c r="AI91" s="55">
        <f t="shared" si="378"/>
        <v>0</v>
      </c>
      <c r="AJ91" s="55">
        <f t="shared" si="379"/>
        <v>0</v>
      </c>
      <c r="AK91" s="55">
        <f t="shared" si="380"/>
        <v>0.30765795382649586</v>
      </c>
      <c r="AL91" s="55">
        <f t="shared" si="381"/>
        <v>1.736778771601186E-2</v>
      </c>
      <c r="AM91" s="55">
        <f t="shared" si="382"/>
        <v>0.26748743700670857</v>
      </c>
      <c r="AN91" s="55">
        <f t="shared" si="383"/>
        <v>7.1329983201788953E-3</v>
      </c>
      <c r="AO91" s="55">
        <f t="shared" si="384"/>
        <v>0.14521422324911984</v>
      </c>
      <c r="AP91" s="55">
        <f t="shared" si="385"/>
        <v>1.2907930955477319E-2</v>
      </c>
      <c r="AQ91" s="55">
        <f t="shared" si="386"/>
        <v>0</v>
      </c>
      <c r="AR91" s="36">
        <v>6</v>
      </c>
      <c r="AS91" s="55">
        <f t="shared" si="387"/>
        <v>2.1548394709724739</v>
      </c>
      <c r="AT91" s="56">
        <f t="shared" si="388"/>
        <v>2.0155344785352085</v>
      </c>
      <c r="AU91" s="56">
        <f t="shared" si="389"/>
        <v>7.172720564182237E-3</v>
      </c>
      <c r="AV91" s="55">
        <f t="shared" si="390"/>
        <v>0.30010455538346459</v>
      </c>
      <c r="AW91" s="55">
        <f t="shared" si="391"/>
        <v>2.5360948342264617E-2</v>
      </c>
      <c r="AX91" s="55">
        <f t="shared" si="392"/>
        <v>0.12297155013720087</v>
      </c>
      <c r="AY91" s="55">
        <f t="shared" si="393"/>
        <v>1.1997224403629356E-2</v>
      </c>
      <c r="AZ91" s="55">
        <f t="shared" si="394"/>
        <v>0</v>
      </c>
      <c r="BA91" s="55">
        <f t="shared" si="395"/>
        <v>0</v>
      </c>
      <c r="BB91" s="55">
        <f t="shared" si="396"/>
        <v>0</v>
      </c>
      <c r="BC91" s="55">
        <f t="shared" si="397"/>
        <v>0</v>
      </c>
      <c r="BD91" s="55">
        <f t="shared" si="398"/>
        <v>0.66295350246396012</v>
      </c>
      <c r="BE91" s="55">
        <f t="shared" si="399"/>
        <v>3.7424794493933225E-2</v>
      </c>
      <c r="BF91" s="55">
        <f t="shared" si="400"/>
        <v>0.57639248725131886</v>
      </c>
      <c r="BG91" s="55">
        <f t="shared" si="401"/>
        <v>1.5370466326701835E-2</v>
      </c>
      <c r="BH91" s="55">
        <f t="shared" si="402"/>
        <v>0.3129133400038121</v>
      </c>
      <c r="BI91" s="55">
        <f t="shared" si="403"/>
        <v>2.7814519111449963E-2</v>
      </c>
      <c r="BJ91" s="55">
        <f t="shared" si="404"/>
        <v>0</v>
      </c>
      <c r="BK91" s="55">
        <f t="shared" si="405"/>
        <v>3.9908699137749655</v>
      </c>
      <c r="BL91" s="55">
        <f t="shared" si="406"/>
        <v>0.12514067324216124</v>
      </c>
      <c r="BM91" s="55"/>
      <c r="BO91" s="49"/>
      <c r="BP91" s="12"/>
      <c r="BQ91" s="12"/>
      <c r="BR91" s="12"/>
      <c r="BS91" s="12"/>
      <c r="BT91" s="12"/>
    </row>
    <row r="92" spans="1:72" s="36" customFormat="1" x14ac:dyDescent="0.3">
      <c r="A92" s="36" t="s">
        <v>68</v>
      </c>
      <c r="B92" s="36" t="s">
        <v>84</v>
      </c>
      <c r="C92" s="36" t="s">
        <v>70</v>
      </c>
      <c r="D92" s="36">
        <v>10</v>
      </c>
      <c r="E92" s="36">
        <v>1310</v>
      </c>
      <c r="F92" s="36" t="s">
        <v>26</v>
      </c>
      <c r="G92" s="52"/>
      <c r="H92" s="53"/>
      <c r="K92" s="49"/>
      <c r="L92" s="49"/>
      <c r="M92" s="49"/>
      <c r="N92" s="49"/>
      <c r="U92" s="54"/>
      <c r="V92" s="54"/>
      <c r="Y92" s="51"/>
      <c r="AA92" s="55">
        <f t="shared" si="373"/>
        <v>0</v>
      </c>
      <c r="AB92" s="55">
        <f t="shared" si="373"/>
        <v>0</v>
      </c>
      <c r="AC92" s="55">
        <f t="shared" si="374"/>
        <v>0</v>
      </c>
      <c r="AD92" s="55">
        <f t="shared" si="374"/>
        <v>0</v>
      </c>
      <c r="AE92" s="55">
        <f>K92/(55.8452+15.9994)</f>
        <v>0</v>
      </c>
      <c r="AF92" s="55">
        <f t="shared" ref="AF92:AF94" si="407">L92/(55.8452+15.9994)</f>
        <v>0</v>
      </c>
      <c r="AG92" s="55">
        <f t="shared" ref="AG92:AG94" si="408">2*M92/(2*55.845+3*15.999)</f>
        <v>0</v>
      </c>
      <c r="AH92" s="55">
        <f t="shared" ref="AH92:AH94" si="409">2*N92/(2*55.845+3*15.999)</f>
        <v>0</v>
      </c>
      <c r="AI92" s="55">
        <f t="shared" ref="AI92:AI94" si="410">O92/(95.94+2*15.9994)</f>
        <v>0</v>
      </c>
      <c r="AJ92" s="55">
        <f t="shared" ref="AJ92:AJ94" si="411">P92/(95.94+2*15.9994)</f>
        <v>0</v>
      </c>
      <c r="AK92" s="55">
        <f t="shared" ref="AK92:AK94" si="412">Q92/(15.9994+24.3051)</f>
        <v>0</v>
      </c>
      <c r="AL92" s="55">
        <f t="shared" ref="AL92:AL94" si="413">R92/(15.9994+24.3051)</f>
        <v>0</v>
      </c>
      <c r="AM92" s="55">
        <f t="shared" ref="AM92:AM94" si="414">S92/(40.078+15.9994)</f>
        <v>0</v>
      </c>
      <c r="AN92" s="55">
        <f t="shared" ref="AN92:AN94" si="415">T92/(40.078+15.9994)</f>
        <v>0</v>
      </c>
      <c r="AO92" s="55">
        <f t="shared" ref="AO92:AO94" si="416">U92/(22.989+0.5*15.9994)</f>
        <v>0</v>
      </c>
      <c r="AP92" s="55">
        <f t="shared" ref="AP92:AP94" si="417">V92/(22.989+0.5*15.9994)</f>
        <v>0</v>
      </c>
      <c r="AQ92" s="55">
        <f t="shared" ref="AQ92:AQ94" si="418">X92/(2*15.9994+186.207)</f>
        <v>0</v>
      </c>
      <c r="AR92" s="36">
        <v>1</v>
      </c>
      <c r="AS92" s="55" t="e">
        <f t="shared" ref="AS92:AS94" si="419">AR92/(2*AA92+1.5*AC92+AE92+2*AI92+AK92+AM92+0.5*AO92+1.5*AG92+2*AQ92)</f>
        <v>#DIV/0!</v>
      </c>
      <c r="AT92" s="56" t="e">
        <f t="shared" ref="AT92:AT94" si="420">$AS92*AA92</f>
        <v>#DIV/0!</v>
      </c>
      <c r="AU92" s="56" t="e">
        <f t="shared" ref="AU92:AU94" si="421">$AS92*AB92</f>
        <v>#DIV/0!</v>
      </c>
      <c r="AV92" s="55" t="e">
        <f t="shared" ref="AV92:AV94" si="422">$AS92*AC92</f>
        <v>#DIV/0!</v>
      </c>
      <c r="AW92" s="55" t="e">
        <f t="shared" ref="AW92:AW94" si="423">$AS92*AD92</f>
        <v>#DIV/0!</v>
      </c>
      <c r="AX92" s="55" t="e">
        <f t="shared" ref="AX92:AX94" si="424">$AS92*AE92</f>
        <v>#DIV/0!</v>
      </c>
      <c r="AY92" s="55" t="e">
        <f t="shared" ref="AY92:AY94" si="425">$AS92*AF92</f>
        <v>#DIV/0!</v>
      </c>
      <c r="AZ92" s="55" t="e">
        <f t="shared" ref="AZ92:AZ94" si="426">$AS92*AG92</f>
        <v>#DIV/0!</v>
      </c>
      <c r="BA92" s="55" t="e">
        <f t="shared" ref="BA92:BA94" si="427">$AS92*AH92</f>
        <v>#DIV/0!</v>
      </c>
      <c r="BB92" s="55" t="e">
        <f t="shared" ref="BB92:BB94" si="428">$AS92*AI92</f>
        <v>#DIV/0!</v>
      </c>
      <c r="BC92" s="55" t="e">
        <f t="shared" ref="BC92:BC94" si="429">$AS92*AJ92</f>
        <v>#DIV/0!</v>
      </c>
      <c r="BD92" s="55" t="e">
        <f t="shared" ref="BD92:BD94" si="430">$AS92*AK92</f>
        <v>#DIV/0!</v>
      </c>
      <c r="BE92" s="55" t="e">
        <f t="shared" ref="BE92:BE94" si="431">$AS92*AL92</f>
        <v>#DIV/0!</v>
      </c>
      <c r="BF92" s="55" t="e">
        <f t="shared" ref="BF92:BF94" si="432">$AS92*AM92</f>
        <v>#DIV/0!</v>
      </c>
      <c r="BG92" s="55" t="e">
        <f t="shared" ref="BG92:BG94" si="433">$AS92*AN92</f>
        <v>#DIV/0!</v>
      </c>
      <c r="BH92" s="55" t="e">
        <f t="shared" ref="BH92:BH94" si="434">$AS92*AO92</f>
        <v>#DIV/0!</v>
      </c>
      <c r="BI92" s="55" t="e">
        <f t="shared" ref="BI92:BI94" si="435">$AS92*AP92</f>
        <v>#DIV/0!</v>
      </c>
      <c r="BJ92" s="55" t="e">
        <f t="shared" ref="BJ92:BJ94" si="436">$AS92*AQ92</f>
        <v>#DIV/0!</v>
      </c>
      <c r="BK92" s="55" t="e">
        <f t="shared" ref="BK92:BK94" si="437">SUM(AT92,AV92,AX92,AZ92,BB92,BD92,BF92,BH92,BJ92)</f>
        <v>#DIV/0!</v>
      </c>
      <c r="BL92" s="55" t="e">
        <f t="shared" ref="BL92:BL94" si="438">SUM(AU92,AW92,AY92,BA92,BC92,BE92,BG92,BI92,BJ92)</f>
        <v>#DIV/0!</v>
      </c>
      <c r="BM92" s="55"/>
      <c r="BO92" s="49"/>
      <c r="BP92" s="12"/>
      <c r="BQ92" s="12"/>
      <c r="BR92" s="12"/>
      <c r="BS92" s="12"/>
      <c r="BT92" s="12"/>
    </row>
    <row r="93" spans="1:72" s="36" customFormat="1" x14ac:dyDescent="0.3">
      <c r="A93" s="36" t="s">
        <v>68</v>
      </c>
      <c r="B93" s="36" t="s">
        <v>26</v>
      </c>
      <c r="C93" s="36" t="s">
        <v>70</v>
      </c>
      <c r="D93" s="36">
        <v>10</v>
      </c>
      <c r="E93" s="36">
        <v>1310</v>
      </c>
      <c r="F93" s="36" t="s">
        <v>26</v>
      </c>
      <c r="G93" s="52"/>
      <c r="H93" s="53"/>
      <c r="K93" s="49"/>
      <c r="L93" s="49"/>
      <c r="M93" s="49"/>
      <c r="N93" s="49"/>
      <c r="U93" s="54"/>
      <c r="V93" s="54"/>
      <c r="X93" s="36">
        <v>117.18</v>
      </c>
      <c r="Y93" s="51"/>
      <c r="AA93" s="55">
        <f t="shared" si="373"/>
        <v>0</v>
      </c>
      <c r="AB93" s="55">
        <f t="shared" si="373"/>
        <v>0</v>
      </c>
      <c r="AC93" s="55">
        <f t="shared" si="374"/>
        <v>0</v>
      </c>
      <c r="AD93" s="55">
        <f t="shared" si="374"/>
        <v>0</v>
      </c>
      <c r="AE93" s="55">
        <f>K93/(55.8452+15.9994)</f>
        <v>0</v>
      </c>
      <c r="AF93" s="55">
        <f t="shared" si="407"/>
        <v>0</v>
      </c>
      <c r="AG93" s="55">
        <f t="shared" si="408"/>
        <v>0</v>
      </c>
      <c r="AH93" s="55">
        <f t="shared" si="409"/>
        <v>0</v>
      </c>
      <c r="AI93" s="55">
        <f t="shared" si="410"/>
        <v>0</v>
      </c>
      <c r="AJ93" s="55">
        <f t="shared" si="411"/>
        <v>0</v>
      </c>
      <c r="AK93" s="55">
        <f t="shared" si="412"/>
        <v>0</v>
      </c>
      <c r="AL93" s="55">
        <f t="shared" si="413"/>
        <v>0</v>
      </c>
      <c r="AM93" s="55">
        <f t="shared" si="414"/>
        <v>0</v>
      </c>
      <c r="AN93" s="55">
        <f t="shared" si="415"/>
        <v>0</v>
      </c>
      <c r="AO93" s="55">
        <f t="shared" si="416"/>
        <v>0</v>
      </c>
      <c r="AP93" s="55">
        <f t="shared" si="417"/>
        <v>0</v>
      </c>
      <c r="AQ93" s="55">
        <f t="shared" si="418"/>
        <v>0.53701597299430182</v>
      </c>
      <c r="AR93" s="36">
        <v>2</v>
      </c>
      <c r="AS93" s="55">
        <f t="shared" si="419"/>
        <v>1.8621420037549066</v>
      </c>
      <c r="AT93" s="56">
        <f t="shared" si="420"/>
        <v>0</v>
      </c>
      <c r="AU93" s="56">
        <f t="shared" si="421"/>
        <v>0</v>
      </c>
      <c r="AV93" s="55">
        <f t="shared" si="422"/>
        <v>0</v>
      </c>
      <c r="AW93" s="55">
        <f t="shared" si="423"/>
        <v>0</v>
      </c>
      <c r="AX93" s="55">
        <f t="shared" si="424"/>
        <v>0</v>
      </c>
      <c r="AY93" s="55">
        <f t="shared" si="425"/>
        <v>0</v>
      </c>
      <c r="AZ93" s="55">
        <f t="shared" si="426"/>
        <v>0</v>
      </c>
      <c r="BA93" s="55">
        <f t="shared" si="427"/>
        <v>0</v>
      </c>
      <c r="BB93" s="55">
        <f t="shared" si="428"/>
        <v>0</v>
      </c>
      <c r="BC93" s="55">
        <f t="shared" si="429"/>
        <v>0</v>
      </c>
      <c r="BD93" s="55">
        <f t="shared" si="430"/>
        <v>0</v>
      </c>
      <c r="BE93" s="55">
        <f t="shared" si="431"/>
        <v>0</v>
      </c>
      <c r="BF93" s="55">
        <f t="shared" si="432"/>
        <v>0</v>
      </c>
      <c r="BG93" s="55">
        <f t="shared" si="433"/>
        <v>0</v>
      </c>
      <c r="BH93" s="55">
        <f t="shared" si="434"/>
        <v>0</v>
      </c>
      <c r="BI93" s="55">
        <f t="shared" si="435"/>
        <v>0</v>
      </c>
      <c r="BJ93" s="55">
        <f t="shared" si="436"/>
        <v>1</v>
      </c>
      <c r="BK93" s="55">
        <f t="shared" si="437"/>
        <v>1</v>
      </c>
      <c r="BL93" s="55">
        <f t="shared" si="438"/>
        <v>1</v>
      </c>
      <c r="BM93" s="55"/>
      <c r="BO93" s="49"/>
      <c r="BP93" s="12"/>
      <c r="BQ93" s="12"/>
      <c r="BR93" s="12"/>
      <c r="BS93" s="12"/>
      <c r="BT93" s="12"/>
    </row>
    <row r="94" spans="1:72" s="36" customFormat="1" x14ac:dyDescent="0.3">
      <c r="A94" s="36" t="s">
        <v>68</v>
      </c>
      <c r="B94" s="36" t="s">
        <v>40</v>
      </c>
      <c r="C94" s="36" t="s">
        <v>70</v>
      </c>
      <c r="D94" s="36">
        <v>10</v>
      </c>
      <c r="E94" s="36">
        <v>1310</v>
      </c>
      <c r="F94" s="36" t="s">
        <v>26</v>
      </c>
      <c r="G94" s="52"/>
      <c r="H94" s="53"/>
      <c r="K94" s="49"/>
      <c r="L94" s="49"/>
      <c r="M94" s="49"/>
      <c r="N94" s="49"/>
      <c r="U94" s="54"/>
      <c r="V94" s="54"/>
      <c r="X94" s="36">
        <v>100</v>
      </c>
      <c r="Y94" s="51"/>
      <c r="AA94" s="55">
        <f t="shared" si="373"/>
        <v>0</v>
      </c>
      <c r="AB94" s="55">
        <f t="shared" si="373"/>
        <v>0</v>
      </c>
      <c r="AC94" s="55">
        <f t="shared" si="374"/>
        <v>0</v>
      </c>
      <c r="AD94" s="55">
        <f t="shared" si="374"/>
        <v>0</v>
      </c>
      <c r="AE94" s="55">
        <f>K94/(55.8452+15.9994)</f>
        <v>0</v>
      </c>
      <c r="AF94" s="55">
        <f t="shared" si="407"/>
        <v>0</v>
      </c>
      <c r="AG94" s="55">
        <f t="shared" si="408"/>
        <v>0</v>
      </c>
      <c r="AH94" s="55">
        <f t="shared" si="409"/>
        <v>0</v>
      </c>
      <c r="AI94" s="55">
        <f t="shared" si="410"/>
        <v>0</v>
      </c>
      <c r="AJ94" s="55">
        <f t="shared" si="411"/>
        <v>0</v>
      </c>
      <c r="AK94" s="55">
        <f t="shared" si="412"/>
        <v>0</v>
      </c>
      <c r="AL94" s="55">
        <f t="shared" si="413"/>
        <v>0</v>
      </c>
      <c r="AM94" s="55">
        <f t="shared" si="414"/>
        <v>0</v>
      </c>
      <c r="AN94" s="55">
        <f t="shared" si="415"/>
        <v>0</v>
      </c>
      <c r="AO94" s="55">
        <f t="shared" si="416"/>
        <v>0</v>
      </c>
      <c r="AP94" s="55">
        <f t="shared" si="417"/>
        <v>0</v>
      </c>
      <c r="AQ94" s="55">
        <f t="shared" si="418"/>
        <v>0.45828296039793631</v>
      </c>
      <c r="AR94" s="36">
        <v>2</v>
      </c>
      <c r="AS94" s="55">
        <f t="shared" si="419"/>
        <v>2.1820579999999996</v>
      </c>
      <c r="AT94" s="56">
        <f t="shared" si="420"/>
        <v>0</v>
      </c>
      <c r="AU94" s="56">
        <f t="shared" si="421"/>
        <v>0</v>
      </c>
      <c r="AV94" s="55">
        <f t="shared" si="422"/>
        <v>0</v>
      </c>
      <c r="AW94" s="55">
        <f t="shared" si="423"/>
        <v>0</v>
      </c>
      <c r="AX94" s="55">
        <f t="shared" si="424"/>
        <v>0</v>
      </c>
      <c r="AY94" s="55">
        <f t="shared" si="425"/>
        <v>0</v>
      </c>
      <c r="AZ94" s="55">
        <f t="shared" si="426"/>
        <v>0</v>
      </c>
      <c r="BA94" s="55">
        <f t="shared" si="427"/>
        <v>0</v>
      </c>
      <c r="BB94" s="55">
        <f t="shared" si="428"/>
        <v>0</v>
      </c>
      <c r="BC94" s="55">
        <f t="shared" si="429"/>
        <v>0</v>
      </c>
      <c r="BD94" s="55">
        <f t="shared" si="430"/>
        <v>0</v>
      </c>
      <c r="BE94" s="55">
        <f t="shared" si="431"/>
        <v>0</v>
      </c>
      <c r="BF94" s="55">
        <f t="shared" si="432"/>
        <v>0</v>
      </c>
      <c r="BG94" s="55">
        <f t="shared" si="433"/>
        <v>0</v>
      </c>
      <c r="BH94" s="55">
        <f t="shared" si="434"/>
        <v>0</v>
      </c>
      <c r="BI94" s="55">
        <f t="shared" si="435"/>
        <v>0</v>
      </c>
      <c r="BJ94" s="55">
        <f t="shared" si="436"/>
        <v>0.99999999999999989</v>
      </c>
      <c r="BK94" s="55">
        <f t="shared" si="437"/>
        <v>0.99999999999999989</v>
      </c>
      <c r="BL94" s="55">
        <f t="shared" si="438"/>
        <v>0.99999999999999989</v>
      </c>
      <c r="BM94" s="55"/>
      <c r="BO94" s="49"/>
      <c r="BP94" s="12"/>
      <c r="BQ94" s="12"/>
      <c r="BR94" s="12"/>
      <c r="BS94" s="12"/>
      <c r="BT94" s="12"/>
    </row>
    <row r="95" spans="1:72" s="36" customFormat="1" ht="13.95" customHeight="1" x14ac:dyDescent="0.3">
      <c r="G95" s="52"/>
      <c r="H95" s="53"/>
      <c r="K95" s="49"/>
      <c r="L95" s="49"/>
      <c r="M95" s="49"/>
      <c r="N95" s="49"/>
      <c r="U95" s="54"/>
      <c r="V95" s="54"/>
      <c r="Y95" s="51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S95" s="55"/>
      <c r="AT95" s="56"/>
      <c r="AU95" s="56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O95" s="49"/>
      <c r="BP95" s="12"/>
      <c r="BQ95" s="12"/>
      <c r="BR95" s="12"/>
      <c r="BS95" s="12"/>
      <c r="BT95" s="12"/>
    </row>
    <row r="96" spans="1:72" s="36" customFormat="1" x14ac:dyDescent="0.3">
      <c r="A96" s="36" t="s">
        <v>71</v>
      </c>
      <c r="B96" s="36" t="s">
        <v>73</v>
      </c>
      <c r="C96" s="36" t="s">
        <v>72</v>
      </c>
      <c r="D96" s="36">
        <v>10.4</v>
      </c>
      <c r="E96" s="36">
        <v>1310</v>
      </c>
      <c r="F96" s="36" t="s">
        <v>27</v>
      </c>
      <c r="G96" s="52">
        <v>40.5</v>
      </c>
      <c r="H96" s="53">
        <v>0.5</v>
      </c>
      <c r="I96" s="36">
        <v>21.6</v>
      </c>
      <c r="J96" s="36">
        <v>0.2</v>
      </c>
      <c r="K96" s="49">
        <f>BN96-M96/1.1113</f>
        <v>13.289</v>
      </c>
      <c r="L96" s="12">
        <f>(1-BR96)*BO96</f>
        <v>0.48499999999999999</v>
      </c>
      <c r="M96" s="12">
        <f>BN96*BR96*1.1113</f>
        <v>0.45674429999999994</v>
      </c>
      <c r="N96" s="49">
        <f>BQ96</f>
        <v>0.41127363153987878</v>
      </c>
      <c r="Q96" s="36">
        <v>9.8000000000000007</v>
      </c>
      <c r="R96" s="36">
        <v>0.4</v>
      </c>
      <c r="S96" s="36">
        <v>11.7</v>
      </c>
      <c r="T96" s="36">
        <v>0.3</v>
      </c>
      <c r="U96" s="49">
        <v>0.51</v>
      </c>
      <c r="V96" s="49">
        <v>0.04</v>
      </c>
      <c r="Y96" s="51">
        <f>K96+M96</f>
        <v>13.7457443</v>
      </c>
      <c r="AA96" s="55">
        <f t="shared" ref="AA96:AB100" si="439">G96/(2*15.9994+28.0855)</f>
        <v>0.67405295559738565</v>
      </c>
      <c r="AB96" s="55">
        <f t="shared" si="439"/>
        <v>8.3216414271282176E-3</v>
      </c>
      <c r="AC96" s="55">
        <f t="shared" ref="AC96:AD100" si="440">(2*I96)/(2*26.981+3*15.9994)</f>
        <v>0.4236947357890628</v>
      </c>
      <c r="AD96" s="55">
        <f t="shared" si="440"/>
        <v>3.9230994054542849E-3</v>
      </c>
      <c r="AE96" s="55">
        <f>K96/(55.8452+15.9994)</f>
        <v>0.18496866848726279</v>
      </c>
      <c r="AF96" s="55">
        <f t="shared" ref="AF96:AF97" si="441">L96/(55.8452+15.9994)</f>
        <v>6.7506813316519261E-3</v>
      </c>
      <c r="AG96" s="55">
        <f t="shared" ref="AG96:AG97" si="442">2*M96/(2*55.845+3*15.999)</f>
        <v>5.7204944673016579E-3</v>
      </c>
      <c r="AH96" s="55">
        <f t="shared" ref="AH96:AH97" si="443">2*N96/(2*55.845+3*15.999)</f>
        <v>5.1509970321927112E-3</v>
      </c>
      <c r="AI96" s="55">
        <f t="shared" ref="AI96:AI97" si="444">O96/(95.94+2*15.9994)</f>
        <v>0</v>
      </c>
      <c r="AJ96" s="55">
        <f t="shared" ref="AJ96:AJ97" si="445">P96/(95.94+2*15.9994)</f>
        <v>0</v>
      </c>
      <c r="AK96" s="55">
        <f t="shared" ref="AK96:AK97" si="446">Q96/(15.9994+24.3051)</f>
        <v>0.24314902802416608</v>
      </c>
      <c r="AL96" s="55">
        <f t="shared" ref="AL96:AL97" si="447">R96/(15.9994+24.3051)</f>
        <v>9.9244501234353501E-3</v>
      </c>
      <c r="AM96" s="55">
        <f t="shared" ref="AM96:AM97" si="448">S96/(40.078+15.9994)</f>
        <v>0.20864020086523266</v>
      </c>
      <c r="AN96" s="55">
        <f t="shared" ref="AN96:AN97" si="449">T96/(40.078+15.9994)</f>
        <v>5.3497487401341715E-3</v>
      </c>
      <c r="AO96" s="55">
        <f t="shared" ref="AO96:AO97" si="450">U96/(22.989+0.5*15.9994)</f>
        <v>1.6457611968233581E-2</v>
      </c>
      <c r="AP96" s="55">
        <f t="shared" ref="AP96:AP97" si="451">V96/(22.989+0.5*15.9994)</f>
        <v>1.290793095547732E-3</v>
      </c>
      <c r="AQ96" s="55">
        <f t="shared" ref="AQ96:AQ97" si="452">X96/(2*15.9994+186.207)</f>
        <v>0</v>
      </c>
      <c r="AR96" s="36">
        <v>12</v>
      </c>
      <c r="AS96" s="55">
        <f t="shared" si="341"/>
        <v>4.550253925886123</v>
      </c>
      <c r="AT96" s="56">
        <f t="shared" ref="AT96:AT97" si="453">$AS96*AA96</f>
        <v>3.0671121074621488</v>
      </c>
      <c r="AU96" s="56">
        <f t="shared" ref="AU96:AU97" si="454">$AS96*AB96</f>
        <v>3.7865581573606769E-2</v>
      </c>
      <c r="AV96" s="55">
        <f t="shared" ref="AV96:AV97" si="455">$AS96*AC96</f>
        <v>1.9279186349014665</v>
      </c>
      <c r="AW96" s="55">
        <f t="shared" ref="AW96:AW97" si="456">$AS96*AD96</f>
        <v>1.7851098471309876E-2</v>
      </c>
      <c r="AX96" s="55">
        <f t="shared" ref="AX96:AX97" si="457">$AS96*AE96</f>
        <v>0.84165440995009633</v>
      </c>
      <c r="AY96" s="55">
        <f t="shared" ref="AY96:AY97" si="458">$AS96*AF96</f>
        <v>3.0717314231755336E-2</v>
      </c>
      <c r="AZ96" s="55">
        <f t="shared" ref="AZ96:AZ97" si="459">$AS96*AG96</f>
        <v>2.6029702407849215E-2</v>
      </c>
      <c r="BA96" s="55">
        <f t="shared" ref="BA96:BA97" si="460">$AS96*AH96</f>
        <v>2.3438344467962651E-2</v>
      </c>
      <c r="BB96" s="55">
        <f t="shared" ref="BB96:BB97" si="461">$AS96*AI96</f>
        <v>0</v>
      </c>
      <c r="BC96" s="55">
        <f t="shared" ref="BC96:BC97" si="462">$AS96*AJ96</f>
        <v>0</v>
      </c>
      <c r="BD96" s="55">
        <f t="shared" ref="BD96:BD97" si="463">$AS96*AK96</f>
        <v>1.1063898193423567</v>
      </c>
      <c r="BE96" s="55">
        <f t="shared" ref="BE96:BE97" si="464">$AS96*AL96</f>
        <v>4.5158768136422722E-2</v>
      </c>
      <c r="BF96" s="55">
        <f t="shared" ref="BF96:BF97" si="465">$AS96*AM96</f>
        <v>0.94936589308469421</v>
      </c>
      <c r="BG96" s="55">
        <f t="shared" ref="BG96:BG97" si="466">$AS96*AN96</f>
        <v>2.4342715207299855E-2</v>
      </c>
      <c r="BH96" s="55">
        <f t="shared" ref="BH96:BH97" si="467">$AS96*AO96</f>
        <v>7.48863134691653E-2</v>
      </c>
      <c r="BI96" s="55">
        <f t="shared" ref="BI96:BI97" si="468">$AS96*AP96</f>
        <v>5.8734363505227689E-3</v>
      </c>
      <c r="BJ96" s="55">
        <f t="shared" ref="BJ96:BJ97" si="469">$AS96*AQ96</f>
        <v>0</v>
      </c>
      <c r="BK96" s="55">
        <f t="shared" ref="BK96:BK97" si="470">SUM(AT96,AV96,AX96,AZ96,BB96,BD96,BF96,BH96,BJ96)</f>
        <v>7.9933568806177782</v>
      </c>
      <c r="BL96" s="55">
        <f t="shared" ref="BL96:BL97" si="471">SUM(AU96,AW96,AY96,BA96,BC96,BE96,BG96,BI96,BJ96)</f>
        <v>0.18524725843887999</v>
      </c>
      <c r="BM96" s="55">
        <f>AX96+AZ96</f>
        <v>0.86768411235794551</v>
      </c>
      <c r="BN96" s="36">
        <v>13.7</v>
      </c>
      <c r="BO96" s="49">
        <v>0.5</v>
      </c>
      <c r="BP96" s="12">
        <f>(1-BR96)*L96+BQ96</f>
        <v>0.88172363153987876</v>
      </c>
      <c r="BQ96" s="12">
        <f>SQRT((BO96/BN96)^2+(BS96/BR96)^2)*(BN96*BR96)</f>
        <v>0.41127363153987878</v>
      </c>
      <c r="BR96" s="12">
        <v>0.03</v>
      </c>
      <c r="BS96" s="12">
        <v>0.03</v>
      </c>
      <c r="BT96" s="12">
        <f>AX96+BF96+(BD96)</f>
        <v>2.8974101223771473</v>
      </c>
    </row>
    <row r="97" spans="1:72" s="36" customFormat="1" x14ac:dyDescent="0.3">
      <c r="A97" s="36" t="s">
        <v>71</v>
      </c>
      <c r="B97" s="36" t="s">
        <v>74</v>
      </c>
      <c r="C97" s="36" t="s">
        <v>72</v>
      </c>
      <c r="D97" s="36">
        <v>10.4</v>
      </c>
      <c r="E97" s="36">
        <v>1310</v>
      </c>
      <c r="F97" s="36" t="s">
        <v>27</v>
      </c>
      <c r="G97" s="52">
        <v>56.4</v>
      </c>
      <c r="H97" s="53">
        <v>0.4</v>
      </c>
      <c r="I97" s="36">
        <v>12.7</v>
      </c>
      <c r="J97" s="36">
        <v>0.7</v>
      </c>
      <c r="K97" s="49">
        <v>3</v>
      </c>
      <c r="L97" s="49">
        <v>0.4</v>
      </c>
      <c r="M97" s="49"/>
      <c r="N97" s="49"/>
      <c r="Q97" s="36">
        <v>8.1999999999999993</v>
      </c>
      <c r="R97" s="36">
        <v>0.4</v>
      </c>
      <c r="S97" s="36">
        <v>11.2</v>
      </c>
      <c r="T97" s="36">
        <v>0.8</v>
      </c>
      <c r="U97" s="54">
        <v>6.7</v>
      </c>
      <c r="V97" s="54">
        <v>0.3</v>
      </c>
      <c r="Y97" s="51"/>
      <c r="AA97" s="55">
        <f t="shared" si="439"/>
        <v>0.93868115298006305</v>
      </c>
      <c r="AB97" s="55">
        <f t="shared" si="439"/>
        <v>6.6573131417025748E-3</v>
      </c>
      <c r="AC97" s="55">
        <f t="shared" si="440"/>
        <v>0.2491168122463471</v>
      </c>
      <c r="AD97" s="55">
        <f t="shared" si="440"/>
        <v>1.3730847919089998E-2</v>
      </c>
      <c r="AE97" s="55">
        <f>K97/(55.8452+15.9994)</f>
        <v>4.1756791742176863E-2</v>
      </c>
      <c r="AF97" s="55">
        <f t="shared" si="441"/>
        <v>5.5675722322902493E-3</v>
      </c>
      <c r="AG97" s="55">
        <f t="shared" si="442"/>
        <v>0</v>
      </c>
      <c r="AH97" s="55">
        <f t="shared" si="443"/>
        <v>0</v>
      </c>
      <c r="AI97" s="55">
        <f t="shared" si="444"/>
        <v>0</v>
      </c>
      <c r="AJ97" s="55">
        <f t="shared" si="445"/>
        <v>0</v>
      </c>
      <c r="AK97" s="55">
        <f t="shared" si="446"/>
        <v>0.20345122753042463</v>
      </c>
      <c r="AL97" s="55">
        <f t="shared" si="447"/>
        <v>9.9244501234353501E-3</v>
      </c>
      <c r="AM97" s="55">
        <f t="shared" si="448"/>
        <v>0.19972395296500906</v>
      </c>
      <c r="AN97" s="55">
        <f t="shared" si="449"/>
        <v>1.4265996640357791E-2</v>
      </c>
      <c r="AO97" s="55">
        <f t="shared" si="450"/>
        <v>0.2162078435042451</v>
      </c>
      <c r="AP97" s="55">
        <f t="shared" si="451"/>
        <v>9.6809482166079885E-3</v>
      </c>
      <c r="AQ97" s="55">
        <f t="shared" si="452"/>
        <v>0</v>
      </c>
      <c r="AR97" s="36">
        <v>6</v>
      </c>
      <c r="AS97" s="55">
        <f t="shared" si="341"/>
        <v>2.1397442594766645</v>
      </c>
      <c r="AT97" s="56">
        <f t="shared" si="453"/>
        <v>2.0085376085680267</v>
      </c>
      <c r="AU97" s="56">
        <f t="shared" si="454"/>
        <v>1.4244947578496642E-2</v>
      </c>
      <c r="AV97" s="55">
        <f t="shared" si="455"/>
        <v>0.53304626894324725</v>
      </c>
      <c r="AW97" s="55">
        <f t="shared" si="456"/>
        <v>2.9380503012619925E-2</v>
      </c>
      <c r="AX97" s="55">
        <f t="shared" si="457"/>
        <v>8.9348855424485535E-2</v>
      </c>
      <c r="AY97" s="55">
        <f t="shared" si="458"/>
        <v>1.1913180723264739E-2</v>
      </c>
      <c r="AZ97" s="55">
        <f t="shared" si="459"/>
        <v>0</v>
      </c>
      <c r="BA97" s="55">
        <f t="shared" si="460"/>
        <v>0</v>
      </c>
      <c r="BB97" s="55">
        <f t="shared" si="461"/>
        <v>0</v>
      </c>
      <c r="BC97" s="55">
        <f t="shared" si="462"/>
        <v>0</v>
      </c>
      <c r="BD97" s="55">
        <f t="shared" si="463"/>
        <v>0.43533359619170681</v>
      </c>
      <c r="BE97" s="55">
        <f t="shared" si="464"/>
        <v>2.1235785180083264E-2</v>
      </c>
      <c r="BF97" s="55">
        <f t="shared" si="465"/>
        <v>0.42735818183686547</v>
      </c>
      <c r="BG97" s="55">
        <f t="shared" si="466"/>
        <v>3.0525584416918963E-2</v>
      </c>
      <c r="BH97" s="55">
        <f t="shared" si="467"/>
        <v>0.46262949199203751</v>
      </c>
      <c r="BI97" s="55">
        <f t="shared" si="468"/>
        <v>2.0714753372777797E-2</v>
      </c>
      <c r="BJ97" s="55">
        <f t="shared" si="469"/>
        <v>0</v>
      </c>
      <c r="BK97" s="55">
        <f t="shared" si="470"/>
        <v>3.9562540029563693</v>
      </c>
      <c r="BL97" s="55">
        <f t="shared" si="471"/>
        <v>0.12801475428416131</v>
      </c>
      <c r="BM97" s="55"/>
      <c r="BO97" s="49"/>
      <c r="BP97" s="12"/>
      <c r="BQ97" s="12"/>
      <c r="BR97" s="12"/>
      <c r="BS97" s="12"/>
      <c r="BT97" s="12"/>
    </row>
    <row r="98" spans="1:72" s="36" customFormat="1" x14ac:dyDescent="0.3">
      <c r="A98" s="36" t="s">
        <v>71</v>
      </c>
      <c r="B98" s="36" t="s">
        <v>47</v>
      </c>
      <c r="C98" s="36" t="s">
        <v>72</v>
      </c>
      <c r="D98" s="36">
        <v>10.4</v>
      </c>
      <c r="E98" s="36">
        <v>1310</v>
      </c>
      <c r="F98" s="36" t="s">
        <v>27</v>
      </c>
      <c r="G98" s="52">
        <v>99</v>
      </c>
      <c r="H98" s="53">
        <v>1</v>
      </c>
      <c r="I98" s="36">
        <v>1</v>
      </c>
      <c r="J98" s="36">
        <v>0.5</v>
      </c>
      <c r="K98" s="49"/>
      <c r="L98" s="49"/>
      <c r="M98" s="49"/>
      <c r="N98" s="49"/>
      <c r="U98" s="54"/>
      <c r="V98" s="54"/>
      <c r="Y98" s="51"/>
      <c r="AA98" s="55">
        <f t="shared" si="439"/>
        <v>1.6476850025713872</v>
      </c>
      <c r="AB98" s="55">
        <f t="shared" si="439"/>
        <v>1.6643282854256435E-2</v>
      </c>
      <c r="AC98" s="55">
        <f t="shared" si="440"/>
        <v>1.9615497027271424E-2</v>
      </c>
      <c r="AD98" s="55">
        <f t="shared" si="440"/>
        <v>9.8077485136357119E-3</v>
      </c>
      <c r="AE98" s="55">
        <f>K98/(55.8452+15.9994)</f>
        <v>0</v>
      </c>
      <c r="AF98" s="55">
        <f t="shared" ref="AF98:AF100" si="472">L98/(55.8452+15.9994)</f>
        <v>0</v>
      </c>
      <c r="AG98" s="55">
        <f t="shared" ref="AG98:AG100" si="473">2*M98/(2*55.845+3*15.999)</f>
        <v>0</v>
      </c>
      <c r="AH98" s="55">
        <f t="shared" ref="AH98:AH100" si="474">2*N98/(2*55.845+3*15.999)</f>
        <v>0</v>
      </c>
      <c r="AI98" s="55">
        <f t="shared" ref="AI98:AI100" si="475">O98/(95.94+2*15.9994)</f>
        <v>0</v>
      </c>
      <c r="AJ98" s="55">
        <f t="shared" ref="AJ98:AJ100" si="476">P98/(95.94+2*15.9994)</f>
        <v>0</v>
      </c>
      <c r="AK98" s="55">
        <f t="shared" ref="AK98:AK100" si="477">Q98/(15.9994+24.3051)</f>
        <v>0</v>
      </c>
      <c r="AL98" s="55">
        <f t="shared" ref="AL98:AL100" si="478">R98/(15.9994+24.3051)</f>
        <v>0</v>
      </c>
      <c r="AM98" s="55">
        <f t="shared" ref="AM98:AM100" si="479">S98/(40.078+15.9994)</f>
        <v>0</v>
      </c>
      <c r="AN98" s="55">
        <f t="shared" ref="AN98:AN100" si="480">T98/(40.078+15.9994)</f>
        <v>0</v>
      </c>
      <c r="AO98" s="55">
        <f t="shared" ref="AO98:AO100" si="481">U98/(22.989+0.5*15.9994)</f>
        <v>0</v>
      </c>
      <c r="AP98" s="55">
        <f t="shared" ref="AP98:AP100" si="482">V98/(22.989+0.5*15.9994)</f>
        <v>0</v>
      </c>
      <c r="AQ98" s="55">
        <f t="shared" ref="AQ98:AQ100" si="483">X98/(2*15.9994+186.207)</f>
        <v>0</v>
      </c>
      <c r="AR98" s="36">
        <v>2</v>
      </c>
      <c r="AS98" s="55">
        <f t="shared" si="341"/>
        <v>0.60154116337571895</v>
      </c>
      <c r="AT98" s="56">
        <f t="shared" ref="AT98:AT100" si="484">$AS98*AA98</f>
        <v>0.99115035332351675</v>
      </c>
      <c r="AU98" s="56">
        <f t="shared" ref="AU98:AU100" si="485">$AS98*AB98</f>
        <v>1.0011619730540572E-2</v>
      </c>
      <c r="AV98" s="55">
        <f t="shared" ref="AV98:AV100" si="486">$AS98*AC98</f>
        <v>1.1799528901977809E-2</v>
      </c>
      <c r="AW98" s="55">
        <f t="shared" ref="AW98:AW100" si="487">$AS98*AD98</f>
        <v>5.8997644509889043E-3</v>
      </c>
      <c r="AX98" s="55">
        <f t="shared" ref="AX98:AX100" si="488">$AS98*AE98</f>
        <v>0</v>
      </c>
      <c r="AY98" s="55">
        <f t="shared" ref="AY98:AY100" si="489">$AS98*AF98</f>
        <v>0</v>
      </c>
      <c r="AZ98" s="55">
        <f t="shared" ref="AZ98:AZ100" si="490">$AS98*AG98</f>
        <v>0</v>
      </c>
      <c r="BA98" s="55">
        <f t="shared" ref="BA98:BA100" si="491">$AS98*AH98</f>
        <v>0</v>
      </c>
      <c r="BB98" s="55">
        <f t="shared" ref="BB98:BB100" si="492">$AS98*AI98</f>
        <v>0</v>
      </c>
      <c r="BC98" s="55">
        <f t="shared" ref="BC98:BC100" si="493">$AS98*AJ98</f>
        <v>0</v>
      </c>
      <c r="BD98" s="55">
        <f t="shared" ref="BD98:BD100" si="494">$AS98*AK98</f>
        <v>0</v>
      </c>
      <c r="BE98" s="55">
        <f t="shared" ref="BE98:BE100" si="495">$AS98*AL98</f>
        <v>0</v>
      </c>
      <c r="BF98" s="55">
        <f t="shared" ref="BF98:BF100" si="496">$AS98*AM98</f>
        <v>0</v>
      </c>
      <c r="BG98" s="55">
        <f t="shared" ref="BG98:BG100" si="497">$AS98*AN98</f>
        <v>0</v>
      </c>
      <c r="BH98" s="55">
        <f t="shared" ref="BH98:BH100" si="498">$AS98*AO98</f>
        <v>0</v>
      </c>
      <c r="BI98" s="55">
        <f t="shared" ref="BI98:BI100" si="499">$AS98*AP98</f>
        <v>0</v>
      </c>
      <c r="BJ98" s="55">
        <f t="shared" ref="BJ98:BJ100" si="500">$AS98*AQ98</f>
        <v>0</v>
      </c>
      <c r="BK98" s="55">
        <f t="shared" ref="BK98:BK100" si="501">SUM(AT98,AV98,AX98,AZ98,BB98,BD98,BF98,BH98,BJ98)</f>
        <v>1.0029498822254945</v>
      </c>
      <c r="BL98" s="55"/>
      <c r="BM98" s="55"/>
      <c r="BO98" s="49"/>
      <c r="BP98" s="12"/>
      <c r="BQ98" s="12"/>
      <c r="BR98" s="12"/>
      <c r="BS98" s="12"/>
      <c r="BT98" s="12"/>
    </row>
    <row r="99" spans="1:72" s="36" customFormat="1" x14ac:dyDescent="0.3">
      <c r="A99" s="36" t="s">
        <v>71</v>
      </c>
      <c r="B99" s="36" t="s">
        <v>27</v>
      </c>
      <c r="C99" s="36" t="s">
        <v>72</v>
      </c>
      <c r="D99" s="36">
        <v>10.4</v>
      </c>
      <c r="E99" s="36">
        <v>1310</v>
      </c>
      <c r="F99" s="36" t="s">
        <v>27</v>
      </c>
      <c r="G99" s="52"/>
      <c r="H99" s="53"/>
      <c r="K99" s="49"/>
      <c r="L99" s="49"/>
      <c r="M99" s="49"/>
      <c r="N99" s="49"/>
      <c r="O99" s="36">
        <v>133.35</v>
      </c>
      <c r="U99" s="54"/>
      <c r="V99" s="54"/>
      <c r="Y99" s="51"/>
      <c r="AA99" s="55">
        <f t="shared" si="439"/>
        <v>0</v>
      </c>
      <c r="AB99" s="55">
        <f t="shared" si="439"/>
        <v>0</v>
      </c>
      <c r="AC99" s="55">
        <f t="shared" si="440"/>
        <v>0</v>
      </c>
      <c r="AD99" s="55">
        <f t="shared" si="440"/>
        <v>0</v>
      </c>
      <c r="AE99" s="55">
        <f>K99/(55.8452+15.9994)</f>
        <v>0</v>
      </c>
      <c r="AF99" s="55">
        <f t="shared" si="472"/>
        <v>0</v>
      </c>
      <c r="AG99" s="55">
        <f t="shared" si="473"/>
        <v>0</v>
      </c>
      <c r="AH99" s="55">
        <f t="shared" si="474"/>
        <v>0</v>
      </c>
      <c r="AI99" s="55">
        <f t="shared" si="475"/>
        <v>1.0422952224032116</v>
      </c>
      <c r="AJ99" s="55">
        <f t="shared" si="476"/>
        <v>0</v>
      </c>
      <c r="AK99" s="55">
        <f t="shared" si="477"/>
        <v>0</v>
      </c>
      <c r="AL99" s="55">
        <f t="shared" si="478"/>
        <v>0</v>
      </c>
      <c r="AM99" s="55">
        <f t="shared" si="479"/>
        <v>0</v>
      </c>
      <c r="AN99" s="55">
        <f t="shared" si="480"/>
        <v>0</v>
      </c>
      <c r="AO99" s="55">
        <f t="shared" si="481"/>
        <v>0</v>
      </c>
      <c r="AP99" s="55">
        <f t="shared" si="482"/>
        <v>0</v>
      </c>
      <c r="AQ99" s="55">
        <f t="shared" si="483"/>
        <v>0</v>
      </c>
      <c r="AR99" s="36">
        <v>2</v>
      </c>
      <c r="AS99" s="55">
        <f t="shared" si="341"/>
        <v>0.9594210723659542</v>
      </c>
      <c r="AT99" s="56">
        <f t="shared" si="484"/>
        <v>0</v>
      </c>
      <c r="AU99" s="56">
        <f t="shared" si="485"/>
        <v>0</v>
      </c>
      <c r="AV99" s="55">
        <f t="shared" si="486"/>
        <v>0</v>
      </c>
      <c r="AW99" s="55">
        <f t="shared" si="487"/>
        <v>0</v>
      </c>
      <c r="AX99" s="55">
        <f t="shared" si="488"/>
        <v>0</v>
      </c>
      <c r="AY99" s="55">
        <f t="shared" si="489"/>
        <v>0</v>
      </c>
      <c r="AZ99" s="55">
        <f t="shared" si="490"/>
        <v>0</v>
      </c>
      <c r="BA99" s="55">
        <f t="shared" si="491"/>
        <v>0</v>
      </c>
      <c r="BB99" s="55">
        <f t="shared" si="492"/>
        <v>1</v>
      </c>
      <c r="BC99" s="55">
        <f t="shared" si="493"/>
        <v>0</v>
      </c>
      <c r="BD99" s="55">
        <f t="shared" si="494"/>
        <v>0</v>
      </c>
      <c r="BE99" s="55">
        <f t="shared" si="495"/>
        <v>0</v>
      </c>
      <c r="BF99" s="55">
        <f t="shared" si="496"/>
        <v>0</v>
      </c>
      <c r="BG99" s="55">
        <f t="shared" si="497"/>
        <v>0</v>
      </c>
      <c r="BH99" s="55">
        <f t="shared" si="498"/>
        <v>0</v>
      </c>
      <c r="BI99" s="55">
        <f t="shared" si="499"/>
        <v>0</v>
      </c>
      <c r="BJ99" s="55">
        <f t="shared" si="500"/>
        <v>0</v>
      </c>
      <c r="BK99" s="55">
        <f t="shared" si="501"/>
        <v>1</v>
      </c>
      <c r="BL99" s="55"/>
      <c r="BM99" s="55"/>
      <c r="BO99" s="49"/>
      <c r="BP99" s="12"/>
      <c r="BQ99" s="12"/>
      <c r="BR99" s="12"/>
      <c r="BS99" s="12"/>
      <c r="BT99" s="12"/>
    </row>
    <row r="100" spans="1:72" s="36" customFormat="1" x14ac:dyDescent="0.3">
      <c r="A100" s="36" t="s">
        <v>71</v>
      </c>
      <c r="B100" s="36" t="s">
        <v>36</v>
      </c>
      <c r="C100" s="36" t="s">
        <v>72</v>
      </c>
      <c r="D100" s="36">
        <v>10.4</v>
      </c>
      <c r="E100" s="36">
        <v>1310</v>
      </c>
      <c r="F100" s="36" t="s">
        <v>27</v>
      </c>
      <c r="G100" s="52"/>
      <c r="H100" s="53"/>
      <c r="K100" s="49"/>
      <c r="L100" s="49"/>
      <c r="M100" s="49"/>
      <c r="N100" s="49"/>
      <c r="O100" s="36">
        <v>100</v>
      </c>
      <c r="U100" s="54"/>
      <c r="V100" s="54"/>
      <c r="Y100" s="51"/>
      <c r="AA100" s="55">
        <f t="shared" si="439"/>
        <v>0</v>
      </c>
      <c r="AB100" s="55">
        <f t="shared" si="439"/>
        <v>0</v>
      </c>
      <c r="AC100" s="55">
        <f t="shared" si="440"/>
        <v>0</v>
      </c>
      <c r="AD100" s="55">
        <f t="shared" si="440"/>
        <v>0</v>
      </c>
      <c r="AE100" s="55">
        <f>K100/(55.8452+15.9994)</f>
        <v>0</v>
      </c>
      <c r="AF100" s="55">
        <f t="shared" si="472"/>
        <v>0</v>
      </c>
      <c r="AG100" s="55">
        <f t="shared" si="473"/>
        <v>0</v>
      </c>
      <c r="AH100" s="55">
        <f t="shared" si="474"/>
        <v>0</v>
      </c>
      <c r="AI100" s="55">
        <f t="shared" si="475"/>
        <v>0.78162371383817886</v>
      </c>
      <c r="AJ100" s="55">
        <f t="shared" si="476"/>
        <v>0</v>
      </c>
      <c r="AK100" s="55">
        <f t="shared" si="477"/>
        <v>0</v>
      </c>
      <c r="AL100" s="55">
        <f t="shared" si="478"/>
        <v>0</v>
      </c>
      <c r="AM100" s="55">
        <f t="shared" si="479"/>
        <v>0</v>
      </c>
      <c r="AN100" s="55">
        <f t="shared" si="480"/>
        <v>0</v>
      </c>
      <c r="AO100" s="55">
        <f t="shared" si="481"/>
        <v>0</v>
      </c>
      <c r="AP100" s="55">
        <f t="shared" si="482"/>
        <v>0</v>
      </c>
      <c r="AQ100" s="55">
        <f t="shared" si="483"/>
        <v>0</v>
      </c>
      <c r="AR100" s="36">
        <v>2</v>
      </c>
      <c r="AS100" s="55">
        <f t="shared" si="341"/>
        <v>1.279388</v>
      </c>
      <c r="AT100" s="56">
        <f t="shared" si="484"/>
        <v>0</v>
      </c>
      <c r="AU100" s="56">
        <f t="shared" si="485"/>
        <v>0</v>
      </c>
      <c r="AV100" s="55">
        <f t="shared" si="486"/>
        <v>0</v>
      </c>
      <c r="AW100" s="55">
        <f t="shared" si="487"/>
        <v>0</v>
      </c>
      <c r="AX100" s="55">
        <f t="shared" si="488"/>
        <v>0</v>
      </c>
      <c r="AY100" s="55">
        <f t="shared" si="489"/>
        <v>0</v>
      </c>
      <c r="AZ100" s="55">
        <f t="shared" si="490"/>
        <v>0</v>
      </c>
      <c r="BA100" s="55">
        <f t="shared" si="491"/>
        <v>0</v>
      </c>
      <c r="BB100" s="55">
        <f t="shared" si="492"/>
        <v>1</v>
      </c>
      <c r="BC100" s="55">
        <f t="shared" si="493"/>
        <v>0</v>
      </c>
      <c r="BD100" s="55">
        <f t="shared" si="494"/>
        <v>0</v>
      </c>
      <c r="BE100" s="55">
        <f t="shared" si="495"/>
        <v>0</v>
      </c>
      <c r="BF100" s="55">
        <f t="shared" si="496"/>
        <v>0</v>
      </c>
      <c r="BG100" s="55">
        <f t="shared" si="497"/>
        <v>0</v>
      </c>
      <c r="BH100" s="55">
        <f t="shared" si="498"/>
        <v>0</v>
      </c>
      <c r="BI100" s="55">
        <f t="shared" si="499"/>
        <v>0</v>
      </c>
      <c r="BJ100" s="55">
        <f t="shared" si="500"/>
        <v>0</v>
      </c>
      <c r="BK100" s="55">
        <f t="shared" si="501"/>
        <v>1</v>
      </c>
      <c r="BL100" s="55"/>
      <c r="BM100" s="55"/>
      <c r="BO100" s="49"/>
      <c r="BP100" s="12"/>
      <c r="BQ100" s="12"/>
      <c r="BR100" s="12"/>
      <c r="BS100" s="12"/>
      <c r="BT100" s="12"/>
    </row>
    <row r="101" spans="1:72" s="36" customFormat="1" x14ac:dyDescent="0.3">
      <c r="G101" s="52"/>
      <c r="H101" s="53"/>
      <c r="K101" s="49"/>
      <c r="L101" s="49"/>
      <c r="M101" s="49"/>
      <c r="N101" s="49"/>
      <c r="U101" s="54"/>
      <c r="V101" s="54"/>
      <c r="Y101" s="51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S101" s="55"/>
      <c r="AT101" s="56"/>
      <c r="AU101" s="56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O101" s="49"/>
      <c r="BP101" s="12"/>
      <c r="BQ101" s="12"/>
      <c r="BR101" s="12"/>
      <c r="BS101" s="12"/>
      <c r="BT101" s="12"/>
    </row>
    <row r="102" spans="1:72" s="36" customFormat="1" x14ac:dyDescent="0.3">
      <c r="A102" s="48" t="s">
        <v>75</v>
      </c>
      <c r="B102" s="48" t="s">
        <v>33</v>
      </c>
      <c r="C102" s="36" t="s">
        <v>70</v>
      </c>
      <c r="D102" s="48">
        <v>14</v>
      </c>
      <c r="E102" s="48">
        <v>1500</v>
      </c>
      <c r="F102" s="48" t="s">
        <v>28</v>
      </c>
      <c r="G102" s="52">
        <v>41.1</v>
      </c>
      <c r="H102" s="53">
        <v>0.4</v>
      </c>
      <c r="I102" s="36">
        <v>17.5</v>
      </c>
      <c r="J102" s="36">
        <v>0.4</v>
      </c>
      <c r="K102" s="49">
        <f>BN102-M102/1.1113</f>
        <v>20.739000000000001</v>
      </c>
      <c r="L102" s="12">
        <f>(1-BR102)*BO102</f>
        <v>1.0229999999999999</v>
      </c>
      <c r="M102" s="12">
        <f>BN102*BR102*1.1113</f>
        <v>1.7347393000000002</v>
      </c>
      <c r="N102" s="49">
        <f t="shared" ref="N102:N107" si="502">BQ102</f>
        <v>0.67341666151053903</v>
      </c>
      <c r="Q102" s="36">
        <v>6.8</v>
      </c>
      <c r="R102" s="36">
        <v>0.4</v>
      </c>
      <c r="S102" s="36">
        <v>11.4</v>
      </c>
      <c r="T102" s="36">
        <v>0.4</v>
      </c>
      <c r="U102" s="54">
        <v>0.8</v>
      </c>
      <c r="V102" s="54">
        <v>0.06</v>
      </c>
      <c r="Y102" s="51">
        <f>K102+M102</f>
        <v>22.473739300000002</v>
      </c>
      <c r="AA102" s="55">
        <f t="shared" ref="AA102:AB105" si="503">G102/(2*15.9994+28.0855)</f>
        <v>0.68403892530993959</v>
      </c>
      <c r="AB102" s="55">
        <f t="shared" si="503"/>
        <v>6.6573131417025748E-3</v>
      </c>
      <c r="AC102" s="55">
        <f t="shared" ref="AC102:AD105" si="504">(2*I102)/(2*26.981+3*15.9994)</f>
        <v>0.34327119797724992</v>
      </c>
      <c r="AD102" s="55">
        <f t="shared" si="504"/>
        <v>7.8461988109085699E-3</v>
      </c>
      <c r="AE102" s="55">
        <f>K102/(55.8452+15.9994)</f>
        <v>0.28866470131366867</v>
      </c>
      <c r="AF102" s="55">
        <f t="shared" ref="AF102:AF105" si="505">L102/(55.8452+15.9994)</f>
        <v>1.4239065984082309E-2</v>
      </c>
      <c r="AG102" s="55">
        <f t="shared" ref="AG102:AG105" si="506">2*M102/(2*55.845+3*15.999)</f>
        <v>2.17267441933282E-2</v>
      </c>
      <c r="AH102" s="55">
        <f t="shared" ref="AH102:AH105" si="507">2*N102/(2*55.845+3*15.999)</f>
        <v>8.4342076876707424E-3</v>
      </c>
      <c r="AI102" s="55">
        <f t="shared" ref="AI102:AI105" si="508">O102/(95.94+2*15.9994)</f>
        <v>0</v>
      </c>
      <c r="AJ102" s="55">
        <f t="shared" ref="AJ102:AJ105" si="509">P102/(95.94+2*15.9994)</f>
        <v>0</v>
      </c>
      <c r="AK102" s="55">
        <f t="shared" ref="AK102:AK105" si="510">Q102/(15.9994+24.3051)</f>
        <v>0.16871565209840092</v>
      </c>
      <c r="AL102" s="55">
        <f t="shared" ref="AL102:AL105" si="511">R102/(15.9994+24.3051)</f>
        <v>9.9244501234353501E-3</v>
      </c>
      <c r="AM102" s="55">
        <f t="shared" ref="AM102:AM105" si="512">S102/(40.078+15.9994)</f>
        <v>0.20329045212509853</v>
      </c>
      <c r="AN102" s="55">
        <f t="shared" ref="AN102:AN105" si="513">T102/(40.078+15.9994)</f>
        <v>7.1329983201788953E-3</v>
      </c>
      <c r="AO102" s="55">
        <f t="shared" ref="AO102:AO105" si="514">U102/(22.989+0.5*15.9994)</f>
        <v>2.5815861910954637E-2</v>
      </c>
      <c r="AP102" s="55">
        <f t="shared" ref="AP102:AP105" si="515">V102/(22.989+0.5*15.9994)</f>
        <v>1.9361896433215977E-3</v>
      </c>
      <c r="AQ102" s="55">
        <f t="shared" ref="AQ102:AQ105" si="516">X102/(2*15.9994+186.207)</f>
        <v>0</v>
      </c>
      <c r="AR102" s="36">
        <v>12</v>
      </c>
      <c r="AS102" s="55">
        <f t="shared" ref="AS102:AS105" si="517">AR102/(2*AA102+1.5*AC102+AE102+2*AI102+AK102+AM102+0.5*AO102+1.5*AG102+2*AQ102)</f>
        <v>4.6347194163237555</v>
      </c>
      <c r="AT102" s="56">
        <f t="shared" ref="AT102:AT105" si="518">$AS102*AA102</f>
        <v>3.1703284886552123</v>
      </c>
      <c r="AU102" s="56">
        <f t="shared" ref="AU102:AU105" si="519">$AS102*AB102</f>
        <v>3.0854778478396225E-2</v>
      </c>
      <c r="AV102" s="55">
        <f t="shared" ref="AV102:AV105" si="520">$AS102*AC102</f>
        <v>1.590965686329876</v>
      </c>
      <c r="AW102" s="55">
        <f t="shared" ref="AW102:AW105" si="521">$AS102*AD102</f>
        <v>3.6364929973254315E-2</v>
      </c>
      <c r="AX102" s="55">
        <f t="shared" ref="AX102:AX105" si="522">$AS102*AE102</f>
        <v>1.3378798959857576</v>
      </c>
      <c r="AY102" s="55">
        <f t="shared" ref="AY102:AY105" si="523">$AS102*AF102</f>
        <v>6.5994075586741405E-2</v>
      </c>
      <c r="AZ102" s="55">
        <f t="shared" ref="AZ102:AZ105" si="524">$AS102*AG102</f>
        <v>0.10069736316631762</v>
      </c>
      <c r="BA102" s="55">
        <f t="shared" ref="BA102:BA105" si="525">$AS102*AH102</f>
        <v>3.9090186131354676E-2</v>
      </c>
      <c r="BB102" s="55">
        <f t="shared" ref="BB102:BB105" si="526">$AS102*AI102</f>
        <v>0</v>
      </c>
      <c r="BC102" s="55">
        <f t="shared" ref="BC102:BC105" si="527">$AS102*AJ102</f>
        <v>0</v>
      </c>
      <c r="BD102" s="55">
        <f t="shared" ref="BD102:BD105" si="528">$AS102*AK102</f>
        <v>0.78194970861818247</v>
      </c>
      <c r="BE102" s="55">
        <f t="shared" ref="BE102:BE105" si="529">$AS102*AL102</f>
        <v>4.5997041683422508E-2</v>
      </c>
      <c r="BF102" s="55">
        <f t="shared" ref="BF102:BF105" si="530">$AS102*AM102</f>
        <v>0.94219420561742895</v>
      </c>
      <c r="BG102" s="55">
        <f t="shared" ref="BG102:BG105" si="531">$AS102*AN102</f>
        <v>3.3059445811137858E-2</v>
      </c>
      <c r="BH102" s="55">
        <f t="shared" ref="BH102:BH105" si="532">$AS102*AO102</f>
        <v>0.11964927644783435</v>
      </c>
      <c r="BI102" s="55">
        <f t="shared" ref="BI102:BI105" si="533">$AS102*AP102</f>
        <v>8.9736957335875746E-3</v>
      </c>
      <c r="BJ102" s="55">
        <f t="shared" ref="BJ102:BJ105" si="534">$AS102*AQ102</f>
        <v>0</v>
      </c>
      <c r="BK102" s="55">
        <f t="shared" ref="BK102:BK105" si="535">SUM(AT102,AV102,AX102,AZ102,BB102,BD102,BF102,BH102,BJ102)</f>
        <v>8.0436646248206092</v>
      </c>
      <c r="BL102" s="55">
        <f t="shared" ref="BL102:BL103" si="536">SUM(AU102,AW102,AY102,BA102,BC102,BE102,BG102,BI102,BJ102)</f>
        <v>0.26033415339789456</v>
      </c>
      <c r="BM102" s="55">
        <f>AX102+AZ102</f>
        <v>1.4385772591520753</v>
      </c>
      <c r="BN102" s="36">
        <v>22.3</v>
      </c>
      <c r="BO102" s="49">
        <v>1.1000000000000001</v>
      </c>
      <c r="BP102" s="12">
        <f>(1-BR102)*L102+BQ102</f>
        <v>1.6248066615105388</v>
      </c>
      <c r="BQ102" s="12">
        <f>SQRT((BO102/BN102)^2+(BS102/BR102)^2)*(BN102*BR102)</f>
        <v>0.67341666151053903</v>
      </c>
      <c r="BR102" s="12">
        <v>7.0000000000000007E-2</v>
      </c>
      <c r="BS102" s="12">
        <v>0.03</v>
      </c>
      <c r="BT102" s="12">
        <f>AX102+BF102+(BD102)</f>
        <v>3.062023810221369</v>
      </c>
    </row>
    <row r="103" spans="1:72" s="36" customFormat="1" x14ac:dyDescent="0.3">
      <c r="A103" s="36" t="s">
        <v>75</v>
      </c>
      <c r="B103" s="36" t="s">
        <v>77</v>
      </c>
      <c r="C103" s="36" t="s">
        <v>70</v>
      </c>
      <c r="D103" s="36">
        <v>14</v>
      </c>
      <c r="E103" s="36">
        <v>1500</v>
      </c>
      <c r="F103" s="36" t="s">
        <v>28</v>
      </c>
      <c r="G103" s="52">
        <v>53.5</v>
      </c>
      <c r="H103" s="53">
        <v>0.6</v>
      </c>
      <c r="I103" s="36">
        <v>8.6999999999999993</v>
      </c>
      <c r="J103" s="36">
        <v>1.6</v>
      </c>
      <c r="K103" s="49">
        <v>12</v>
      </c>
      <c r="L103" s="49">
        <v>1.5</v>
      </c>
      <c r="M103" s="49"/>
      <c r="N103" s="49"/>
      <c r="Q103" s="36">
        <v>7.7</v>
      </c>
      <c r="R103" s="36">
        <v>0.7</v>
      </c>
      <c r="S103" s="36">
        <v>11.7</v>
      </c>
      <c r="T103" s="36">
        <v>0.8</v>
      </c>
      <c r="U103" s="54">
        <v>5.5</v>
      </c>
      <c r="V103" s="54">
        <v>0.5</v>
      </c>
      <c r="Y103" s="51"/>
      <c r="AA103" s="55">
        <f t="shared" si="503"/>
        <v>0.8904156327027194</v>
      </c>
      <c r="AB103" s="55">
        <f t="shared" si="503"/>
        <v>9.9859697125538622E-3</v>
      </c>
      <c r="AC103" s="55">
        <f t="shared" si="504"/>
        <v>0.17065482413726138</v>
      </c>
      <c r="AD103" s="55">
        <f t="shared" si="504"/>
        <v>3.1384795243634279E-2</v>
      </c>
      <c r="AE103" s="55">
        <f>K103/(55.8452+15.9994)</f>
        <v>0.16702716696870745</v>
      </c>
      <c r="AF103" s="55">
        <f t="shared" si="505"/>
        <v>2.0878395871088432E-2</v>
      </c>
      <c r="AG103" s="55">
        <f t="shared" si="506"/>
        <v>0</v>
      </c>
      <c r="AH103" s="55">
        <f t="shared" si="507"/>
        <v>0</v>
      </c>
      <c r="AI103" s="55">
        <f t="shared" si="508"/>
        <v>0</v>
      </c>
      <c r="AJ103" s="55">
        <f t="shared" si="509"/>
        <v>0</v>
      </c>
      <c r="AK103" s="55">
        <f t="shared" si="510"/>
        <v>0.19104566487613048</v>
      </c>
      <c r="AL103" s="55">
        <f t="shared" si="511"/>
        <v>1.736778771601186E-2</v>
      </c>
      <c r="AM103" s="55">
        <f t="shared" si="512"/>
        <v>0.20864020086523266</v>
      </c>
      <c r="AN103" s="55">
        <f t="shared" si="513"/>
        <v>1.4265996640357791E-2</v>
      </c>
      <c r="AO103" s="55">
        <f t="shared" si="514"/>
        <v>0.17748405063781314</v>
      </c>
      <c r="AP103" s="55">
        <f t="shared" si="515"/>
        <v>1.6134913694346647E-2</v>
      </c>
      <c r="AQ103" s="55">
        <f t="shared" si="516"/>
        <v>0</v>
      </c>
      <c r="AR103" s="36">
        <v>6</v>
      </c>
      <c r="AS103" s="55">
        <f t="shared" si="517"/>
        <v>2.2286038213073409</v>
      </c>
      <c r="AT103" s="56">
        <f t="shared" si="518"/>
        <v>1.9843836815930742</v>
      </c>
      <c r="AU103" s="56">
        <f t="shared" si="519"/>
        <v>2.2254770260856906E-2</v>
      </c>
      <c r="AV103" s="55">
        <f t="shared" si="520"/>
        <v>0.38032199319683296</v>
      </c>
      <c r="AW103" s="55">
        <f t="shared" si="521"/>
        <v>6.9944274610911808E-2</v>
      </c>
      <c r="AX103" s="55">
        <f t="shared" si="522"/>
        <v>0.37223738256860067</v>
      </c>
      <c r="AY103" s="55">
        <f t="shared" si="523"/>
        <v>4.6529672821075084E-2</v>
      </c>
      <c r="AZ103" s="55">
        <f t="shared" si="524"/>
        <v>0</v>
      </c>
      <c r="BA103" s="55">
        <f t="shared" si="525"/>
        <v>0</v>
      </c>
      <c r="BB103" s="55">
        <f t="shared" si="526"/>
        <v>0</v>
      </c>
      <c r="BC103" s="55">
        <f t="shared" si="527"/>
        <v>0</v>
      </c>
      <c r="BD103" s="55">
        <f t="shared" si="528"/>
        <v>0.42576509878714602</v>
      </c>
      <c r="BE103" s="55">
        <f t="shared" si="529"/>
        <v>3.8705918071558723E-2</v>
      </c>
      <c r="BF103" s="55">
        <f t="shared" si="530"/>
        <v>0.46497634892658868</v>
      </c>
      <c r="BG103" s="55">
        <f t="shared" si="531"/>
        <v>3.1793254627459057E-2</v>
      </c>
      <c r="BH103" s="55">
        <f t="shared" si="532"/>
        <v>0.39554163347253596</v>
      </c>
      <c r="BI103" s="55">
        <f t="shared" si="533"/>
        <v>3.5958330315685086E-2</v>
      </c>
      <c r="BJ103" s="55">
        <f t="shared" si="534"/>
        <v>0</v>
      </c>
      <c r="BK103" s="55">
        <f t="shared" si="535"/>
        <v>4.0232261385447785</v>
      </c>
      <c r="BL103" s="55">
        <f t="shared" si="536"/>
        <v>0.2451862207075467</v>
      </c>
      <c r="BM103" s="55"/>
      <c r="BO103" s="49"/>
      <c r="BP103" s="12"/>
      <c r="BQ103" s="12"/>
      <c r="BR103" s="12"/>
      <c r="BS103" s="12"/>
      <c r="BT103" s="12"/>
    </row>
    <row r="104" spans="1:72" s="36" customFormat="1" x14ac:dyDescent="0.3">
      <c r="A104" s="36" t="s">
        <v>75</v>
      </c>
      <c r="B104" s="36" t="s">
        <v>76</v>
      </c>
      <c r="C104" s="36" t="s">
        <v>70</v>
      </c>
      <c r="D104" s="36">
        <v>14</v>
      </c>
      <c r="E104" s="36">
        <v>1500</v>
      </c>
      <c r="F104" s="36" t="s">
        <v>28</v>
      </c>
      <c r="G104" s="52">
        <v>0.13</v>
      </c>
      <c r="H104" s="53">
        <v>0.04</v>
      </c>
      <c r="K104" s="49">
        <v>95.2</v>
      </c>
      <c r="L104" s="49">
        <v>1.4</v>
      </c>
      <c r="M104" s="49"/>
      <c r="N104" s="49"/>
      <c r="Q104" s="36">
        <v>3.5</v>
      </c>
      <c r="R104" s="36">
        <v>0.7</v>
      </c>
      <c r="U104" s="54"/>
      <c r="V104" s="54"/>
      <c r="Y104" s="51"/>
      <c r="AA104" s="55">
        <f t="shared" si="503"/>
        <v>2.1636267710533367E-3</v>
      </c>
      <c r="AB104" s="55">
        <f t="shared" si="503"/>
        <v>6.6573131417025744E-4</v>
      </c>
      <c r="AC104" s="55">
        <f t="shared" si="504"/>
        <v>0</v>
      </c>
      <c r="AD104" s="55">
        <f t="shared" si="504"/>
        <v>0</v>
      </c>
      <c r="AE104" s="55">
        <f>K104/(55.8452+15.9994)</f>
        <v>1.3250821912850792</v>
      </c>
      <c r="AF104" s="55">
        <f t="shared" si="505"/>
        <v>1.9486502813015869E-2</v>
      </c>
      <c r="AG104" s="55">
        <f t="shared" si="506"/>
        <v>0</v>
      </c>
      <c r="AH104" s="55">
        <f t="shared" si="507"/>
        <v>0</v>
      </c>
      <c r="AI104" s="55">
        <f t="shared" si="508"/>
        <v>0</v>
      </c>
      <c r="AJ104" s="55">
        <f t="shared" si="509"/>
        <v>0</v>
      </c>
      <c r="AK104" s="55">
        <f t="shared" si="510"/>
        <v>8.6838938580059311E-2</v>
      </c>
      <c r="AL104" s="55">
        <f t="shared" si="511"/>
        <v>1.736778771601186E-2</v>
      </c>
      <c r="AM104" s="55">
        <f t="shared" si="512"/>
        <v>0</v>
      </c>
      <c r="AN104" s="55">
        <f t="shared" si="513"/>
        <v>0</v>
      </c>
      <c r="AO104" s="55">
        <f t="shared" si="514"/>
        <v>0</v>
      </c>
      <c r="AP104" s="55">
        <f t="shared" si="515"/>
        <v>0</v>
      </c>
      <c r="AQ104" s="55">
        <f t="shared" si="516"/>
        <v>0</v>
      </c>
      <c r="AR104" s="36">
        <v>1</v>
      </c>
      <c r="AS104" s="55">
        <f t="shared" si="517"/>
        <v>0.70609083245283255</v>
      </c>
      <c r="AT104" s="56">
        <f t="shared" si="518"/>
        <v>1.5277170278902848E-3</v>
      </c>
      <c r="AU104" s="56">
        <f t="shared" si="519"/>
        <v>4.7006677781239527E-4</v>
      </c>
      <c r="AV104" s="55">
        <f t="shared" si="520"/>
        <v>0</v>
      </c>
      <c r="AW104" s="55">
        <f t="shared" si="521"/>
        <v>0</v>
      </c>
      <c r="AX104" s="55">
        <f t="shared" si="522"/>
        <v>0.93562838751290511</v>
      </c>
      <c r="AY104" s="55">
        <f t="shared" si="523"/>
        <v>1.3759240992836838E-2</v>
      </c>
      <c r="AZ104" s="55">
        <f t="shared" si="524"/>
        <v>0</v>
      </c>
      <c r="BA104" s="55">
        <f t="shared" si="525"/>
        <v>0</v>
      </c>
      <c r="BB104" s="55">
        <f t="shared" si="526"/>
        <v>0</v>
      </c>
      <c r="BC104" s="55">
        <f t="shared" si="527"/>
        <v>0</v>
      </c>
      <c r="BD104" s="55">
        <f t="shared" si="528"/>
        <v>6.1316178431314476E-2</v>
      </c>
      <c r="BE104" s="55">
        <f t="shared" si="529"/>
        <v>1.2263235686262893E-2</v>
      </c>
      <c r="BF104" s="55">
        <f t="shared" si="530"/>
        <v>0</v>
      </c>
      <c r="BG104" s="55">
        <f t="shared" si="531"/>
        <v>0</v>
      </c>
      <c r="BH104" s="55">
        <f t="shared" si="532"/>
        <v>0</v>
      </c>
      <c r="BI104" s="55">
        <f t="shared" si="533"/>
        <v>0</v>
      </c>
      <c r="BJ104" s="55">
        <f t="shared" si="534"/>
        <v>0</v>
      </c>
      <c r="BK104" s="55">
        <f t="shared" si="535"/>
        <v>0.99847228297210977</v>
      </c>
      <c r="BL104" s="55"/>
      <c r="BM104" s="55"/>
      <c r="BO104" s="49"/>
      <c r="BP104" s="12"/>
      <c r="BQ104" s="12"/>
      <c r="BR104" s="12"/>
      <c r="BS104" s="12"/>
      <c r="BT104" s="12"/>
    </row>
    <row r="105" spans="1:72" s="36" customFormat="1" x14ac:dyDescent="0.3">
      <c r="A105" s="48" t="s">
        <v>75</v>
      </c>
      <c r="B105" s="36" t="s">
        <v>35</v>
      </c>
      <c r="C105" s="36" t="s">
        <v>70</v>
      </c>
      <c r="D105" s="48">
        <v>14</v>
      </c>
      <c r="E105" s="36">
        <v>1500</v>
      </c>
      <c r="F105" s="36" t="s">
        <v>28</v>
      </c>
      <c r="G105" s="52"/>
      <c r="H105" s="53"/>
      <c r="K105" s="49">
        <v>128.65</v>
      </c>
      <c r="L105" s="49"/>
      <c r="M105" s="49"/>
      <c r="N105" s="49"/>
      <c r="U105" s="54"/>
      <c r="V105" s="54"/>
      <c r="Y105" s="51"/>
      <c r="AA105" s="55">
        <f t="shared" si="503"/>
        <v>0</v>
      </c>
      <c r="AB105" s="55">
        <f t="shared" si="503"/>
        <v>0</v>
      </c>
      <c r="AC105" s="55">
        <f t="shared" si="504"/>
        <v>0</v>
      </c>
      <c r="AD105" s="55">
        <f t="shared" si="504"/>
        <v>0</v>
      </c>
      <c r="AE105" s="55">
        <f>K105/(55.8452+15.9994)</f>
        <v>1.7906704192103513</v>
      </c>
      <c r="AF105" s="55">
        <f t="shared" si="505"/>
        <v>0</v>
      </c>
      <c r="AG105" s="55">
        <f t="shared" si="506"/>
        <v>0</v>
      </c>
      <c r="AH105" s="55">
        <f t="shared" si="507"/>
        <v>0</v>
      </c>
      <c r="AI105" s="55">
        <f t="shared" si="508"/>
        <v>0</v>
      </c>
      <c r="AJ105" s="55">
        <f t="shared" si="509"/>
        <v>0</v>
      </c>
      <c r="AK105" s="55">
        <f t="shared" si="510"/>
        <v>0</v>
      </c>
      <c r="AL105" s="55">
        <f t="shared" si="511"/>
        <v>0</v>
      </c>
      <c r="AM105" s="55">
        <f t="shared" si="512"/>
        <v>0</v>
      </c>
      <c r="AN105" s="55">
        <f t="shared" si="513"/>
        <v>0</v>
      </c>
      <c r="AO105" s="55">
        <f t="shared" si="514"/>
        <v>0</v>
      </c>
      <c r="AP105" s="55">
        <f t="shared" si="515"/>
        <v>0</v>
      </c>
      <c r="AQ105" s="55">
        <f t="shared" si="516"/>
        <v>0</v>
      </c>
      <c r="AR105" s="36">
        <v>1</v>
      </c>
      <c r="AS105" s="55">
        <f t="shared" si="517"/>
        <v>0.55845005829770689</v>
      </c>
      <c r="AT105" s="56">
        <f t="shared" si="518"/>
        <v>0</v>
      </c>
      <c r="AU105" s="56">
        <f t="shared" si="519"/>
        <v>0</v>
      </c>
      <c r="AV105" s="55">
        <f t="shared" si="520"/>
        <v>0</v>
      </c>
      <c r="AW105" s="55">
        <f t="shared" si="521"/>
        <v>0</v>
      </c>
      <c r="AX105" s="55">
        <f t="shared" si="522"/>
        <v>0.99999999999999989</v>
      </c>
      <c r="AY105" s="55">
        <f t="shared" si="523"/>
        <v>0</v>
      </c>
      <c r="AZ105" s="55">
        <f t="shared" si="524"/>
        <v>0</v>
      </c>
      <c r="BA105" s="55">
        <f t="shared" si="525"/>
        <v>0</v>
      </c>
      <c r="BB105" s="55">
        <f t="shared" si="526"/>
        <v>0</v>
      </c>
      <c r="BC105" s="55">
        <f t="shared" si="527"/>
        <v>0</v>
      </c>
      <c r="BD105" s="55">
        <f t="shared" si="528"/>
        <v>0</v>
      </c>
      <c r="BE105" s="55">
        <f t="shared" si="529"/>
        <v>0</v>
      </c>
      <c r="BF105" s="55">
        <f t="shared" si="530"/>
        <v>0</v>
      </c>
      <c r="BG105" s="55">
        <f t="shared" si="531"/>
        <v>0</v>
      </c>
      <c r="BH105" s="55">
        <f t="shared" si="532"/>
        <v>0</v>
      </c>
      <c r="BI105" s="55">
        <f t="shared" si="533"/>
        <v>0</v>
      </c>
      <c r="BJ105" s="55">
        <f t="shared" si="534"/>
        <v>0</v>
      </c>
      <c r="BK105" s="55">
        <f t="shared" si="535"/>
        <v>0.99999999999999989</v>
      </c>
      <c r="BL105" s="55"/>
      <c r="BM105" s="55"/>
      <c r="BO105" s="49"/>
      <c r="BP105" s="12"/>
      <c r="BQ105" s="12"/>
      <c r="BR105" s="12"/>
      <c r="BS105" s="12"/>
      <c r="BT105" s="12"/>
    </row>
    <row r="106" spans="1:72" s="36" customFormat="1" x14ac:dyDescent="0.3">
      <c r="G106" s="52"/>
      <c r="H106" s="53"/>
      <c r="K106" s="49"/>
      <c r="L106" s="49"/>
      <c r="M106" s="49"/>
      <c r="N106" s="49"/>
      <c r="U106" s="54"/>
      <c r="V106" s="54"/>
      <c r="Y106" s="51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S106" s="55"/>
      <c r="AT106" s="56"/>
      <c r="AU106" s="56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O106" s="49"/>
      <c r="BP106" s="12"/>
      <c r="BQ106" s="12"/>
      <c r="BR106" s="12"/>
      <c r="BS106" s="12"/>
      <c r="BT106" s="12"/>
    </row>
    <row r="107" spans="1:72" s="36" customFormat="1" x14ac:dyDescent="0.3">
      <c r="A107" s="36" t="s">
        <v>79</v>
      </c>
      <c r="B107" s="36" t="s">
        <v>33</v>
      </c>
      <c r="C107" s="36" t="s">
        <v>70</v>
      </c>
      <c r="D107" s="48">
        <v>20</v>
      </c>
      <c r="E107" s="48">
        <v>1700</v>
      </c>
      <c r="F107" s="48" t="s">
        <v>27</v>
      </c>
      <c r="G107" s="52">
        <v>43.2</v>
      </c>
      <c r="H107" s="53">
        <v>0.9</v>
      </c>
      <c r="I107" s="36">
        <v>21.1</v>
      </c>
      <c r="J107" s="36">
        <v>0.7</v>
      </c>
      <c r="K107" s="49">
        <f>BN107-M107/1.1113</f>
        <v>9.6</v>
      </c>
      <c r="L107" s="12">
        <f>(1-BR107)*BO107</f>
        <v>0.96</v>
      </c>
      <c r="M107" s="12">
        <f>BN107*BR107*1.1113</f>
        <v>0.44452000000000003</v>
      </c>
      <c r="N107" s="49">
        <f t="shared" si="502"/>
        <v>0.40199502484483562</v>
      </c>
      <c r="Q107" s="36">
        <v>10.1</v>
      </c>
      <c r="R107" s="36">
        <v>0.3</v>
      </c>
      <c r="S107" s="36">
        <v>13.5</v>
      </c>
      <c r="T107" s="36">
        <v>0.3</v>
      </c>
      <c r="U107" s="54">
        <v>1.5</v>
      </c>
      <c r="V107" s="54">
        <v>0.4</v>
      </c>
      <c r="Y107" s="51">
        <f>K107+M107</f>
        <v>10.04452</v>
      </c>
      <c r="AA107" s="55">
        <f t="shared" ref="AA107:AB110" si="537">G107/(2*15.9994+28.0855)</f>
        <v>0.71898981930387806</v>
      </c>
      <c r="AB107" s="55">
        <f t="shared" si="537"/>
        <v>1.4978954568830794E-2</v>
      </c>
      <c r="AC107" s="55">
        <f t="shared" ref="AC107:AD110" si="538">(2*I107)/(2*26.981+3*15.9994)</f>
        <v>0.41388698727542711</v>
      </c>
      <c r="AD107" s="55">
        <f t="shared" si="538"/>
        <v>1.3730847919089998E-2</v>
      </c>
      <c r="AE107" s="55">
        <f>K107/(55.8452+15.9994)</f>
        <v>0.13362173357496596</v>
      </c>
      <c r="AF107" s="55">
        <f t="shared" ref="AF107:AF110" si="539">L107/(55.8452+15.9994)</f>
        <v>1.3362173357496596E-2</v>
      </c>
      <c r="AG107" s="55">
        <f t="shared" ref="AG107:AG110" si="540">2*M107/(2*55.845+3*15.999)</f>
        <v>5.5673912090527097E-3</v>
      </c>
      <c r="AH107" s="55">
        <f t="shared" ref="AH107:AH110" si="541">2*N107/(2*55.845+3*15.999)</f>
        <v>5.0347871128499574E-3</v>
      </c>
      <c r="AI107" s="55">
        <f t="shared" ref="AI107:AI110" si="542">O107/(95.94+2*15.9994)</f>
        <v>0</v>
      </c>
      <c r="AJ107" s="55">
        <f t="shared" ref="AJ107:AJ110" si="543">P107/(95.94+2*15.9994)</f>
        <v>0</v>
      </c>
      <c r="AK107" s="55">
        <f t="shared" ref="AK107:AK110" si="544">Q107/(15.9994+24.3051)</f>
        <v>0.25059236561674253</v>
      </c>
      <c r="AL107" s="55">
        <f t="shared" ref="AL107:AL110" si="545">R107/(15.9994+24.3051)</f>
        <v>7.4433375925765117E-3</v>
      </c>
      <c r="AM107" s="55">
        <f t="shared" ref="AM107:AM110" si="546">S107/(40.078+15.9994)</f>
        <v>0.2407386933060377</v>
      </c>
      <c r="AN107" s="55">
        <f t="shared" ref="AN107:AN110" si="547">T107/(40.078+15.9994)</f>
        <v>5.3497487401341715E-3</v>
      </c>
      <c r="AO107" s="55">
        <f t="shared" ref="AO107:AO110" si="548">U107/(22.989+0.5*15.9994)</f>
        <v>4.8404741083039944E-2</v>
      </c>
      <c r="AP107" s="55">
        <f t="shared" ref="AP107:AP110" si="549">V107/(22.989+0.5*15.9994)</f>
        <v>1.2907930955477319E-2</v>
      </c>
      <c r="AQ107" s="55">
        <f t="shared" ref="AQ107:AQ110" si="550">X107/(2*15.9994+186.207)</f>
        <v>0</v>
      </c>
      <c r="AR107" s="36">
        <v>12</v>
      </c>
      <c r="AS107" s="55">
        <f t="shared" ref="AS107:AS110" si="551">AR107/(2*AA107+1.5*AC107+AE107+2*AI107+AK107+AM107+0.5*AO107+1.5*AG107+2*AQ107)</f>
        <v>4.4177475552181908</v>
      </c>
      <c r="AT107" s="56">
        <f t="shared" ref="AT107:AT110" si="552">$AS107*AA107</f>
        <v>3.176315516456476</v>
      </c>
      <c r="AU107" s="56">
        <f t="shared" ref="AU107:AU110" si="553">$AS107*AB107</f>
        <v>6.6173239926176589E-2</v>
      </c>
      <c r="AV107" s="55">
        <f t="shared" ref="AV107:AV110" si="554">$AS107*AC107</f>
        <v>1.8284482261726405</v>
      </c>
      <c r="AW107" s="55">
        <f t="shared" ref="AW107:AW110" si="555">$AS107*AD107</f>
        <v>6.0659419825632624E-2</v>
      </c>
      <c r="AX107" s="55">
        <f t="shared" ref="AX107:AX110" si="556">$AS107*AE107</f>
        <v>0.59030708682482225</v>
      </c>
      <c r="AY107" s="55">
        <f t="shared" ref="AY107:AY110" si="557">$AS107*AF107</f>
        <v>5.9030708682482232E-2</v>
      </c>
      <c r="AZ107" s="55">
        <f t="shared" ref="AZ107:AZ110" si="558">$AS107*AG107</f>
        <v>2.4595328902735854E-2</v>
      </c>
      <c r="BA107" s="55">
        <f t="shared" ref="BA107:BA110" si="559">$AS107*AH107</f>
        <v>2.2242418458836954E-2</v>
      </c>
      <c r="BB107" s="55">
        <f t="shared" ref="BB107:BB110" si="560">$AS107*AI107</f>
        <v>0</v>
      </c>
      <c r="BC107" s="55">
        <f t="shared" ref="BC107:BC110" si="561">$AS107*AJ107</f>
        <v>0</v>
      </c>
      <c r="BD107" s="55">
        <f t="shared" ref="BD107:BD110" si="562">$AS107*AK107</f>
        <v>1.1070538105597074</v>
      </c>
      <c r="BE107" s="55">
        <f t="shared" ref="BE107:BE110" si="563">$AS107*AL107</f>
        <v>3.2882786452268539E-2</v>
      </c>
      <c r="BF107" s="55">
        <f t="shared" ref="BF107:BF110" si="564">$AS107*AM107</f>
        <v>1.0635227737991699</v>
      </c>
      <c r="BG107" s="55">
        <f t="shared" ref="BG107:BG110" si="565">$AS107*AN107</f>
        <v>2.3633839417759334E-2</v>
      </c>
      <c r="BH107" s="55">
        <f t="shared" ref="BH107:BH110" si="566">$AS107*AO107</f>
        <v>0.21383992658056925</v>
      </c>
      <c r="BI107" s="55">
        <f t="shared" ref="BI107:BI110" si="567">$AS107*AP107</f>
        <v>5.7023980421485133E-2</v>
      </c>
      <c r="BJ107" s="55">
        <f t="shared" ref="BJ107:BJ110" si="568">$AS107*AQ107</f>
        <v>0</v>
      </c>
      <c r="BK107" s="55">
        <f t="shared" ref="BK107:BK110" si="569">SUM(AT107,AV107,AX107,AZ107,BB107,BD107,BF107,BH107,BJ107)</f>
        <v>8.0040826692961193</v>
      </c>
      <c r="BL107" s="55">
        <f t="shared" ref="BL107:BL108" si="570">SUM(AU107,AW107,AY107,BA107,BC107,BE107,BG107,BI107,BJ107)</f>
        <v>0.32164639318464139</v>
      </c>
      <c r="BM107" s="55">
        <f>AX107+AZ107</f>
        <v>0.6149024157275581</v>
      </c>
      <c r="BN107" s="36">
        <v>10</v>
      </c>
      <c r="BO107" s="49">
        <v>1</v>
      </c>
      <c r="BP107" s="12">
        <f>(1-BR107)*L107+BQ107</f>
        <v>1.3235950248448356</v>
      </c>
      <c r="BQ107" s="12">
        <f>SQRT((BO107/BN107)^2+(BS107/BR107)^2)*(BN107*BR107)</f>
        <v>0.40199502484483562</v>
      </c>
      <c r="BR107" s="12">
        <v>0.04</v>
      </c>
      <c r="BS107" s="12">
        <v>0.04</v>
      </c>
      <c r="BT107" s="12">
        <f>AX107+BF107+(BD107)</f>
        <v>2.7608836711836995</v>
      </c>
    </row>
    <row r="108" spans="1:72" s="36" customFormat="1" x14ac:dyDescent="0.3">
      <c r="A108" s="36" t="s">
        <v>79</v>
      </c>
      <c r="B108" s="58" t="s">
        <v>39</v>
      </c>
      <c r="C108" s="36" t="s">
        <v>70</v>
      </c>
      <c r="D108" s="36">
        <v>20</v>
      </c>
      <c r="E108" s="36">
        <v>1700</v>
      </c>
      <c r="F108" s="36" t="s">
        <v>27</v>
      </c>
      <c r="G108" s="52">
        <v>51</v>
      </c>
      <c r="H108" s="53"/>
      <c r="I108" s="36">
        <v>19.2</v>
      </c>
      <c r="K108" s="49">
        <v>4.7</v>
      </c>
      <c r="L108" s="49"/>
      <c r="M108" s="49"/>
      <c r="N108" s="49"/>
      <c r="Q108" s="36">
        <v>7.1</v>
      </c>
      <c r="S108" s="36">
        <v>9.1</v>
      </c>
      <c r="U108" s="54">
        <v>7.4</v>
      </c>
      <c r="V108" s="54"/>
      <c r="Y108" s="51"/>
      <c r="AA108" s="55">
        <f t="shared" si="537"/>
        <v>0.84880742556707822</v>
      </c>
      <c r="AB108" s="55">
        <f t="shared" si="537"/>
        <v>0</v>
      </c>
      <c r="AC108" s="55">
        <f t="shared" si="538"/>
        <v>0.37661754292361138</v>
      </c>
      <c r="AD108" s="55">
        <f t="shared" si="538"/>
        <v>0</v>
      </c>
      <c r="AE108" s="55">
        <f>K108/(55.8452+15.9994)</f>
        <v>6.5418973729410426E-2</v>
      </c>
      <c r="AF108" s="55">
        <f t="shared" si="539"/>
        <v>0</v>
      </c>
      <c r="AG108" s="55">
        <f t="shared" si="540"/>
        <v>0</v>
      </c>
      <c r="AH108" s="55">
        <f t="shared" si="541"/>
        <v>0</v>
      </c>
      <c r="AI108" s="55">
        <f t="shared" si="542"/>
        <v>0</v>
      </c>
      <c r="AJ108" s="55">
        <f t="shared" si="543"/>
        <v>0</v>
      </c>
      <c r="AK108" s="55">
        <f t="shared" si="544"/>
        <v>0.17615898969097743</v>
      </c>
      <c r="AL108" s="55">
        <f t="shared" si="545"/>
        <v>0</v>
      </c>
      <c r="AM108" s="55">
        <f t="shared" si="546"/>
        <v>0.16227571178406985</v>
      </c>
      <c r="AN108" s="55">
        <f t="shared" si="547"/>
        <v>0</v>
      </c>
      <c r="AO108" s="55">
        <f t="shared" si="548"/>
        <v>0.2387967226763304</v>
      </c>
      <c r="AP108" s="55">
        <f t="shared" si="549"/>
        <v>0</v>
      </c>
      <c r="AQ108" s="55">
        <f t="shared" si="550"/>
        <v>0</v>
      </c>
      <c r="AR108" s="36">
        <v>6</v>
      </c>
      <c r="AS108" s="55">
        <f t="shared" si="551"/>
        <v>2.153785139384528</v>
      </c>
      <c r="AT108" s="56">
        <f t="shared" si="552"/>
        <v>1.8281488193856119</v>
      </c>
      <c r="AU108" s="56">
        <f t="shared" si="553"/>
        <v>0</v>
      </c>
      <c r="AV108" s="55">
        <f t="shared" si="554"/>
        <v>0.81115326718038883</v>
      </c>
      <c r="AW108" s="55">
        <f t="shared" si="555"/>
        <v>0</v>
      </c>
      <c r="AX108" s="55">
        <f t="shared" si="556"/>
        <v>0.14089841345219101</v>
      </c>
      <c r="AY108" s="55">
        <f t="shared" si="557"/>
        <v>0</v>
      </c>
      <c r="AZ108" s="55">
        <f t="shared" si="558"/>
        <v>0</v>
      </c>
      <c r="BA108" s="55">
        <f t="shared" si="559"/>
        <v>0</v>
      </c>
      <c r="BB108" s="55">
        <f t="shared" si="560"/>
        <v>0</v>
      </c>
      <c r="BC108" s="55">
        <f t="shared" si="561"/>
        <v>0</v>
      </c>
      <c r="BD108" s="55">
        <f t="shared" si="562"/>
        <v>0.37940861416541943</v>
      </c>
      <c r="BE108" s="55">
        <f t="shared" si="563"/>
        <v>0</v>
      </c>
      <c r="BF108" s="55">
        <f t="shared" si="564"/>
        <v>0.34950701652357635</v>
      </c>
      <c r="BG108" s="55">
        <f t="shared" si="565"/>
        <v>0</v>
      </c>
      <c r="BH108" s="55">
        <f t="shared" si="566"/>
        <v>0.51431683263400874</v>
      </c>
      <c r="BI108" s="55">
        <f t="shared" si="567"/>
        <v>0</v>
      </c>
      <c r="BJ108" s="55">
        <f t="shared" si="568"/>
        <v>0</v>
      </c>
      <c r="BK108" s="55">
        <f t="shared" si="569"/>
        <v>4.0234329633411967</v>
      </c>
      <c r="BL108" s="55">
        <f t="shared" si="570"/>
        <v>0</v>
      </c>
      <c r="BM108" s="55"/>
      <c r="BO108" s="49"/>
      <c r="BP108" s="12"/>
      <c r="BQ108" s="12"/>
      <c r="BR108" s="12"/>
      <c r="BS108" s="12"/>
      <c r="BT108" s="12"/>
    </row>
    <row r="109" spans="1:72" s="36" customFormat="1" x14ac:dyDescent="0.3">
      <c r="A109" s="36" t="s">
        <v>79</v>
      </c>
      <c r="B109" s="36" t="s">
        <v>47</v>
      </c>
      <c r="C109" s="36" t="s">
        <v>70</v>
      </c>
      <c r="D109" s="48">
        <v>20</v>
      </c>
      <c r="E109" s="36">
        <v>1700</v>
      </c>
      <c r="F109" s="36" t="s">
        <v>27</v>
      </c>
      <c r="G109" s="52">
        <v>96.3</v>
      </c>
      <c r="H109" s="53">
        <v>0.2</v>
      </c>
      <c r="I109" s="36">
        <v>1.9</v>
      </c>
      <c r="J109" s="36">
        <v>0.1</v>
      </c>
      <c r="K109" s="49">
        <v>0.2</v>
      </c>
      <c r="L109" s="49">
        <v>0.05</v>
      </c>
      <c r="M109" s="49"/>
      <c r="N109" s="49"/>
      <c r="U109" s="54"/>
      <c r="V109" s="54"/>
      <c r="Y109" s="51"/>
      <c r="AA109" s="55">
        <f t="shared" si="537"/>
        <v>1.6027481388648948</v>
      </c>
      <c r="AB109" s="55">
        <f t="shared" si="537"/>
        <v>3.3286565708512874E-3</v>
      </c>
      <c r="AC109" s="55">
        <f t="shared" si="538"/>
        <v>3.7269444351815707E-2</v>
      </c>
      <c r="AD109" s="55">
        <f t="shared" si="538"/>
        <v>1.9615497027271425E-3</v>
      </c>
      <c r="AE109" s="55">
        <f>K109/(55.8452+15.9994)</f>
        <v>2.7837861161451247E-3</v>
      </c>
      <c r="AF109" s="55">
        <f t="shared" si="539"/>
        <v>6.9594652903628117E-4</v>
      </c>
      <c r="AG109" s="55">
        <f t="shared" si="540"/>
        <v>0</v>
      </c>
      <c r="AH109" s="55">
        <f t="shared" si="541"/>
        <v>0</v>
      </c>
      <c r="AI109" s="55">
        <f t="shared" si="542"/>
        <v>0</v>
      </c>
      <c r="AJ109" s="55">
        <f t="shared" si="543"/>
        <v>0</v>
      </c>
      <c r="AK109" s="55">
        <f t="shared" si="544"/>
        <v>0</v>
      </c>
      <c r="AL109" s="55">
        <f t="shared" si="545"/>
        <v>0</v>
      </c>
      <c r="AM109" s="55">
        <f t="shared" si="546"/>
        <v>0</v>
      </c>
      <c r="AN109" s="55">
        <f t="shared" si="547"/>
        <v>0</v>
      </c>
      <c r="AO109" s="55">
        <f t="shared" si="548"/>
        <v>0</v>
      </c>
      <c r="AP109" s="55">
        <f t="shared" si="549"/>
        <v>0</v>
      </c>
      <c r="AQ109" s="55">
        <f t="shared" si="550"/>
        <v>0</v>
      </c>
      <c r="AR109" s="36">
        <v>2</v>
      </c>
      <c r="AS109" s="55">
        <f t="shared" si="551"/>
        <v>0.61271051474047955</v>
      </c>
      <c r="AT109" s="56">
        <f t="shared" si="552"/>
        <v>0.98202063716325527</v>
      </c>
      <c r="AU109" s="56">
        <f t="shared" si="553"/>
        <v>2.0395028809205716E-3</v>
      </c>
      <c r="AV109" s="55">
        <f t="shared" si="554"/>
        <v>2.2835380432892662E-2</v>
      </c>
      <c r="AW109" s="55">
        <f t="shared" si="555"/>
        <v>1.201862128046982E-3</v>
      </c>
      <c r="AX109" s="55">
        <f t="shared" si="556"/>
        <v>1.7056550241506797E-3</v>
      </c>
      <c r="AY109" s="55">
        <f t="shared" si="557"/>
        <v>4.2641375603766991E-4</v>
      </c>
      <c r="AZ109" s="55">
        <f t="shared" si="558"/>
        <v>0</v>
      </c>
      <c r="BA109" s="55">
        <f t="shared" si="559"/>
        <v>0</v>
      </c>
      <c r="BB109" s="55">
        <f t="shared" si="560"/>
        <v>0</v>
      </c>
      <c r="BC109" s="55">
        <f t="shared" si="561"/>
        <v>0</v>
      </c>
      <c r="BD109" s="55">
        <f t="shared" si="562"/>
        <v>0</v>
      </c>
      <c r="BE109" s="55">
        <f t="shared" si="563"/>
        <v>0</v>
      </c>
      <c r="BF109" s="55">
        <f t="shared" si="564"/>
        <v>0</v>
      </c>
      <c r="BG109" s="55">
        <f t="shared" si="565"/>
        <v>0</v>
      </c>
      <c r="BH109" s="55">
        <f t="shared" si="566"/>
        <v>0</v>
      </c>
      <c r="BI109" s="55">
        <f t="shared" si="567"/>
        <v>0</v>
      </c>
      <c r="BJ109" s="55">
        <f t="shared" si="568"/>
        <v>0</v>
      </c>
      <c r="BK109" s="55">
        <f t="shared" si="569"/>
        <v>1.0065616726202986</v>
      </c>
      <c r="BL109" s="55"/>
      <c r="BM109" s="55"/>
      <c r="BO109" s="49"/>
      <c r="BP109" s="12"/>
      <c r="BQ109" s="12"/>
      <c r="BR109" s="12"/>
      <c r="BS109" s="12"/>
      <c r="BT109" s="12"/>
    </row>
    <row r="110" spans="1:72" s="36" customFormat="1" x14ac:dyDescent="0.3">
      <c r="A110" s="36" t="s">
        <v>79</v>
      </c>
      <c r="B110" s="36" t="s">
        <v>78</v>
      </c>
      <c r="C110" s="36" t="s">
        <v>70</v>
      </c>
      <c r="D110" s="48">
        <v>20</v>
      </c>
      <c r="E110" s="36">
        <v>1700</v>
      </c>
      <c r="F110" s="36" t="s">
        <v>27</v>
      </c>
      <c r="G110" s="52"/>
      <c r="H110" s="53"/>
      <c r="K110" s="49"/>
      <c r="L110" s="49"/>
      <c r="M110" s="49"/>
      <c r="N110" s="49"/>
      <c r="O110" s="36">
        <v>50</v>
      </c>
      <c r="U110" s="54"/>
      <c r="V110" s="54"/>
      <c r="Y110" s="51"/>
      <c r="AA110" s="55">
        <f t="shared" si="537"/>
        <v>0</v>
      </c>
      <c r="AB110" s="55">
        <f t="shared" si="537"/>
        <v>0</v>
      </c>
      <c r="AC110" s="55">
        <f t="shared" si="538"/>
        <v>0</v>
      </c>
      <c r="AD110" s="55">
        <f t="shared" si="538"/>
        <v>0</v>
      </c>
      <c r="AE110" s="55">
        <f>K110/(55.8452+15.9994)</f>
        <v>0</v>
      </c>
      <c r="AF110" s="55">
        <f t="shared" si="539"/>
        <v>0</v>
      </c>
      <c r="AG110" s="55">
        <f t="shared" si="540"/>
        <v>0</v>
      </c>
      <c r="AH110" s="55">
        <f t="shared" si="541"/>
        <v>0</v>
      </c>
      <c r="AI110" s="55">
        <f t="shared" si="542"/>
        <v>0.39081185691908943</v>
      </c>
      <c r="AJ110" s="55">
        <f t="shared" si="543"/>
        <v>0</v>
      </c>
      <c r="AK110" s="55">
        <f t="shared" si="544"/>
        <v>0</v>
      </c>
      <c r="AL110" s="55">
        <f t="shared" si="545"/>
        <v>0</v>
      </c>
      <c r="AM110" s="55">
        <f t="shared" si="546"/>
        <v>0</v>
      </c>
      <c r="AN110" s="55">
        <f t="shared" si="547"/>
        <v>0</v>
      </c>
      <c r="AO110" s="55">
        <f t="shared" si="548"/>
        <v>0</v>
      </c>
      <c r="AP110" s="55">
        <f t="shared" si="549"/>
        <v>0</v>
      </c>
      <c r="AQ110" s="55">
        <f t="shared" si="550"/>
        <v>0</v>
      </c>
      <c r="AR110" s="36">
        <v>1</v>
      </c>
      <c r="AS110" s="55">
        <f t="shared" si="551"/>
        <v>1.279388</v>
      </c>
      <c r="AT110" s="56">
        <f t="shared" si="552"/>
        <v>0</v>
      </c>
      <c r="AU110" s="56">
        <f t="shared" si="553"/>
        <v>0</v>
      </c>
      <c r="AV110" s="55">
        <f t="shared" si="554"/>
        <v>0</v>
      </c>
      <c r="AW110" s="55">
        <f t="shared" si="555"/>
        <v>0</v>
      </c>
      <c r="AX110" s="55">
        <f t="shared" si="556"/>
        <v>0</v>
      </c>
      <c r="AY110" s="55">
        <f t="shared" si="557"/>
        <v>0</v>
      </c>
      <c r="AZ110" s="55">
        <f t="shared" si="558"/>
        <v>0</v>
      </c>
      <c r="BA110" s="55">
        <f t="shared" si="559"/>
        <v>0</v>
      </c>
      <c r="BB110" s="55">
        <f t="shared" si="560"/>
        <v>0.5</v>
      </c>
      <c r="BC110" s="55">
        <f t="shared" si="561"/>
        <v>0</v>
      </c>
      <c r="BD110" s="55">
        <f t="shared" si="562"/>
        <v>0</v>
      </c>
      <c r="BE110" s="55">
        <f t="shared" si="563"/>
        <v>0</v>
      </c>
      <c r="BF110" s="55">
        <f t="shared" si="564"/>
        <v>0</v>
      </c>
      <c r="BG110" s="55">
        <f t="shared" si="565"/>
        <v>0</v>
      </c>
      <c r="BH110" s="55">
        <f t="shared" si="566"/>
        <v>0</v>
      </c>
      <c r="BI110" s="55">
        <f t="shared" si="567"/>
        <v>0</v>
      </c>
      <c r="BJ110" s="55">
        <f t="shared" si="568"/>
        <v>0</v>
      </c>
      <c r="BK110" s="55">
        <f t="shared" si="569"/>
        <v>0.5</v>
      </c>
      <c r="BL110" s="55"/>
      <c r="BM110" s="55"/>
      <c r="BO110" s="49"/>
      <c r="BP110" s="12"/>
      <c r="BQ110" s="12"/>
      <c r="BR110" s="12"/>
      <c r="BS110" s="12"/>
      <c r="BT110" s="12"/>
    </row>
    <row r="111" spans="1:72" s="36" customFormat="1" x14ac:dyDescent="0.3">
      <c r="A111" s="36" t="s">
        <v>79</v>
      </c>
      <c r="B111" s="36" t="s">
        <v>83</v>
      </c>
      <c r="C111" s="36" t="s">
        <v>70</v>
      </c>
      <c r="D111" s="48">
        <v>20</v>
      </c>
      <c r="E111" s="36">
        <v>1700</v>
      </c>
      <c r="F111" s="36" t="s">
        <v>27</v>
      </c>
      <c r="G111" s="52"/>
      <c r="H111" s="53"/>
      <c r="K111" s="49"/>
      <c r="L111" s="49"/>
      <c r="M111" s="49"/>
      <c r="N111" s="49"/>
      <c r="U111" s="54"/>
      <c r="V111" s="54"/>
      <c r="Y111" s="51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S111" s="55"/>
      <c r="AT111" s="56"/>
      <c r="AU111" s="56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O111" s="49"/>
      <c r="BP111" s="12"/>
      <c r="BQ111" s="12"/>
      <c r="BR111" s="12"/>
      <c r="BS111" s="12"/>
      <c r="BT111" s="12"/>
    </row>
    <row r="112" spans="1:72" s="2" customFormat="1" x14ac:dyDescent="0.3">
      <c r="G112" s="10"/>
      <c r="H112" s="16"/>
      <c r="K112" s="12"/>
      <c r="L112" s="12"/>
      <c r="M112" s="12"/>
      <c r="N112" s="12"/>
      <c r="U112" s="4"/>
      <c r="V112" s="4"/>
      <c r="Y112" s="13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>
        <f t="shared" si="340"/>
        <v>0</v>
      </c>
      <c r="AS112" s="26" t="e">
        <f t="shared" si="341"/>
        <v>#DIV/0!</v>
      </c>
      <c r="AT112" s="27"/>
      <c r="AU112" s="27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O112" s="12"/>
      <c r="BP112" s="12"/>
      <c r="BQ112" s="12"/>
      <c r="BR112" s="12"/>
      <c r="BS112" s="12"/>
      <c r="BT112" s="12"/>
    </row>
    <row r="113" spans="1:72" s="28" customFormat="1" x14ac:dyDescent="0.3">
      <c r="A113" s="29" t="s">
        <v>49</v>
      </c>
      <c r="B113" s="29" t="s">
        <v>33</v>
      </c>
      <c r="C113" s="29" t="s">
        <v>30</v>
      </c>
      <c r="D113" s="29">
        <v>20</v>
      </c>
      <c r="E113" s="29">
        <v>1800</v>
      </c>
      <c r="F113" s="29" t="s">
        <v>27</v>
      </c>
      <c r="G113" s="38">
        <v>52.4</v>
      </c>
      <c r="H113" s="39">
        <v>0.5</v>
      </c>
      <c r="I113" s="29">
        <v>6.6</v>
      </c>
      <c r="J113" s="29">
        <v>0.8</v>
      </c>
      <c r="K113" s="61">
        <f>BN113-M113/1.1113</f>
        <v>7.3150000000000004</v>
      </c>
      <c r="L113" s="40">
        <f>(1-BR113)*BO113</f>
        <v>0.85499999999999998</v>
      </c>
      <c r="M113" s="40">
        <f>BN113*BR113*1.1113</f>
        <v>0.42785049999999997</v>
      </c>
      <c r="N113" s="40">
        <v>0.1374190670904151</v>
      </c>
      <c r="O113" s="29"/>
      <c r="P113" s="29"/>
      <c r="Q113" s="29">
        <v>28.5</v>
      </c>
      <c r="R113" s="29">
        <v>1.1000000000000001</v>
      </c>
      <c r="S113" s="29">
        <v>4.4000000000000004</v>
      </c>
      <c r="T113" s="29">
        <v>0.5</v>
      </c>
      <c r="U113" s="29">
        <v>0.42</v>
      </c>
      <c r="V113" s="29">
        <v>0.08</v>
      </c>
      <c r="W113" s="29"/>
      <c r="X113" s="29"/>
      <c r="Y113" s="41">
        <f>K113+M113</f>
        <v>7.7428505000000003</v>
      </c>
      <c r="Z113" s="29"/>
      <c r="AA113" s="37">
        <f t="shared" ref="AA113:AB117" si="571">G113/(2*15.9994+28.0855)</f>
        <v>0.87210802156303724</v>
      </c>
      <c r="AB113" s="37">
        <f t="shared" si="571"/>
        <v>8.3216414271282176E-3</v>
      </c>
      <c r="AC113" s="37">
        <f t="shared" ref="AC113:AD117" si="572">(2*I113)/(2*26.981+3*15.9994)</f>
        <v>0.12946228037999141</v>
      </c>
      <c r="AD113" s="37">
        <f t="shared" si="572"/>
        <v>1.569239762181714E-2</v>
      </c>
      <c r="AE113" s="37">
        <f>K113/(55.8452+15.9994)</f>
        <v>0.10181697719800793</v>
      </c>
      <c r="AF113" s="37">
        <f t="shared" ref="AF113:AF117" si="573">L113/(55.8452+15.9994)</f>
        <v>1.1900685646520406E-2</v>
      </c>
      <c r="AG113" s="37">
        <f t="shared" ref="AG113:AH117" si="574">2*M113/(2*55.845+3*15.999)</f>
        <v>5.3586140387132317E-3</v>
      </c>
      <c r="AH113" s="37">
        <f t="shared" si="574"/>
        <v>1.7211052507770212E-3</v>
      </c>
      <c r="AI113" s="37">
        <f t="shared" ref="AI113:AJ117" si="575">O113/(95.94+2*15.9994)</f>
        <v>0</v>
      </c>
      <c r="AJ113" s="37">
        <f t="shared" si="575"/>
        <v>0</v>
      </c>
      <c r="AK113" s="37">
        <f t="shared" ref="AK113:AL117" si="576">Q113/(15.9994+24.3051)</f>
        <v>0.70711707129476864</v>
      </c>
      <c r="AL113" s="37">
        <f t="shared" si="576"/>
        <v>2.7292237839447214E-2</v>
      </c>
      <c r="AM113" s="37">
        <f t="shared" ref="AM113:AN117" si="577">S113/(40.078+15.9994)</f>
        <v>7.8462981521967845E-2</v>
      </c>
      <c r="AN113" s="37">
        <f t="shared" si="577"/>
        <v>8.9162479002236183E-3</v>
      </c>
      <c r="AO113" s="37">
        <f t="shared" ref="AO113:AP117" si="578">U113/(22.989+0.5*15.9994)</f>
        <v>1.3553327503251184E-2</v>
      </c>
      <c r="AP113" s="37">
        <f t="shared" si="578"/>
        <v>2.581586191095464E-3</v>
      </c>
      <c r="AQ113" s="37">
        <f t="shared" si="340"/>
        <v>0</v>
      </c>
      <c r="AR113" s="29">
        <v>12</v>
      </c>
      <c r="AS113" s="37">
        <f t="shared" si="341"/>
        <v>4.2244282740625296</v>
      </c>
      <c r="AT113" s="42">
        <f t="shared" ref="AT113:BI117" si="579">$AS113*AA113</f>
        <v>3.684157784327629</v>
      </c>
      <c r="AU113" s="42">
        <f t="shared" si="579"/>
        <v>3.5154177331370502E-2</v>
      </c>
      <c r="AV113" s="37">
        <f t="shared" si="579"/>
        <v>0.54690411766184643</v>
      </c>
      <c r="AW113" s="37">
        <f t="shared" si="579"/>
        <v>6.629140820143592E-2</v>
      </c>
      <c r="AX113" s="37">
        <f t="shared" si="579"/>
        <v>0.43011851725484457</v>
      </c>
      <c r="AY113" s="37">
        <f t="shared" si="579"/>
        <v>5.0273592925890918E-2</v>
      </c>
      <c r="AZ113" s="37">
        <f t="shared" si="579"/>
        <v>2.2637080654928577E-2</v>
      </c>
      <c r="BA113" s="37">
        <f t="shared" si="579"/>
        <v>7.2706856840199291E-3</v>
      </c>
      <c r="BB113" s="37">
        <f t="shared" si="579"/>
        <v>0</v>
      </c>
      <c r="BC113" s="37">
        <f t="shared" si="579"/>
        <v>0</v>
      </c>
      <c r="BD113" s="37">
        <f t="shared" si="579"/>
        <v>2.9871653490499104</v>
      </c>
      <c r="BE113" s="37">
        <f t="shared" si="579"/>
        <v>0.11529410119140006</v>
      </c>
      <c r="BF113" s="37">
        <f t="shared" si="579"/>
        <v>0.33146123760864676</v>
      </c>
      <c r="BG113" s="37">
        <f t="shared" si="579"/>
        <v>3.766604972825531E-2</v>
      </c>
      <c r="BH113" s="37">
        <f t="shared" si="579"/>
        <v>5.7255059912363612E-2</v>
      </c>
      <c r="BI113" s="37">
        <f t="shared" si="579"/>
        <v>1.090572569759307E-2</v>
      </c>
      <c r="BJ113" s="37">
        <f t="shared" si="343"/>
        <v>0</v>
      </c>
      <c r="BK113" s="37">
        <f t="shared" si="344"/>
        <v>8.0596991464701695</v>
      </c>
      <c r="BL113" s="37">
        <f t="shared" si="345"/>
        <v>0.3228557407599657</v>
      </c>
      <c r="BM113" s="37">
        <f>AX113+AZ113</f>
        <v>0.45275559790977316</v>
      </c>
      <c r="BN113" s="43">
        <v>7.7</v>
      </c>
      <c r="BO113" s="40">
        <v>0.9</v>
      </c>
      <c r="BP113" s="40">
        <f>(1-BR113)*L113+BQ113</f>
        <v>0.97269001994514948</v>
      </c>
      <c r="BQ113" s="40">
        <f>SQRT((BO113/BN113)^2+(BS113/BR113)^2)*(BN113*BR113)</f>
        <v>0.16044001994514959</v>
      </c>
      <c r="BR113" s="40">
        <v>0.05</v>
      </c>
      <c r="BS113" s="40">
        <v>0.02</v>
      </c>
      <c r="BT113" s="40">
        <f>AX113+BF113+(BD113)</f>
        <v>3.7487451039134019</v>
      </c>
    </row>
    <row r="114" spans="1:72" s="31" customFormat="1" x14ac:dyDescent="0.3">
      <c r="A114" s="29" t="s">
        <v>49</v>
      </c>
      <c r="B114" s="43" t="s">
        <v>34</v>
      </c>
      <c r="C114" s="29" t="s">
        <v>30</v>
      </c>
      <c r="D114" s="29">
        <v>20</v>
      </c>
      <c r="E114" s="29">
        <v>1800</v>
      </c>
      <c r="F114" s="29" t="s">
        <v>27</v>
      </c>
      <c r="G114" s="44">
        <v>39</v>
      </c>
      <c r="H114" s="45">
        <v>0.2</v>
      </c>
      <c r="I114" s="43">
        <v>0.1</v>
      </c>
      <c r="J114" s="43">
        <v>0.01</v>
      </c>
      <c r="K114" s="46">
        <v>14.1</v>
      </c>
      <c r="L114" s="46">
        <v>0.1</v>
      </c>
      <c r="M114" s="46"/>
      <c r="N114" s="46"/>
      <c r="O114" s="43"/>
      <c r="P114" s="43"/>
      <c r="Q114" s="43">
        <v>45.9</v>
      </c>
      <c r="R114" s="43">
        <v>0.2</v>
      </c>
      <c r="S114" s="43"/>
      <c r="T114" s="43"/>
      <c r="U114" s="43"/>
      <c r="V114" s="43"/>
      <c r="W114" s="43"/>
      <c r="X114" s="43"/>
      <c r="Y114" s="41"/>
      <c r="Z114" s="43"/>
      <c r="AA114" s="37">
        <f t="shared" si="571"/>
        <v>0.64908803131600101</v>
      </c>
      <c r="AB114" s="37">
        <f t="shared" si="571"/>
        <v>3.3286565708512874E-3</v>
      </c>
      <c r="AC114" s="37">
        <f t="shared" si="572"/>
        <v>1.9615497027271425E-3</v>
      </c>
      <c r="AD114" s="37">
        <f t="shared" si="572"/>
        <v>1.9615497027271426E-4</v>
      </c>
      <c r="AE114" s="37">
        <f>K114/(55.8452+15.9994)</f>
        <v>0.19625692118823126</v>
      </c>
      <c r="AF114" s="37">
        <f t="shared" si="573"/>
        <v>1.3918930580725623E-3</v>
      </c>
      <c r="AG114" s="37">
        <f t="shared" si="574"/>
        <v>0</v>
      </c>
      <c r="AH114" s="37">
        <f t="shared" si="574"/>
        <v>0</v>
      </c>
      <c r="AI114" s="37">
        <f t="shared" si="575"/>
        <v>0</v>
      </c>
      <c r="AJ114" s="37">
        <f t="shared" si="575"/>
        <v>0</v>
      </c>
      <c r="AK114" s="37">
        <f t="shared" si="576"/>
        <v>1.1388306516642062</v>
      </c>
      <c r="AL114" s="37">
        <f t="shared" si="576"/>
        <v>4.962225061717675E-3</v>
      </c>
      <c r="AM114" s="37">
        <f t="shared" si="577"/>
        <v>0</v>
      </c>
      <c r="AN114" s="37">
        <f t="shared" si="577"/>
        <v>0</v>
      </c>
      <c r="AO114" s="37">
        <f t="shared" si="578"/>
        <v>0</v>
      </c>
      <c r="AP114" s="37">
        <f t="shared" si="578"/>
        <v>0</v>
      </c>
      <c r="AQ114" s="37">
        <f t="shared" si="340"/>
        <v>0</v>
      </c>
      <c r="AR114" s="29">
        <v>4</v>
      </c>
      <c r="AS114" s="37">
        <f t="shared" si="341"/>
        <v>1.5173321283066734</v>
      </c>
      <c r="AT114" s="42">
        <f t="shared" si="579"/>
        <v>0.98488212401509645</v>
      </c>
      <c r="AU114" s="42">
        <f t="shared" si="579"/>
        <v>5.050677559051777E-3</v>
      </c>
      <c r="AV114" s="37">
        <f t="shared" si="579"/>
        <v>2.9763223852182978E-3</v>
      </c>
      <c r="AW114" s="37">
        <f t="shared" si="579"/>
        <v>2.9763223852182977E-4</v>
      </c>
      <c r="AX114" s="37">
        <f t="shared" si="579"/>
        <v>0.297786931921454</v>
      </c>
      <c r="AY114" s="37">
        <f t="shared" si="579"/>
        <v>2.1119640561805251E-3</v>
      </c>
      <c r="AZ114" s="37">
        <f t="shared" si="579"/>
        <v>0</v>
      </c>
      <c r="BA114" s="37">
        <f t="shared" si="579"/>
        <v>0</v>
      </c>
      <c r="BB114" s="37">
        <f t="shared" si="579"/>
        <v>0</v>
      </c>
      <c r="BC114" s="37">
        <f t="shared" si="579"/>
        <v>0</v>
      </c>
      <c r="BD114" s="37">
        <f t="shared" si="579"/>
        <v>1.7279843364705259</v>
      </c>
      <c r="BE114" s="37">
        <f t="shared" si="579"/>
        <v>7.5293435140327937E-3</v>
      </c>
      <c r="BF114" s="37">
        <f t="shared" si="579"/>
        <v>0</v>
      </c>
      <c r="BG114" s="37">
        <f t="shared" si="579"/>
        <v>0</v>
      </c>
      <c r="BH114" s="37">
        <f t="shared" si="579"/>
        <v>0</v>
      </c>
      <c r="BI114" s="37">
        <f t="shared" si="579"/>
        <v>0</v>
      </c>
      <c r="BJ114" s="37">
        <f t="shared" si="343"/>
        <v>0</v>
      </c>
      <c r="BK114" s="37">
        <f t="shared" si="344"/>
        <v>3.0136297147922946</v>
      </c>
      <c r="BL114" s="37">
        <f t="shared" si="345"/>
        <v>1.4989617367786926E-2</v>
      </c>
      <c r="BM114" s="47"/>
      <c r="BN114" s="43"/>
      <c r="BO114" s="46"/>
      <c r="BP114" s="40"/>
      <c r="BQ114" s="40"/>
      <c r="BR114" s="40"/>
      <c r="BS114" s="40"/>
      <c r="BT114" s="40"/>
    </row>
    <row r="115" spans="1:72" s="31" customFormat="1" x14ac:dyDescent="0.3">
      <c r="A115" s="29" t="s">
        <v>49</v>
      </c>
      <c r="B115" s="43" t="s">
        <v>91</v>
      </c>
      <c r="C115" s="29" t="s">
        <v>30</v>
      </c>
      <c r="D115" s="29">
        <v>20</v>
      </c>
      <c r="E115" s="29">
        <v>1800</v>
      </c>
      <c r="F115" s="29" t="s">
        <v>27</v>
      </c>
      <c r="G115" s="44">
        <v>39.700000000000003</v>
      </c>
      <c r="H115" s="45">
        <v>0.6</v>
      </c>
      <c r="I115" s="43">
        <v>0.1</v>
      </c>
      <c r="J115" s="43">
        <v>0.01</v>
      </c>
      <c r="K115" s="46">
        <v>10.1</v>
      </c>
      <c r="L115" s="46">
        <v>0.6</v>
      </c>
      <c r="M115" s="46"/>
      <c r="N115" s="46"/>
      <c r="O115" s="43"/>
      <c r="P115" s="43"/>
      <c r="Q115" s="43">
        <v>49.4</v>
      </c>
      <c r="R115" s="43">
        <v>0.8</v>
      </c>
      <c r="S115" s="43"/>
      <c r="T115" s="43"/>
      <c r="U115" s="43"/>
      <c r="V115" s="43"/>
      <c r="W115" s="43"/>
      <c r="X115" s="43"/>
      <c r="Y115" s="41"/>
      <c r="Z115" s="43"/>
      <c r="AA115" s="37">
        <f t="shared" si="571"/>
        <v>0.66073832931398058</v>
      </c>
      <c r="AB115" s="37">
        <f t="shared" si="571"/>
        <v>9.9859697125538622E-3</v>
      </c>
      <c r="AC115" s="37">
        <f t="shared" si="572"/>
        <v>1.9615497027271425E-3</v>
      </c>
      <c r="AD115" s="37">
        <f t="shared" si="572"/>
        <v>1.9615497027271426E-4</v>
      </c>
      <c r="AE115" s="37">
        <f>K115/(55.8452+15.9994)</f>
        <v>0.14058119886532877</v>
      </c>
      <c r="AF115" s="37">
        <f t="shared" ref="AF115" si="580">L115/(55.8452+15.9994)</f>
        <v>8.3513583484353723E-3</v>
      </c>
      <c r="AG115" s="37">
        <f t="shared" ref="AG115" si="581">2*M115/(2*55.845+3*15.999)</f>
        <v>0</v>
      </c>
      <c r="AH115" s="37">
        <f t="shared" ref="AH115" si="582">2*N115/(2*55.845+3*15.999)</f>
        <v>0</v>
      </c>
      <c r="AI115" s="37">
        <f t="shared" ref="AI115" si="583">O115/(95.94+2*15.9994)</f>
        <v>0</v>
      </c>
      <c r="AJ115" s="37">
        <f t="shared" ref="AJ115" si="584">P115/(95.94+2*15.9994)</f>
        <v>0</v>
      </c>
      <c r="AK115" s="37">
        <f t="shared" ref="AK115" si="585">Q115/(15.9994+24.3051)</f>
        <v>1.2256695902442656</v>
      </c>
      <c r="AL115" s="37">
        <f t="shared" ref="AL115" si="586">R115/(15.9994+24.3051)</f>
        <v>1.98489002468707E-2</v>
      </c>
      <c r="AM115" s="37">
        <f t="shared" ref="AM115" si="587">S115/(40.078+15.9994)</f>
        <v>0</v>
      </c>
      <c r="AN115" s="37">
        <f t="shared" ref="AN115" si="588">T115/(40.078+15.9994)</f>
        <v>0</v>
      </c>
      <c r="AO115" s="37">
        <f t="shared" ref="AO115" si="589">U115/(22.989+0.5*15.9994)</f>
        <v>0</v>
      </c>
      <c r="AP115" s="37">
        <f t="shared" ref="AP115" si="590">V115/(22.989+0.5*15.9994)</f>
        <v>0</v>
      </c>
      <c r="AQ115" s="37">
        <f t="shared" ref="AQ115" si="591">X115/(2*15.9994+186.207)</f>
        <v>0</v>
      </c>
      <c r="AR115" s="29">
        <v>4</v>
      </c>
      <c r="AS115" s="37">
        <f t="shared" ref="AS115" si="592">AR115/(2*AA115+1.5*AC115+AE115+2*AI115+AK115+AM115+0.5*AO115+1.5*AG115+2*AQ115)</f>
        <v>1.486618700366636</v>
      </c>
      <c r="AT115" s="42">
        <f t="shared" ref="AT115" si="593">$AS115*AA115</f>
        <v>0.98226595640717218</v>
      </c>
      <c r="AU115" s="42">
        <f t="shared" ref="AU115" si="594">$AS115*AB115</f>
        <v>1.4845329315977412E-2</v>
      </c>
      <c r="AV115" s="37">
        <f t="shared" ref="AV115" si="595">$AS115*AC115</f>
        <v>2.9160764697727859E-3</v>
      </c>
      <c r="AW115" s="37">
        <f t="shared" ref="AW115" si="596">$AS115*AD115</f>
        <v>2.916076469772786E-4</v>
      </c>
      <c r="AX115" s="37">
        <f t="shared" ref="AX115" si="597">$AS115*AE115</f>
        <v>0.20899063915315866</v>
      </c>
      <c r="AY115" s="37">
        <f t="shared" ref="AY115" si="598">$AS115*AF115</f>
        <v>1.2415285494247049E-2</v>
      </c>
      <c r="AZ115" s="37">
        <f t="shared" ref="AZ115" si="599">$AS115*AG115</f>
        <v>0</v>
      </c>
      <c r="BA115" s="37">
        <f t="shared" ref="BA115" si="600">$AS115*AH115</f>
        <v>0</v>
      </c>
      <c r="BB115" s="37">
        <f t="shared" ref="BB115" si="601">$AS115*AI115</f>
        <v>0</v>
      </c>
      <c r="BC115" s="37">
        <f t="shared" ref="BC115" si="602">$AS115*AJ115</f>
        <v>0</v>
      </c>
      <c r="BD115" s="37">
        <f t="shared" ref="BD115" si="603">$AS115*AK115</f>
        <v>1.8221033333278374</v>
      </c>
      <c r="BE115" s="37">
        <f t="shared" ref="BE115" si="604">$AS115*AL115</f>
        <v>2.9507746288709922E-2</v>
      </c>
      <c r="BF115" s="37">
        <f t="shared" ref="BF115" si="605">$AS115*AM115</f>
        <v>0</v>
      </c>
      <c r="BG115" s="37">
        <f t="shared" ref="BG115" si="606">$AS115*AN115</f>
        <v>0</v>
      </c>
      <c r="BH115" s="37">
        <f t="shared" ref="BH115" si="607">$AS115*AO115</f>
        <v>0</v>
      </c>
      <c r="BI115" s="37">
        <f t="shared" ref="BI115" si="608">$AS115*AP115</f>
        <v>0</v>
      </c>
      <c r="BJ115" s="37">
        <f t="shared" ref="BJ115" si="609">$AS115*AQ115</f>
        <v>0</v>
      </c>
      <c r="BK115" s="37">
        <f t="shared" ref="BK115" si="610">SUM(AT115,AV115,AX115,AZ115,BB115,BD115,BF115,BH115,BJ115)</f>
        <v>3.0162760053579412</v>
      </c>
      <c r="BL115" s="37">
        <f t="shared" ref="BL115" si="611">SUM(AU115,AW115,AY115,BA115,BC115,BE115,BG115,BI115,BJ115)</f>
        <v>5.7059968745911661E-2</v>
      </c>
      <c r="BM115" s="47"/>
      <c r="BN115" s="43"/>
      <c r="BO115" s="46"/>
      <c r="BP115" s="40"/>
      <c r="BQ115" s="40"/>
      <c r="BR115" s="40"/>
      <c r="BS115" s="40"/>
      <c r="BT115" s="40"/>
    </row>
    <row r="116" spans="1:72" s="28" customFormat="1" ht="13.95" customHeight="1" x14ac:dyDescent="0.3">
      <c r="A116" s="29" t="s">
        <v>49</v>
      </c>
      <c r="B116" s="29" t="s">
        <v>27</v>
      </c>
      <c r="C116" s="29" t="s">
        <v>30</v>
      </c>
      <c r="D116" s="29">
        <v>20</v>
      </c>
      <c r="E116" s="29">
        <v>1800</v>
      </c>
      <c r="F116" s="29" t="s">
        <v>27</v>
      </c>
      <c r="G116" s="38"/>
      <c r="H116" s="39"/>
      <c r="I116" s="29"/>
      <c r="J116" s="29"/>
      <c r="K116" s="40"/>
      <c r="L116" s="40"/>
      <c r="M116" s="40"/>
      <c r="N116" s="40"/>
      <c r="O116" s="29">
        <v>133.35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41"/>
      <c r="Z116" s="29"/>
      <c r="AA116" s="37">
        <f t="shared" si="571"/>
        <v>0</v>
      </c>
      <c r="AB116" s="37">
        <f t="shared" si="571"/>
        <v>0</v>
      </c>
      <c r="AC116" s="37">
        <f t="shared" si="572"/>
        <v>0</v>
      </c>
      <c r="AD116" s="37">
        <f t="shared" si="572"/>
        <v>0</v>
      </c>
      <c r="AE116" s="37">
        <f>K116/(55.8452+15.9994)</f>
        <v>0</v>
      </c>
      <c r="AF116" s="37">
        <f t="shared" si="573"/>
        <v>0</v>
      </c>
      <c r="AG116" s="37">
        <f t="shared" si="574"/>
        <v>0</v>
      </c>
      <c r="AH116" s="37">
        <f t="shared" si="574"/>
        <v>0</v>
      </c>
      <c r="AI116" s="37">
        <f t="shared" si="575"/>
        <v>1.0422952224032116</v>
      </c>
      <c r="AJ116" s="37">
        <f t="shared" si="575"/>
        <v>0</v>
      </c>
      <c r="AK116" s="37">
        <f t="shared" si="576"/>
        <v>0</v>
      </c>
      <c r="AL116" s="37">
        <f t="shared" si="576"/>
        <v>0</v>
      </c>
      <c r="AM116" s="37">
        <f t="shared" si="577"/>
        <v>0</v>
      </c>
      <c r="AN116" s="37">
        <f t="shared" si="577"/>
        <v>0</v>
      </c>
      <c r="AO116" s="37">
        <f t="shared" si="578"/>
        <v>0</v>
      </c>
      <c r="AP116" s="37">
        <f t="shared" si="578"/>
        <v>0</v>
      </c>
      <c r="AQ116" s="37">
        <f t="shared" si="340"/>
        <v>0</v>
      </c>
      <c r="AR116" s="29">
        <v>2</v>
      </c>
      <c r="AS116" s="37">
        <f t="shared" si="341"/>
        <v>0.9594210723659542</v>
      </c>
      <c r="AT116" s="42">
        <f t="shared" si="579"/>
        <v>0</v>
      </c>
      <c r="AU116" s="42">
        <f t="shared" si="579"/>
        <v>0</v>
      </c>
      <c r="AV116" s="37">
        <f t="shared" si="579"/>
        <v>0</v>
      </c>
      <c r="AW116" s="37">
        <f t="shared" si="579"/>
        <v>0</v>
      </c>
      <c r="AX116" s="37">
        <f t="shared" si="579"/>
        <v>0</v>
      </c>
      <c r="AY116" s="37">
        <f t="shared" si="579"/>
        <v>0</v>
      </c>
      <c r="AZ116" s="37">
        <f t="shared" si="579"/>
        <v>0</v>
      </c>
      <c r="BA116" s="37">
        <f t="shared" si="579"/>
        <v>0</v>
      </c>
      <c r="BB116" s="37">
        <f t="shared" si="579"/>
        <v>1</v>
      </c>
      <c r="BC116" s="37">
        <f t="shared" si="579"/>
        <v>0</v>
      </c>
      <c r="BD116" s="37">
        <f t="shared" si="579"/>
        <v>0</v>
      </c>
      <c r="BE116" s="37">
        <f t="shared" si="579"/>
        <v>0</v>
      </c>
      <c r="BF116" s="37">
        <f t="shared" si="579"/>
        <v>0</v>
      </c>
      <c r="BG116" s="37">
        <f t="shared" si="579"/>
        <v>0</v>
      </c>
      <c r="BH116" s="37">
        <f t="shared" si="579"/>
        <v>0</v>
      </c>
      <c r="BI116" s="37">
        <f t="shared" si="579"/>
        <v>0</v>
      </c>
      <c r="BJ116" s="37">
        <f t="shared" si="343"/>
        <v>0</v>
      </c>
      <c r="BK116" s="37">
        <f t="shared" si="344"/>
        <v>1</v>
      </c>
      <c r="BL116" s="37">
        <f t="shared" si="345"/>
        <v>0</v>
      </c>
      <c r="BM116" s="37"/>
      <c r="BN116" s="43"/>
      <c r="BO116" s="40"/>
      <c r="BP116" s="40"/>
      <c r="BQ116" s="40"/>
      <c r="BR116" s="40"/>
      <c r="BS116" s="40"/>
      <c r="BT116" s="40"/>
    </row>
    <row r="117" spans="1:72" s="28" customFormat="1" x14ac:dyDescent="0.3">
      <c r="A117" s="29" t="s">
        <v>49</v>
      </c>
      <c r="B117" s="29" t="s">
        <v>36</v>
      </c>
      <c r="C117" s="29" t="s">
        <v>30</v>
      </c>
      <c r="D117" s="29">
        <v>20</v>
      </c>
      <c r="E117" s="29">
        <v>1800</v>
      </c>
      <c r="F117" s="29" t="s">
        <v>27</v>
      </c>
      <c r="G117" s="38"/>
      <c r="H117" s="39"/>
      <c r="I117" s="29"/>
      <c r="J117" s="29"/>
      <c r="K117" s="40"/>
      <c r="L117" s="40"/>
      <c r="M117" s="40"/>
      <c r="N117" s="40"/>
      <c r="O117" s="29">
        <v>100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41"/>
      <c r="Z117" s="29"/>
      <c r="AA117" s="37">
        <f t="shared" si="571"/>
        <v>0</v>
      </c>
      <c r="AB117" s="37">
        <f t="shared" si="571"/>
        <v>0</v>
      </c>
      <c r="AC117" s="37">
        <f t="shared" si="572"/>
        <v>0</v>
      </c>
      <c r="AD117" s="37">
        <f t="shared" si="572"/>
        <v>0</v>
      </c>
      <c r="AE117" s="37">
        <f>K117/(55.8452+15.9994)</f>
        <v>0</v>
      </c>
      <c r="AF117" s="37">
        <f t="shared" si="573"/>
        <v>0</v>
      </c>
      <c r="AG117" s="37">
        <f t="shared" si="574"/>
        <v>0</v>
      </c>
      <c r="AH117" s="37">
        <f t="shared" si="574"/>
        <v>0</v>
      </c>
      <c r="AI117" s="37">
        <f t="shared" si="575"/>
        <v>0.78162371383817886</v>
      </c>
      <c r="AJ117" s="37">
        <f t="shared" si="575"/>
        <v>0</v>
      </c>
      <c r="AK117" s="37">
        <f t="shared" si="576"/>
        <v>0</v>
      </c>
      <c r="AL117" s="37">
        <f t="shared" si="576"/>
        <v>0</v>
      </c>
      <c r="AM117" s="37">
        <f t="shared" si="577"/>
        <v>0</v>
      </c>
      <c r="AN117" s="37">
        <f t="shared" si="577"/>
        <v>0</v>
      </c>
      <c r="AO117" s="37">
        <f t="shared" si="578"/>
        <v>0</v>
      </c>
      <c r="AP117" s="37">
        <f t="shared" si="578"/>
        <v>0</v>
      </c>
      <c r="AQ117" s="37">
        <f t="shared" si="340"/>
        <v>0</v>
      </c>
      <c r="AR117" s="29">
        <v>2</v>
      </c>
      <c r="AS117" s="37">
        <f t="shared" si="341"/>
        <v>1.279388</v>
      </c>
      <c r="AT117" s="42">
        <f t="shared" si="579"/>
        <v>0</v>
      </c>
      <c r="AU117" s="42">
        <f t="shared" si="579"/>
        <v>0</v>
      </c>
      <c r="AV117" s="37">
        <f t="shared" si="579"/>
        <v>0</v>
      </c>
      <c r="AW117" s="37">
        <f t="shared" si="579"/>
        <v>0</v>
      </c>
      <c r="AX117" s="37">
        <f t="shared" si="579"/>
        <v>0</v>
      </c>
      <c r="AY117" s="37">
        <f t="shared" si="579"/>
        <v>0</v>
      </c>
      <c r="AZ117" s="37">
        <f t="shared" si="579"/>
        <v>0</v>
      </c>
      <c r="BA117" s="37">
        <f t="shared" si="579"/>
        <v>0</v>
      </c>
      <c r="BB117" s="37">
        <f t="shared" si="579"/>
        <v>1</v>
      </c>
      <c r="BC117" s="37">
        <f t="shared" si="579"/>
        <v>0</v>
      </c>
      <c r="BD117" s="37">
        <f t="shared" si="579"/>
        <v>0</v>
      </c>
      <c r="BE117" s="37">
        <f t="shared" si="579"/>
        <v>0</v>
      </c>
      <c r="BF117" s="37">
        <f t="shared" si="579"/>
        <v>0</v>
      </c>
      <c r="BG117" s="37">
        <f t="shared" si="579"/>
        <v>0</v>
      </c>
      <c r="BH117" s="37">
        <f t="shared" si="579"/>
        <v>0</v>
      </c>
      <c r="BI117" s="37">
        <f t="shared" si="579"/>
        <v>0</v>
      </c>
      <c r="BJ117" s="37">
        <f t="shared" si="343"/>
        <v>0</v>
      </c>
      <c r="BK117" s="37">
        <f t="shared" si="344"/>
        <v>1</v>
      </c>
      <c r="BL117" s="37">
        <f t="shared" si="345"/>
        <v>0</v>
      </c>
      <c r="BM117" s="37"/>
      <c r="BN117" s="43"/>
      <c r="BO117" s="40"/>
      <c r="BP117" s="40"/>
      <c r="BQ117" s="40"/>
      <c r="BR117" s="40"/>
      <c r="BS117" s="40"/>
      <c r="BT117" s="40"/>
    </row>
    <row r="118" spans="1:72" s="2" customFormat="1" x14ac:dyDescent="0.3">
      <c r="G118" s="10"/>
      <c r="H118" s="16"/>
      <c r="K118" s="12"/>
      <c r="L118" s="12"/>
      <c r="M118" s="12"/>
      <c r="N118" s="12"/>
      <c r="Y118" s="13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>
        <f t="shared" si="340"/>
        <v>0</v>
      </c>
      <c r="AS118" s="26" t="e">
        <f t="shared" si="341"/>
        <v>#DIV/0!</v>
      </c>
      <c r="AT118" s="27"/>
      <c r="AU118" s="27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O118" s="12"/>
      <c r="BP118" s="12"/>
      <c r="BQ118" s="12"/>
      <c r="BR118" s="12"/>
      <c r="BS118" s="12"/>
      <c r="BT118" s="12"/>
    </row>
    <row r="119" spans="1:72" s="25" customFormat="1" x14ac:dyDescent="0.3">
      <c r="A119" s="2" t="s">
        <v>51</v>
      </c>
      <c r="B119" s="2" t="s">
        <v>33</v>
      </c>
      <c r="C119" s="2" t="s">
        <v>30</v>
      </c>
      <c r="D119" s="2">
        <v>17</v>
      </c>
      <c r="E119" s="2">
        <v>1600</v>
      </c>
      <c r="F119" s="2" t="s">
        <v>27</v>
      </c>
      <c r="G119" s="10">
        <v>46</v>
      </c>
      <c r="H119" s="16">
        <v>1</v>
      </c>
      <c r="I119" s="2">
        <v>17.399999999999999</v>
      </c>
      <c r="J119" s="2">
        <v>1.8</v>
      </c>
      <c r="K119" s="49">
        <f>BN119-M119/1.1113</f>
        <v>10.17</v>
      </c>
      <c r="L119" s="12">
        <f>(1-BR119)*BO119</f>
        <v>0.28800000000000003</v>
      </c>
      <c r="M119" s="12">
        <f>BN119*BR119*1.1113</f>
        <v>1.2557690000000001</v>
      </c>
      <c r="N119" s="12">
        <v>0.45313132754202728</v>
      </c>
      <c r="O119" s="2"/>
      <c r="P119" s="2"/>
      <c r="Q119" s="2">
        <v>20.399999999999999</v>
      </c>
      <c r="R119" s="2">
        <v>0.5</v>
      </c>
      <c r="S119" s="2">
        <v>4.7</v>
      </c>
      <c r="T119" s="2">
        <v>0.5</v>
      </c>
      <c r="U119" s="2">
        <v>0.5</v>
      </c>
      <c r="V119" s="2">
        <v>0.05</v>
      </c>
      <c r="W119" s="2"/>
      <c r="X119" s="2"/>
      <c r="Y119" s="13">
        <f>K119+M119</f>
        <v>11.425769000000001</v>
      </c>
      <c r="Z119" s="2"/>
      <c r="AA119" s="26">
        <f t="shared" ref="AA119:AB124" si="612">G119/(2*15.9994+28.0855)</f>
        <v>0.7655910112957961</v>
      </c>
      <c r="AB119" s="26">
        <f t="shared" si="612"/>
        <v>1.6643282854256435E-2</v>
      </c>
      <c r="AC119" s="26">
        <f t="shared" ref="AC119:AD124" si="613">(2*I119)/(2*26.981+3*15.9994)</f>
        <v>0.34130964827452276</v>
      </c>
      <c r="AD119" s="26">
        <f t="shared" si="613"/>
        <v>3.5307894649088567E-2</v>
      </c>
      <c r="AE119" s="26">
        <f t="shared" ref="AE119:AE124" si="614">K119/(55.8452+15.9994)</f>
        <v>0.14155552400597957</v>
      </c>
      <c r="AF119" s="26">
        <f t="shared" ref="AF119:AF124" si="615">L119/(55.8452+15.9994)</f>
        <v>4.0086520072489798E-3</v>
      </c>
      <c r="AG119" s="26">
        <f t="shared" ref="AG119:AH124" si="616">2*M119/(2*55.845+3*15.999)</f>
        <v>1.5727880165573905E-2</v>
      </c>
      <c r="AH119" s="26">
        <f t="shared" si="616"/>
        <v>5.6752437899394098E-3</v>
      </c>
      <c r="AI119" s="26">
        <f t="shared" ref="AI119:AJ124" si="617">O119/(95.94+2*15.9994)</f>
        <v>0</v>
      </c>
      <c r="AJ119" s="26">
        <f t="shared" si="617"/>
        <v>0</v>
      </c>
      <c r="AK119" s="26">
        <f t="shared" ref="AK119:AL124" si="618">Q119/(15.9994+24.3051)</f>
        <v>0.50614695629520279</v>
      </c>
      <c r="AL119" s="26">
        <f t="shared" si="618"/>
        <v>1.2405562654294187E-2</v>
      </c>
      <c r="AM119" s="26">
        <f t="shared" ref="AM119:AN124" si="619">S119/(40.078+15.9994)</f>
        <v>8.3812730262102023E-2</v>
      </c>
      <c r="AN119" s="26">
        <f t="shared" si="619"/>
        <v>8.9162479002236183E-3</v>
      </c>
      <c r="AO119" s="26">
        <f t="shared" ref="AO119:AP124" si="620">U119/(22.989+0.5*15.9994)</f>
        <v>1.6134913694346647E-2</v>
      </c>
      <c r="AP119" s="26">
        <f t="shared" si="620"/>
        <v>1.6134913694346648E-3</v>
      </c>
      <c r="AQ119" s="26">
        <f t="shared" si="340"/>
        <v>0</v>
      </c>
      <c r="AR119" s="2">
        <v>12</v>
      </c>
      <c r="AS119" s="26">
        <f t="shared" si="341"/>
        <v>4.276061104249127</v>
      </c>
      <c r="AT119" s="27">
        <f t="shared" ref="AT119:BI124" si="621">$AS119*AA119</f>
        <v>3.2737139451647077</v>
      </c>
      <c r="AU119" s="27">
        <f t="shared" si="621"/>
        <v>7.1167694460102335E-2</v>
      </c>
      <c r="AV119" s="26">
        <f t="shared" si="621"/>
        <v>1.459460911491637</v>
      </c>
      <c r="AW119" s="26">
        <f t="shared" si="621"/>
        <v>0.1509787149818935</v>
      </c>
      <c r="AX119" s="26">
        <f t="shared" si="621"/>
        <v>0.6053000702935728</v>
      </c>
      <c r="AY119" s="26">
        <f t="shared" si="621"/>
        <v>1.7141240928667551E-2</v>
      </c>
      <c r="AZ119" s="26">
        <f t="shared" si="621"/>
        <v>6.72533766283019E-2</v>
      </c>
      <c r="BA119" s="26">
        <f t="shared" si="621"/>
        <v>2.4267689227291313E-2</v>
      </c>
      <c r="BB119" s="26">
        <f t="shared" si="621"/>
        <v>0</v>
      </c>
      <c r="BC119" s="26">
        <f t="shared" si="621"/>
        <v>0</v>
      </c>
      <c r="BD119" s="26">
        <f t="shared" si="621"/>
        <v>2.1643153128479993</v>
      </c>
      <c r="BE119" s="26">
        <f t="shared" si="621"/>
        <v>5.3046943942352931E-2</v>
      </c>
      <c r="BF119" s="26">
        <f t="shared" si="621"/>
        <v>0.3583883559146982</v>
      </c>
      <c r="BG119" s="26">
        <f t="shared" si="621"/>
        <v>3.8126420841989167E-2</v>
      </c>
      <c r="BH119" s="26">
        <f t="shared" si="621"/>
        <v>6.8993876868812282E-2</v>
      </c>
      <c r="BI119" s="26">
        <f t="shared" si="621"/>
        <v>6.8993876868812289E-3</v>
      </c>
      <c r="BJ119" s="26">
        <f t="shared" si="343"/>
        <v>0</v>
      </c>
      <c r="BK119" s="26">
        <f t="shared" si="344"/>
        <v>7.997425849209729</v>
      </c>
      <c r="BL119" s="26">
        <f t="shared" si="345"/>
        <v>0.36162809206917801</v>
      </c>
      <c r="BM119" s="26">
        <f>AX119+AZ119</f>
        <v>0.67255344692187469</v>
      </c>
      <c r="BN119" s="2">
        <v>11.3</v>
      </c>
      <c r="BO119" s="12">
        <v>0.32</v>
      </c>
      <c r="BP119" s="12">
        <f>(1-BR119)*L119+BQ119</f>
        <v>0.71233132754202733</v>
      </c>
      <c r="BQ119" s="12">
        <f>SQRT((BO119/BN119)^2+(BS119/BR119)^2)*(BN119*BR119)</f>
        <v>0.45313132754202728</v>
      </c>
      <c r="BR119" s="12">
        <v>0.1</v>
      </c>
      <c r="BS119" s="12">
        <v>0.04</v>
      </c>
      <c r="BT119" s="12">
        <f>AX119+BF119+(BD119)</f>
        <v>3.12800373905627</v>
      </c>
    </row>
    <row r="120" spans="1:72" s="25" customFormat="1" x14ac:dyDescent="0.3">
      <c r="A120" s="2" t="s">
        <v>51</v>
      </c>
      <c r="B120" s="2" t="s">
        <v>34</v>
      </c>
      <c r="C120" s="2" t="s">
        <v>30</v>
      </c>
      <c r="D120" s="2">
        <v>17</v>
      </c>
      <c r="E120" s="2">
        <v>1600</v>
      </c>
      <c r="F120" s="2" t="s">
        <v>27</v>
      </c>
      <c r="G120" s="10">
        <v>36.9</v>
      </c>
      <c r="H120" s="16">
        <v>0.2</v>
      </c>
      <c r="I120" s="2">
        <v>0.06</v>
      </c>
      <c r="J120" s="2">
        <v>0.05</v>
      </c>
      <c r="K120" s="12">
        <v>31.8</v>
      </c>
      <c r="L120" s="12">
        <v>0.2</v>
      </c>
      <c r="M120" s="12"/>
      <c r="N120" s="12"/>
      <c r="O120" s="2"/>
      <c r="P120" s="2"/>
      <c r="Q120" s="2">
        <v>31.3</v>
      </c>
      <c r="R120" s="2">
        <v>0.2</v>
      </c>
      <c r="S120" s="2">
        <v>0.05</v>
      </c>
      <c r="T120" s="2">
        <v>0.02</v>
      </c>
      <c r="U120" s="2">
        <v>7.0000000000000007E-2</v>
      </c>
      <c r="V120" s="2">
        <v>0.02</v>
      </c>
      <c r="W120" s="2"/>
      <c r="X120" s="2"/>
      <c r="Y120" s="13"/>
      <c r="Z120" s="2"/>
      <c r="AA120" s="26">
        <f t="shared" si="612"/>
        <v>0.61413713732206254</v>
      </c>
      <c r="AB120" s="26">
        <f t="shared" si="612"/>
        <v>3.3286565708512874E-3</v>
      </c>
      <c r="AC120" s="26">
        <f t="shared" si="613"/>
        <v>1.1769298216362854E-3</v>
      </c>
      <c r="AD120" s="26">
        <f t="shared" si="613"/>
        <v>9.8077485136357123E-4</v>
      </c>
      <c r="AE120" s="26">
        <f t="shared" si="614"/>
        <v>0.44262199246707479</v>
      </c>
      <c r="AF120" s="26">
        <f t="shared" si="615"/>
        <v>2.7837861161451247E-3</v>
      </c>
      <c r="AG120" s="26">
        <f t="shared" si="616"/>
        <v>0</v>
      </c>
      <c r="AH120" s="26">
        <f t="shared" si="616"/>
        <v>0</v>
      </c>
      <c r="AI120" s="26">
        <f t="shared" si="617"/>
        <v>0</v>
      </c>
      <c r="AJ120" s="26">
        <f t="shared" si="617"/>
        <v>0</v>
      </c>
      <c r="AK120" s="26">
        <f t="shared" si="618"/>
        <v>0.77658822215881607</v>
      </c>
      <c r="AL120" s="26">
        <f t="shared" si="618"/>
        <v>4.962225061717675E-3</v>
      </c>
      <c r="AM120" s="26">
        <f t="shared" si="619"/>
        <v>8.9162479002236191E-4</v>
      </c>
      <c r="AN120" s="26">
        <f t="shared" si="619"/>
        <v>3.5664991600894476E-4</v>
      </c>
      <c r="AO120" s="26">
        <f t="shared" si="620"/>
        <v>2.2588879172085311E-3</v>
      </c>
      <c r="AP120" s="26">
        <f t="shared" si="620"/>
        <v>6.4539654777386599E-4</v>
      </c>
      <c r="AQ120" s="26">
        <f t="shared" si="340"/>
        <v>0</v>
      </c>
      <c r="AR120" s="2">
        <v>4</v>
      </c>
      <c r="AS120" s="26">
        <f t="shared" si="341"/>
        <v>1.6318065514180478</v>
      </c>
      <c r="AT120" s="27">
        <f t="shared" si="621"/>
        <v>1.002153004151267</v>
      </c>
      <c r="AU120" s="27">
        <f t="shared" si="621"/>
        <v>5.4317235997358637E-3</v>
      </c>
      <c r="AV120" s="26">
        <f t="shared" si="621"/>
        <v>1.9205217935053651E-3</v>
      </c>
      <c r="AW120" s="26">
        <f t="shared" si="621"/>
        <v>1.6004348279211377E-3</v>
      </c>
      <c r="AX120" s="26">
        <f t="shared" si="621"/>
        <v>0.72227346710948237</v>
      </c>
      <c r="AY120" s="26">
        <f t="shared" si="621"/>
        <v>4.5426004220722165E-3</v>
      </c>
      <c r="AZ120" s="26">
        <f t="shared" si="621"/>
        <v>0</v>
      </c>
      <c r="BA120" s="26">
        <f t="shared" si="621"/>
        <v>0</v>
      </c>
      <c r="BB120" s="26">
        <f t="shared" si="621"/>
        <v>0</v>
      </c>
      <c r="BC120" s="26">
        <f t="shared" si="621"/>
        <v>0</v>
      </c>
      <c r="BD120" s="26">
        <f t="shared" si="621"/>
        <v>1.2672417486728504</v>
      </c>
      <c r="BE120" s="26">
        <f t="shared" si="621"/>
        <v>8.0973913653217284E-3</v>
      </c>
      <c r="BF120" s="26">
        <f t="shared" si="621"/>
        <v>1.4549591737652314E-3</v>
      </c>
      <c r="BG120" s="26">
        <f t="shared" si="621"/>
        <v>5.8198366950609249E-4</v>
      </c>
      <c r="BH120" s="26">
        <f t="shared" si="621"/>
        <v>3.6860681022199498E-3</v>
      </c>
      <c r="BI120" s="26">
        <f t="shared" si="621"/>
        <v>1.0531623149199856E-3</v>
      </c>
      <c r="BJ120" s="26">
        <f t="shared" si="343"/>
        <v>0</v>
      </c>
      <c r="BK120" s="26">
        <f t="shared" si="344"/>
        <v>2.9987297690030905</v>
      </c>
      <c r="BL120" s="26">
        <f t="shared" si="345"/>
        <v>2.1307296199477029E-2</v>
      </c>
      <c r="BM120" s="26"/>
      <c r="BN120" s="2"/>
      <c r="BO120" s="12"/>
      <c r="BP120" s="12"/>
      <c r="BQ120" s="12"/>
      <c r="BR120" s="12"/>
      <c r="BS120" s="12"/>
      <c r="BT120" s="12"/>
    </row>
    <row r="121" spans="1:72" s="15" customFormat="1" x14ac:dyDescent="0.3">
      <c r="A121" s="2" t="s">
        <v>51</v>
      </c>
      <c r="B121" s="3" t="s">
        <v>38</v>
      </c>
      <c r="C121" s="2" t="s">
        <v>30</v>
      </c>
      <c r="D121" s="2">
        <v>17</v>
      </c>
      <c r="E121" s="2">
        <v>1600</v>
      </c>
      <c r="F121" s="2" t="s">
        <v>27</v>
      </c>
      <c r="G121" s="18">
        <v>38.200000000000003</v>
      </c>
      <c r="H121" s="17">
        <v>0.2</v>
      </c>
      <c r="I121" s="3">
        <v>0.14000000000000001</v>
      </c>
      <c r="J121" s="3">
        <v>0.02</v>
      </c>
      <c r="K121" s="19">
        <v>24.2</v>
      </c>
      <c r="L121" s="19">
        <v>0.27</v>
      </c>
      <c r="M121" s="19"/>
      <c r="N121" s="19"/>
      <c r="O121" s="3"/>
      <c r="P121" s="3"/>
      <c r="Q121" s="3">
        <v>37.200000000000003</v>
      </c>
      <c r="R121" s="3">
        <v>0.2</v>
      </c>
      <c r="S121" s="3">
        <v>0.05</v>
      </c>
      <c r="T121" s="3">
        <v>0.02</v>
      </c>
      <c r="U121" s="3">
        <v>0.18</v>
      </c>
      <c r="V121" s="3">
        <v>0.02</v>
      </c>
      <c r="W121" s="3"/>
      <c r="X121" s="3"/>
      <c r="Y121" s="13"/>
      <c r="Z121" s="3"/>
      <c r="AA121" s="26">
        <f t="shared" si="612"/>
        <v>0.63577340503259594</v>
      </c>
      <c r="AB121" s="26">
        <f t="shared" si="612"/>
        <v>3.3286565708512874E-3</v>
      </c>
      <c r="AC121" s="26">
        <f t="shared" si="613"/>
        <v>2.7461695838179997E-3</v>
      </c>
      <c r="AD121" s="26">
        <f t="shared" si="613"/>
        <v>3.9230994054542852E-4</v>
      </c>
      <c r="AE121" s="26">
        <f t="shared" si="614"/>
        <v>0.33683812005356001</v>
      </c>
      <c r="AF121" s="26">
        <f t="shared" si="615"/>
        <v>3.758111256795918E-3</v>
      </c>
      <c r="AG121" s="26">
        <f t="shared" si="616"/>
        <v>0</v>
      </c>
      <c r="AH121" s="26">
        <f t="shared" si="616"/>
        <v>0</v>
      </c>
      <c r="AI121" s="26">
        <f t="shared" si="617"/>
        <v>0</v>
      </c>
      <c r="AJ121" s="26">
        <f t="shared" si="617"/>
        <v>0</v>
      </c>
      <c r="AK121" s="26">
        <f t="shared" si="618"/>
        <v>0.92297386147948757</v>
      </c>
      <c r="AL121" s="26">
        <f t="shared" si="618"/>
        <v>4.962225061717675E-3</v>
      </c>
      <c r="AM121" s="26">
        <f t="shared" si="619"/>
        <v>8.9162479002236191E-4</v>
      </c>
      <c r="AN121" s="26">
        <f t="shared" si="619"/>
        <v>3.5664991600894476E-4</v>
      </c>
      <c r="AO121" s="26">
        <f t="shared" si="620"/>
        <v>5.8085689299647927E-3</v>
      </c>
      <c r="AP121" s="26">
        <f t="shared" si="620"/>
        <v>6.4539654777386599E-4</v>
      </c>
      <c r="AQ121" s="26">
        <f t="shared" si="340"/>
        <v>0</v>
      </c>
      <c r="AR121" s="2">
        <v>4</v>
      </c>
      <c r="AS121" s="26">
        <f t="shared" si="341"/>
        <v>1.5752534269738976</v>
      </c>
      <c r="AT121" s="27">
        <f t="shared" si="621"/>
        <v>1.0015042350564607</v>
      </c>
      <c r="AU121" s="27">
        <f t="shared" si="621"/>
        <v>5.2434776704526724E-3</v>
      </c>
      <c r="AV121" s="26">
        <f t="shared" si="621"/>
        <v>4.3259130479607862E-3</v>
      </c>
      <c r="AW121" s="26">
        <f t="shared" si="621"/>
        <v>6.1798757828011224E-4</v>
      </c>
      <c r="AX121" s="26">
        <f t="shared" si="621"/>
        <v>0.53060540294981551</v>
      </c>
      <c r="AY121" s="26">
        <f t="shared" si="621"/>
        <v>5.9199776362169514E-3</v>
      </c>
      <c r="AZ121" s="26">
        <f t="shared" si="621"/>
        <v>0</v>
      </c>
      <c r="BA121" s="26">
        <f t="shared" si="621"/>
        <v>0</v>
      </c>
      <c r="BB121" s="26">
        <f t="shared" si="621"/>
        <v>0</v>
      </c>
      <c r="BC121" s="26">
        <f t="shared" si="621"/>
        <v>0</v>
      </c>
      <c r="BD121" s="26">
        <f t="shared" si="621"/>
        <v>1.4539177383028943</v>
      </c>
      <c r="BE121" s="26">
        <f t="shared" si="621"/>
        <v>7.8167620338865287E-3</v>
      </c>
      <c r="BF121" s="26">
        <f t="shared" si="621"/>
        <v>1.4045350060576075E-3</v>
      </c>
      <c r="BG121" s="26">
        <f t="shared" si="621"/>
        <v>5.6181400242304299E-4</v>
      </c>
      <c r="BH121" s="26">
        <f t="shared" si="621"/>
        <v>9.1499681127411459E-3</v>
      </c>
      <c r="BI121" s="26">
        <f t="shared" si="621"/>
        <v>1.0166631236379052E-3</v>
      </c>
      <c r="BJ121" s="26">
        <f t="shared" si="343"/>
        <v>0</v>
      </c>
      <c r="BK121" s="26">
        <f t="shared" si="344"/>
        <v>3.0009077924759295</v>
      </c>
      <c r="BL121" s="26">
        <f t="shared" si="345"/>
        <v>2.1176682044897213E-2</v>
      </c>
      <c r="BM121" s="30"/>
      <c r="BN121" s="3"/>
      <c r="BO121" s="19"/>
      <c r="BP121" s="12"/>
      <c r="BQ121" s="12"/>
      <c r="BR121" s="12"/>
      <c r="BS121" s="12"/>
      <c r="BT121" s="12"/>
    </row>
    <row r="122" spans="1:72" s="25" customFormat="1" x14ac:dyDescent="0.3">
      <c r="A122" s="2" t="s">
        <v>51</v>
      </c>
      <c r="B122" s="2" t="s">
        <v>43</v>
      </c>
      <c r="C122" s="2" t="s">
        <v>30</v>
      </c>
      <c r="D122" s="2">
        <v>17</v>
      </c>
      <c r="E122" s="2">
        <v>1600</v>
      </c>
      <c r="F122" s="2" t="s">
        <v>27</v>
      </c>
      <c r="G122" s="10">
        <v>57.4</v>
      </c>
      <c r="H122" s="16">
        <v>0.9</v>
      </c>
      <c r="I122" s="2">
        <v>0.3</v>
      </c>
      <c r="J122" s="2">
        <v>0.2</v>
      </c>
      <c r="K122" s="12">
        <v>7.9</v>
      </c>
      <c r="L122" s="12">
        <v>0.7</v>
      </c>
      <c r="M122" s="12"/>
      <c r="N122" s="12"/>
      <c r="O122" s="2"/>
      <c r="P122" s="2"/>
      <c r="Q122" s="2">
        <v>33.1</v>
      </c>
      <c r="R122" s="2">
        <v>0.6</v>
      </c>
      <c r="S122" s="2">
        <v>0.7</v>
      </c>
      <c r="T122" s="2">
        <v>0.3</v>
      </c>
      <c r="U122" s="2">
        <v>0.1</v>
      </c>
      <c r="V122" s="2">
        <v>0.03</v>
      </c>
      <c r="W122" s="2"/>
      <c r="X122" s="2"/>
      <c r="Y122" s="11"/>
      <c r="Z122" s="2"/>
      <c r="AA122" s="26">
        <f t="shared" si="612"/>
        <v>0.95532443583431947</v>
      </c>
      <c r="AB122" s="26">
        <f t="shared" si="612"/>
        <v>1.4978954568830794E-2</v>
      </c>
      <c r="AC122" s="26">
        <f t="shared" si="613"/>
        <v>5.8846491081814278E-3</v>
      </c>
      <c r="AD122" s="26">
        <f t="shared" si="613"/>
        <v>3.9230994054542849E-3</v>
      </c>
      <c r="AE122" s="26">
        <f t="shared" si="614"/>
        <v>0.10995955158773242</v>
      </c>
      <c r="AF122" s="26">
        <f t="shared" si="615"/>
        <v>9.7432514065079346E-3</v>
      </c>
      <c r="AG122" s="26">
        <f t="shared" si="616"/>
        <v>0</v>
      </c>
      <c r="AH122" s="26">
        <f t="shared" si="616"/>
        <v>0</v>
      </c>
      <c r="AI122" s="26">
        <f t="shared" si="617"/>
        <v>0</v>
      </c>
      <c r="AJ122" s="26">
        <f t="shared" si="617"/>
        <v>0</v>
      </c>
      <c r="AK122" s="26">
        <f t="shared" si="618"/>
        <v>0.82124824771427518</v>
      </c>
      <c r="AL122" s="26">
        <f t="shared" si="618"/>
        <v>1.4886675185153023E-2</v>
      </c>
      <c r="AM122" s="26">
        <f t="shared" si="619"/>
        <v>1.2482747060313066E-2</v>
      </c>
      <c r="AN122" s="26">
        <f t="shared" si="619"/>
        <v>5.3497487401341715E-3</v>
      </c>
      <c r="AO122" s="26">
        <f t="shared" si="620"/>
        <v>3.2269827388693296E-3</v>
      </c>
      <c r="AP122" s="26">
        <f t="shared" si="620"/>
        <v>9.6809482166079883E-4</v>
      </c>
      <c r="AQ122" s="26">
        <f t="shared" si="340"/>
        <v>0</v>
      </c>
      <c r="AR122" s="2">
        <v>6</v>
      </c>
      <c r="AS122" s="26">
        <f t="shared" si="341"/>
        <v>2.0944017498424854</v>
      </c>
      <c r="AT122" s="27">
        <f t="shared" si="621"/>
        <v>2.0008331700786837</v>
      </c>
      <c r="AU122" s="27">
        <f t="shared" si="621"/>
        <v>3.1371948659770305E-2</v>
      </c>
      <c r="AV122" s="26">
        <f t="shared" si="621"/>
        <v>1.2324819389384204E-2</v>
      </c>
      <c r="AW122" s="26">
        <f t="shared" si="621"/>
        <v>8.2165462595894679E-3</v>
      </c>
      <c r="AX122" s="26">
        <f t="shared" si="621"/>
        <v>0.23029947725724181</v>
      </c>
      <c r="AY122" s="26">
        <f t="shared" si="621"/>
        <v>2.0406282794945475E-2</v>
      </c>
      <c r="AZ122" s="26">
        <f t="shared" si="621"/>
        <v>0</v>
      </c>
      <c r="BA122" s="26">
        <f t="shared" si="621"/>
        <v>0</v>
      </c>
      <c r="BB122" s="26">
        <f t="shared" si="621"/>
        <v>0</v>
      </c>
      <c r="BC122" s="26">
        <f t="shared" si="621"/>
        <v>0</v>
      </c>
      <c r="BD122" s="26">
        <f t="shared" si="621"/>
        <v>1.7200237670678529</v>
      </c>
      <c r="BE122" s="26">
        <f t="shared" si="621"/>
        <v>3.1178678557121198E-2</v>
      </c>
      <c r="BF122" s="26">
        <f t="shared" si="621"/>
        <v>2.6143887285960826E-2</v>
      </c>
      <c r="BG122" s="26">
        <f t="shared" si="621"/>
        <v>1.1204523122554641E-2</v>
      </c>
      <c r="BH122" s="26">
        <f t="shared" si="621"/>
        <v>6.7585982949994201E-3</v>
      </c>
      <c r="BI122" s="26">
        <f t="shared" si="621"/>
        <v>2.0275794884998259E-3</v>
      </c>
      <c r="BJ122" s="26">
        <f t="shared" si="343"/>
        <v>0</v>
      </c>
      <c r="BK122" s="26">
        <f t="shared" si="344"/>
        <v>3.9963837193741227</v>
      </c>
      <c r="BL122" s="26">
        <f t="shared" si="345"/>
        <v>0.10440555888248092</v>
      </c>
      <c r="BM122" s="26"/>
      <c r="BN122" s="2"/>
      <c r="BO122" s="12"/>
      <c r="BP122" s="12"/>
      <c r="BQ122" s="12"/>
      <c r="BR122" s="12"/>
      <c r="BS122" s="12"/>
      <c r="BT122" s="12"/>
    </row>
    <row r="123" spans="1:72" s="25" customFormat="1" x14ac:dyDescent="0.3">
      <c r="A123" s="2" t="s">
        <v>51</v>
      </c>
      <c r="B123" s="2" t="s">
        <v>27</v>
      </c>
      <c r="C123" s="2" t="s">
        <v>30</v>
      </c>
      <c r="D123" s="2">
        <v>17</v>
      </c>
      <c r="E123" s="2">
        <v>1600</v>
      </c>
      <c r="F123" s="2" t="s">
        <v>27</v>
      </c>
      <c r="G123" s="10"/>
      <c r="H123" s="16"/>
      <c r="I123" s="2"/>
      <c r="J123" s="2"/>
      <c r="K123" s="12"/>
      <c r="L123" s="12"/>
      <c r="M123" s="12"/>
      <c r="N123" s="12"/>
      <c r="O123" s="2">
        <v>133.35</v>
      </c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2"/>
      <c r="AA123" s="26">
        <f t="shared" si="612"/>
        <v>0</v>
      </c>
      <c r="AB123" s="26">
        <f t="shared" si="612"/>
        <v>0</v>
      </c>
      <c r="AC123" s="26">
        <f t="shared" si="613"/>
        <v>0</v>
      </c>
      <c r="AD123" s="26">
        <f t="shared" si="613"/>
        <v>0</v>
      </c>
      <c r="AE123" s="26">
        <f t="shared" si="614"/>
        <v>0</v>
      </c>
      <c r="AF123" s="26">
        <f t="shared" si="615"/>
        <v>0</v>
      </c>
      <c r="AG123" s="26">
        <f t="shared" si="616"/>
        <v>0</v>
      </c>
      <c r="AH123" s="26">
        <f t="shared" si="616"/>
        <v>0</v>
      </c>
      <c r="AI123" s="26">
        <f t="shared" si="617"/>
        <v>1.0422952224032116</v>
      </c>
      <c r="AJ123" s="26">
        <f t="shared" si="617"/>
        <v>0</v>
      </c>
      <c r="AK123" s="26">
        <f t="shared" si="618"/>
        <v>0</v>
      </c>
      <c r="AL123" s="26">
        <f t="shared" si="618"/>
        <v>0</v>
      </c>
      <c r="AM123" s="26">
        <f t="shared" si="619"/>
        <v>0</v>
      </c>
      <c r="AN123" s="26">
        <f t="shared" si="619"/>
        <v>0</v>
      </c>
      <c r="AO123" s="26">
        <f t="shared" si="620"/>
        <v>0</v>
      </c>
      <c r="AP123" s="26">
        <f t="shared" si="620"/>
        <v>0</v>
      </c>
      <c r="AQ123" s="26">
        <f t="shared" si="340"/>
        <v>0</v>
      </c>
      <c r="AR123" s="2">
        <v>2</v>
      </c>
      <c r="AS123" s="26">
        <f t="shared" si="341"/>
        <v>0.9594210723659542</v>
      </c>
      <c r="AT123" s="27">
        <f t="shared" si="621"/>
        <v>0</v>
      </c>
      <c r="AU123" s="27">
        <f t="shared" si="621"/>
        <v>0</v>
      </c>
      <c r="AV123" s="26">
        <f t="shared" si="621"/>
        <v>0</v>
      </c>
      <c r="AW123" s="26">
        <f t="shared" si="621"/>
        <v>0</v>
      </c>
      <c r="AX123" s="26">
        <f t="shared" si="621"/>
        <v>0</v>
      </c>
      <c r="AY123" s="26">
        <f t="shared" si="621"/>
        <v>0</v>
      </c>
      <c r="AZ123" s="26">
        <f t="shared" si="621"/>
        <v>0</v>
      </c>
      <c r="BA123" s="26">
        <f t="shared" si="621"/>
        <v>0</v>
      </c>
      <c r="BB123" s="26">
        <f t="shared" si="621"/>
        <v>1</v>
      </c>
      <c r="BC123" s="26">
        <f t="shared" si="621"/>
        <v>0</v>
      </c>
      <c r="BD123" s="26">
        <f t="shared" si="621"/>
        <v>0</v>
      </c>
      <c r="BE123" s="26">
        <f t="shared" si="621"/>
        <v>0</v>
      </c>
      <c r="BF123" s="26">
        <f t="shared" si="621"/>
        <v>0</v>
      </c>
      <c r="BG123" s="26">
        <f t="shared" si="621"/>
        <v>0</v>
      </c>
      <c r="BH123" s="26">
        <f t="shared" si="621"/>
        <v>0</v>
      </c>
      <c r="BI123" s="26">
        <f t="shared" si="621"/>
        <v>0</v>
      </c>
      <c r="BJ123" s="26">
        <f t="shared" si="343"/>
        <v>0</v>
      </c>
      <c r="BK123" s="26">
        <f t="shared" si="344"/>
        <v>1</v>
      </c>
      <c r="BL123" s="26">
        <f t="shared" si="345"/>
        <v>0</v>
      </c>
      <c r="BM123" s="26"/>
      <c r="BN123" s="2"/>
      <c r="BO123" s="12"/>
      <c r="BP123" s="12"/>
      <c r="BQ123" s="12"/>
      <c r="BR123" s="12"/>
      <c r="BS123" s="12"/>
      <c r="BT123" s="12"/>
    </row>
    <row r="124" spans="1:72" s="25" customFormat="1" x14ac:dyDescent="0.3">
      <c r="A124" s="2" t="s">
        <v>51</v>
      </c>
      <c r="B124" s="2" t="s">
        <v>36</v>
      </c>
      <c r="C124" s="2" t="s">
        <v>30</v>
      </c>
      <c r="D124" s="2">
        <v>17</v>
      </c>
      <c r="E124" s="2">
        <v>1600</v>
      </c>
      <c r="F124" s="2" t="s">
        <v>27</v>
      </c>
      <c r="G124" s="10"/>
      <c r="H124" s="16"/>
      <c r="I124" s="2"/>
      <c r="J124" s="2"/>
      <c r="K124" s="12"/>
      <c r="L124" s="12"/>
      <c r="M124" s="12"/>
      <c r="N124" s="12"/>
      <c r="O124" s="2">
        <v>100</v>
      </c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2"/>
      <c r="AA124" s="26">
        <f t="shared" si="612"/>
        <v>0</v>
      </c>
      <c r="AB124" s="26">
        <f t="shared" si="612"/>
        <v>0</v>
      </c>
      <c r="AC124" s="26">
        <f t="shared" si="613"/>
        <v>0</v>
      </c>
      <c r="AD124" s="26">
        <f t="shared" si="613"/>
        <v>0</v>
      </c>
      <c r="AE124" s="26">
        <f t="shared" si="614"/>
        <v>0</v>
      </c>
      <c r="AF124" s="26">
        <f t="shared" si="615"/>
        <v>0</v>
      </c>
      <c r="AG124" s="26">
        <f t="shared" si="616"/>
        <v>0</v>
      </c>
      <c r="AH124" s="26">
        <f t="shared" si="616"/>
        <v>0</v>
      </c>
      <c r="AI124" s="26">
        <f t="shared" si="617"/>
        <v>0.78162371383817886</v>
      </c>
      <c r="AJ124" s="26">
        <f t="shared" si="617"/>
        <v>0</v>
      </c>
      <c r="AK124" s="26">
        <f t="shared" si="618"/>
        <v>0</v>
      </c>
      <c r="AL124" s="26">
        <f t="shared" si="618"/>
        <v>0</v>
      </c>
      <c r="AM124" s="26">
        <f t="shared" si="619"/>
        <v>0</v>
      </c>
      <c r="AN124" s="26">
        <f t="shared" si="619"/>
        <v>0</v>
      </c>
      <c r="AO124" s="26">
        <f t="shared" si="620"/>
        <v>0</v>
      </c>
      <c r="AP124" s="26">
        <f t="shared" si="620"/>
        <v>0</v>
      </c>
      <c r="AQ124" s="26">
        <f t="shared" si="340"/>
        <v>0</v>
      </c>
      <c r="AR124" s="2">
        <v>2</v>
      </c>
      <c r="AS124" s="26">
        <f t="shared" si="341"/>
        <v>1.279388</v>
      </c>
      <c r="AT124" s="27">
        <f t="shared" si="621"/>
        <v>0</v>
      </c>
      <c r="AU124" s="27">
        <f t="shared" si="621"/>
        <v>0</v>
      </c>
      <c r="AV124" s="26">
        <f t="shared" si="621"/>
        <v>0</v>
      </c>
      <c r="AW124" s="26">
        <f t="shared" si="621"/>
        <v>0</v>
      </c>
      <c r="AX124" s="26">
        <f t="shared" si="621"/>
        <v>0</v>
      </c>
      <c r="AY124" s="26">
        <f t="shared" si="621"/>
        <v>0</v>
      </c>
      <c r="AZ124" s="26">
        <f t="shared" si="621"/>
        <v>0</v>
      </c>
      <c r="BA124" s="26">
        <f t="shared" si="621"/>
        <v>0</v>
      </c>
      <c r="BB124" s="26">
        <f t="shared" si="621"/>
        <v>1</v>
      </c>
      <c r="BC124" s="26">
        <f t="shared" si="621"/>
        <v>0</v>
      </c>
      <c r="BD124" s="26">
        <f t="shared" si="621"/>
        <v>0</v>
      </c>
      <c r="BE124" s="26">
        <f t="shared" si="621"/>
        <v>0</v>
      </c>
      <c r="BF124" s="26">
        <f t="shared" si="621"/>
        <v>0</v>
      </c>
      <c r="BG124" s="26">
        <f t="shared" si="621"/>
        <v>0</v>
      </c>
      <c r="BH124" s="26">
        <f t="shared" si="621"/>
        <v>0</v>
      </c>
      <c r="BI124" s="26">
        <f t="shared" si="621"/>
        <v>0</v>
      </c>
      <c r="BJ124" s="26">
        <f t="shared" si="343"/>
        <v>0</v>
      </c>
      <c r="BK124" s="26">
        <f t="shared" si="344"/>
        <v>1</v>
      </c>
      <c r="BL124" s="26">
        <f t="shared" si="345"/>
        <v>0</v>
      </c>
      <c r="BM124" s="26"/>
      <c r="BN124" s="2"/>
      <c r="BO124" s="12"/>
      <c r="BP124" s="12"/>
      <c r="BQ124" s="12"/>
      <c r="BR124" s="12"/>
      <c r="BS124" s="12"/>
      <c r="BT124" s="12"/>
    </row>
    <row r="125" spans="1:72" s="25" customFormat="1" x14ac:dyDescent="0.3">
      <c r="A125" s="2"/>
      <c r="B125" s="2"/>
      <c r="C125" s="2"/>
      <c r="D125" s="2"/>
      <c r="E125" s="2"/>
      <c r="F125" s="2"/>
      <c r="G125" s="10"/>
      <c r="H125" s="16"/>
      <c r="I125" s="2"/>
      <c r="J125" s="2"/>
      <c r="K125" s="12"/>
      <c r="L125" s="12"/>
      <c r="M125" s="12"/>
      <c r="N125" s="1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2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>
        <f t="shared" si="340"/>
        <v>0</v>
      </c>
      <c r="AR125" s="2"/>
      <c r="AS125" s="26" t="e">
        <f t="shared" si="341"/>
        <v>#DIV/0!</v>
      </c>
      <c r="AT125" s="27"/>
      <c r="AU125" s="27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"/>
      <c r="BO125" s="12"/>
      <c r="BP125" s="12"/>
      <c r="BQ125" s="12"/>
      <c r="BR125" s="12"/>
      <c r="BS125" s="12"/>
      <c r="BT125" s="12"/>
    </row>
    <row r="126" spans="1:72" s="29" customFormat="1" x14ac:dyDescent="0.3">
      <c r="A126" s="29" t="s">
        <v>54</v>
      </c>
      <c r="B126" s="29" t="s">
        <v>33</v>
      </c>
      <c r="C126" s="29" t="s">
        <v>30</v>
      </c>
      <c r="D126" s="29">
        <v>14</v>
      </c>
      <c r="E126" s="29">
        <v>1800</v>
      </c>
      <c r="F126" s="29" t="s">
        <v>27</v>
      </c>
      <c r="G126" s="38">
        <v>45.5</v>
      </c>
      <c r="H126" s="39">
        <v>0.6</v>
      </c>
      <c r="I126" s="29">
        <v>16.95</v>
      </c>
      <c r="J126" s="29">
        <v>0.53</v>
      </c>
      <c r="K126" s="61">
        <f>BN126-M126/1.1113</f>
        <v>9.0888000000000009</v>
      </c>
      <c r="L126" s="40">
        <v>1.2</v>
      </c>
      <c r="M126" s="40">
        <f>BN126*BR126*1.1113</f>
        <v>1.92388256</v>
      </c>
      <c r="N126" s="40">
        <v>0.39898516263139411</v>
      </c>
      <c r="Q126" s="29">
        <v>23.8</v>
      </c>
      <c r="R126" s="29">
        <v>1</v>
      </c>
      <c r="S126" s="29">
        <v>3.2</v>
      </c>
      <c r="T126" s="29">
        <v>0.1</v>
      </c>
      <c r="U126" s="29">
        <v>0.15</v>
      </c>
      <c r="V126" s="29">
        <v>0.01</v>
      </c>
      <c r="Y126" s="41">
        <f>K126+M126</f>
        <v>11.012682560000002</v>
      </c>
      <c r="AA126" s="37">
        <f t="shared" ref="AA126:AB131" si="622">G126/(2*15.9994+28.0855)</f>
        <v>0.75726936986866789</v>
      </c>
      <c r="AB126" s="37">
        <f t="shared" si="622"/>
        <v>9.9859697125538622E-3</v>
      </c>
      <c r="AC126" s="37">
        <f t="shared" ref="AC126:AD131" si="623">(2*I126)/(2*26.981+3*15.9994)</f>
        <v>0.33248267461225067</v>
      </c>
      <c r="AD126" s="37">
        <f t="shared" si="623"/>
        <v>1.0396213424453855E-2</v>
      </c>
      <c r="AE126" s="37">
        <f t="shared" ref="AE126:AE131" si="624">K126/(55.8452+15.9994)</f>
        <v>0.12650637626209904</v>
      </c>
      <c r="AF126" s="37">
        <f t="shared" ref="AF126:AF131" si="625">L126/(55.8452+15.9994)</f>
        <v>1.6702716696870745E-2</v>
      </c>
      <c r="AG126" s="37">
        <f t="shared" ref="AG126:AH131" si="626">2*M126/(2*55.845+3*15.999)</f>
        <v>2.4095669152780125E-2</v>
      </c>
      <c r="AH126" s="37">
        <f t="shared" si="626"/>
        <v>4.9970900903817351E-3</v>
      </c>
      <c r="AI126" s="37">
        <f t="shared" ref="AI126:AJ131" si="627">O126/(95.94+2*15.9994)</f>
        <v>0</v>
      </c>
      <c r="AJ126" s="37">
        <f t="shared" si="627"/>
        <v>0</v>
      </c>
      <c r="AK126" s="37">
        <f t="shared" ref="AK126:AL131" si="628">Q126/(15.9994+24.3051)</f>
        <v>0.59050478234440329</v>
      </c>
      <c r="AL126" s="37">
        <f t="shared" si="628"/>
        <v>2.4811125308588373E-2</v>
      </c>
      <c r="AM126" s="37">
        <f t="shared" ref="AM126:AN131" si="629">S126/(40.078+15.9994)</f>
        <v>5.7063986561431163E-2</v>
      </c>
      <c r="AN126" s="37">
        <f t="shared" si="629"/>
        <v>1.7832495800447238E-3</v>
      </c>
      <c r="AO126" s="37">
        <f t="shared" ref="AO126:AP131" si="630">U126/(22.989+0.5*15.9994)</f>
        <v>4.8404741083039942E-3</v>
      </c>
      <c r="AP126" s="37">
        <f t="shared" si="630"/>
        <v>3.22698273886933E-4</v>
      </c>
      <c r="AQ126" s="37">
        <f t="shared" si="340"/>
        <v>0</v>
      </c>
      <c r="AR126" s="29">
        <v>12</v>
      </c>
      <c r="AS126" s="37">
        <f t="shared" si="341"/>
        <v>4.2464323033415461</v>
      </c>
      <c r="AT126" s="42">
        <f t="shared" ref="AT126:BI131" si="631">$AS126*AA126</f>
        <v>3.2156931145414087</v>
      </c>
      <c r="AU126" s="42">
        <f t="shared" si="631"/>
        <v>4.2404744367579017E-2</v>
      </c>
      <c r="AV126" s="37">
        <f t="shared" si="631"/>
        <v>1.4118651697748574</v>
      </c>
      <c r="AW126" s="37">
        <f t="shared" si="631"/>
        <v>4.4146816518033885E-2</v>
      </c>
      <c r="AX126" s="37">
        <f t="shared" si="631"/>
        <v>0.5372007627380575</v>
      </c>
      <c r="AY126" s="37">
        <f t="shared" si="631"/>
        <v>7.0926955735154132E-2</v>
      </c>
      <c r="AZ126" s="37">
        <f t="shared" si="631"/>
        <v>0.10232062786099595</v>
      </c>
      <c r="BA126" s="37">
        <f t="shared" si="631"/>
        <v>2.1219804782504927E-2</v>
      </c>
      <c r="BB126" s="37">
        <f t="shared" si="631"/>
        <v>0</v>
      </c>
      <c r="BC126" s="37">
        <f t="shared" si="631"/>
        <v>0</v>
      </c>
      <c r="BD126" s="37">
        <f t="shared" si="631"/>
        <v>2.5075385830249428</v>
      </c>
      <c r="BE126" s="37">
        <f t="shared" si="631"/>
        <v>0.10535876399264466</v>
      </c>
      <c r="BF126" s="37">
        <f t="shared" si="631"/>
        <v>0.24231835589190917</v>
      </c>
      <c r="BG126" s="37">
        <f t="shared" si="631"/>
        <v>7.5724486216221616E-3</v>
      </c>
      <c r="BH126" s="37">
        <f t="shared" si="631"/>
        <v>2.0554745616990448E-2</v>
      </c>
      <c r="BI126" s="37">
        <f t="shared" si="631"/>
        <v>1.3703163744660299E-3</v>
      </c>
      <c r="BJ126" s="37">
        <f t="shared" si="343"/>
        <v>0</v>
      </c>
      <c r="BK126" s="37">
        <f t="shared" si="344"/>
        <v>8.0374913594491613</v>
      </c>
      <c r="BL126" s="37">
        <f t="shared" si="345"/>
        <v>0.29299985039200482</v>
      </c>
      <c r="BM126" s="37">
        <f>AX126+AZ126</f>
        <v>0.63952139059905344</v>
      </c>
      <c r="BN126" s="29">
        <v>10.82</v>
      </c>
      <c r="BO126" s="40">
        <v>0.25</v>
      </c>
      <c r="BP126" s="40">
        <f>(1-BR126)*L126+BQ126</f>
        <v>1.3350552858462925</v>
      </c>
      <c r="BQ126" s="40">
        <f>SQRT((BO126/BN126)^2+(BS126/BR126)^2)*(BN126*BR126)</f>
        <v>0.3270552858462924</v>
      </c>
      <c r="BR126" s="40">
        <v>0.16</v>
      </c>
      <c r="BS126" s="40">
        <v>0.03</v>
      </c>
      <c r="BT126" s="40">
        <f>AX126+BF126+(BD126)</f>
        <v>3.2870577016549096</v>
      </c>
    </row>
    <row r="127" spans="1:72" s="29" customFormat="1" x14ac:dyDescent="0.3">
      <c r="A127" s="29" t="s">
        <v>54</v>
      </c>
      <c r="B127" s="29" t="s">
        <v>43</v>
      </c>
      <c r="C127" s="29" t="s">
        <v>30</v>
      </c>
      <c r="D127" s="29">
        <v>14</v>
      </c>
      <c r="E127" s="29">
        <v>1800</v>
      </c>
      <c r="F127" s="29" t="s">
        <v>27</v>
      </c>
      <c r="G127" s="29">
        <v>56.2</v>
      </c>
      <c r="H127" s="29">
        <v>0.4</v>
      </c>
      <c r="I127" s="29">
        <v>0.36</v>
      </c>
      <c r="J127" s="29">
        <v>0.02</v>
      </c>
      <c r="K127" s="29">
        <v>8.1199999999999992</v>
      </c>
      <c r="L127" s="29">
        <v>0.59</v>
      </c>
      <c r="Q127" s="29">
        <v>34.299999999999997</v>
      </c>
      <c r="R127" s="29">
        <v>0.4</v>
      </c>
      <c r="S127" s="29">
        <v>0.12</v>
      </c>
      <c r="T127" s="29">
        <v>0.01</v>
      </c>
      <c r="AA127" s="37">
        <f t="shared" si="622"/>
        <v>0.93535249640921181</v>
      </c>
      <c r="AB127" s="37">
        <f t="shared" si="622"/>
        <v>6.6573131417025748E-3</v>
      </c>
      <c r="AC127" s="37">
        <f t="shared" si="623"/>
        <v>7.0615789298177131E-3</v>
      </c>
      <c r="AD127" s="37">
        <f t="shared" si="623"/>
        <v>3.9230994054542852E-4</v>
      </c>
      <c r="AE127" s="37">
        <f t="shared" si="624"/>
        <v>0.11302171631549204</v>
      </c>
      <c r="AF127" s="37">
        <f t="shared" si="625"/>
        <v>8.2121690426281164E-3</v>
      </c>
      <c r="AG127" s="37">
        <f t="shared" si="626"/>
        <v>0</v>
      </c>
      <c r="AH127" s="37">
        <f t="shared" si="626"/>
        <v>0</v>
      </c>
      <c r="AI127" s="37">
        <f t="shared" si="627"/>
        <v>0</v>
      </c>
      <c r="AJ127" s="37">
        <f t="shared" si="627"/>
        <v>0</v>
      </c>
      <c r="AK127" s="37">
        <f t="shared" si="628"/>
        <v>0.85102159808458111</v>
      </c>
      <c r="AL127" s="37">
        <f t="shared" si="628"/>
        <v>9.9244501234353501E-3</v>
      </c>
      <c r="AM127" s="37">
        <f t="shared" si="629"/>
        <v>2.1398994960536684E-3</v>
      </c>
      <c r="AN127" s="37">
        <f t="shared" si="629"/>
        <v>1.7832495800447238E-4</v>
      </c>
      <c r="AO127" s="37">
        <f t="shared" si="630"/>
        <v>0</v>
      </c>
      <c r="AP127" s="37">
        <f t="shared" si="630"/>
        <v>0</v>
      </c>
      <c r="AQ127" s="37">
        <f t="shared" si="340"/>
        <v>0</v>
      </c>
      <c r="AR127" s="29">
        <v>6</v>
      </c>
      <c r="AS127" s="37">
        <f t="shared" si="341"/>
        <v>2.107125875571509</v>
      </c>
      <c r="AT127" s="42">
        <f t="shared" si="631"/>
        <v>1.9709054479642572</v>
      </c>
      <c r="AU127" s="42">
        <f t="shared" si="631"/>
        <v>1.4027796782663752E-2</v>
      </c>
      <c r="AV127" s="37">
        <f t="shared" si="631"/>
        <v>1.4879635685409467E-2</v>
      </c>
      <c r="AW127" s="37">
        <f t="shared" si="631"/>
        <v>8.2664642696719272E-4</v>
      </c>
      <c r="AX127" s="37">
        <f t="shared" si="631"/>
        <v>0.23815098294987588</v>
      </c>
      <c r="AY127" s="37">
        <f t="shared" si="631"/>
        <v>1.730407388428901E-2</v>
      </c>
      <c r="AZ127" s="37">
        <f t="shared" si="631"/>
        <v>0</v>
      </c>
      <c r="BA127" s="37">
        <f t="shared" si="631"/>
        <v>0</v>
      </c>
      <c r="BB127" s="37">
        <f t="shared" si="631"/>
        <v>0</v>
      </c>
      <c r="BC127" s="37">
        <f t="shared" si="631"/>
        <v>0</v>
      </c>
      <c r="BD127" s="37">
        <f t="shared" si="631"/>
        <v>1.7932096299942377</v>
      </c>
      <c r="BE127" s="37">
        <f t="shared" si="631"/>
        <v>2.0912065655909483E-2</v>
      </c>
      <c r="BF127" s="37">
        <f t="shared" si="631"/>
        <v>4.5090375992571166E-3</v>
      </c>
      <c r="BG127" s="37">
        <f t="shared" si="631"/>
        <v>3.7575313327142644E-4</v>
      </c>
      <c r="BH127" s="37">
        <f t="shared" si="631"/>
        <v>0</v>
      </c>
      <c r="BI127" s="37">
        <f t="shared" si="631"/>
        <v>0</v>
      </c>
      <c r="BJ127" s="37">
        <f t="shared" si="343"/>
        <v>0</v>
      </c>
      <c r="BK127" s="37">
        <f t="shared" si="344"/>
        <v>4.0216547341930369</v>
      </c>
      <c r="BL127" s="37">
        <f t="shared" si="345"/>
        <v>5.3446335883100868E-2</v>
      </c>
      <c r="BP127" s="40"/>
      <c r="BQ127" s="40"/>
      <c r="BR127" s="40"/>
      <c r="BS127" s="40"/>
      <c r="BT127" s="40"/>
    </row>
    <row r="128" spans="1:72" s="29" customFormat="1" x14ac:dyDescent="0.3">
      <c r="A128" s="29" t="s">
        <v>54</v>
      </c>
      <c r="B128" s="29" t="s">
        <v>38</v>
      </c>
      <c r="C128" s="29" t="s">
        <v>30</v>
      </c>
      <c r="D128" s="29">
        <v>14</v>
      </c>
      <c r="E128" s="29">
        <v>1800</v>
      </c>
      <c r="F128" s="29" t="s">
        <v>27</v>
      </c>
      <c r="G128" s="29">
        <v>38.9</v>
      </c>
      <c r="H128" s="29">
        <v>0.7</v>
      </c>
      <c r="I128" s="29">
        <v>0.1</v>
      </c>
      <c r="J128" s="29">
        <v>0.06</v>
      </c>
      <c r="K128" s="29">
        <v>14.3</v>
      </c>
      <c r="L128" s="29">
        <v>0.7</v>
      </c>
      <c r="Q128" s="29">
        <v>46.7</v>
      </c>
      <c r="R128" s="29">
        <v>0.9</v>
      </c>
      <c r="S128" s="29">
        <v>0.12</v>
      </c>
      <c r="T128" s="29">
        <v>0.02</v>
      </c>
      <c r="AA128" s="37">
        <f t="shared" si="622"/>
        <v>0.64742370303057539</v>
      </c>
      <c r="AB128" s="37">
        <f t="shared" si="622"/>
        <v>1.1650297997979505E-2</v>
      </c>
      <c r="AC128" s="37">
        <f t="shared" si="623"/>
        <v>1.9615497027271425E-3</v>
      </c>
      <c r="AD128" s="37">
        <f t="shared" si="623"/>
        <v>1.1769298216362854E-3</v>
      </c>
      <c r="AE128" s="37">
        <f t="shared" si="624"/>
        <v>0.1990407073043764</v>
      </c>
      <c r="AF128" s="37">
        <f t="shared" si="625"/>
        <v>9.7432514065079346E-3</v>
      </c>
      <c r="AG128" s="37">
        <f t="shared" si="626"/>
        <v>0</v>
      </c>
      <c r="AH128" s="37">
        <f t="shared" si="626"/>
        <v>0</v>
      </c>
      <c r="AI128" s="37">
        <f t="shared" si="627"/>
        <v>0</v>
      </c>
      <c r="AJ128" s="37">
        <f t="shared" si="627"/>
        <v>0</v>
      </c>
      <c r="AK128" s="37">
        <f t="shared" si="628"/>
        <v>1.1586795519110771</v>
      </c>
      <c r="AL128" s="37">
        <f t="shared" si="628"/>
        <v>2.2330012777729537E-2</v>
      </c>
      <c r="AM128" s="37">
        <f t="shared" si="629"/>
        <v>2.1398994960536684E-3</v>
      </c>
      <c r="AN128" s="37">
        <f t="shared" si="629"/>
        <v>3.5664991600894476E-4</v>
      </c>
      <c r="AO128" s="37">
        <f t="shared" si="630"/>
        <v>0</v>
      </c>
      <c r="AP128" s="37">
        <f t="shared" si="630"/>
        <v>0</v>
      </c>
      <c r="AQ128" s="37">
        <f t="shared" si="340"/>
        <v>0</v>
      </c>
      <c r="AR128" s="29">
        <v>4</v>
      </c>
      <c r="AS128" s="37">
        <f t="shared" si="341"/>
        <v>1.5050891451369099</v>
      </c>
      <c r="AT128" s="42">
        <f t="shared" si="631"/>
        <v>0.97443038773566137</v>
      </c>
      <c r="AU128" s="42">
        <f t="shared" si="631"/>
        <v>1.7534737054369226E-2</v>
      </c>
      <c r="AV128" s="37">
        <f t="shared" si="631"/>
        <v>2.9523071652211548E-3</v>
      </c>
      <c r="AW128" s="37">
        <f t="shared" si="631"/>
        <v>1.7713842991326928E-3</v>
      </c>
      <c r="AX128" s="37">
        <f t="shared" si="631"/>
        <v>0.29957400800418976</v>
      </c>
      <c r="AY128" s="37">
        <f t="shared" si="631"/>
        <v>1.4664461930275022E-2</v>
      </c>
      <c r="AZ128" s="37">
        <f t="shared" si="631"/>
        <v>0</v>
      </c>
      <c r="BA128" s="37">
        <f t="shared" si="631"/>
        <v>0</v>
      </c>
      <c r="BB128" s="37">
        <f t="shared" si="631"/>
        <v>0</v>
      </c>
      <c r="BC128" s="37">
        <f t="shared" si="631"/>
        <v>0</v>
      </c>
      <c r="BD128" s="37">
        <f t="shared" si="631"/>
        <v>1.7439160162734608</v>
      </c>
      <c r="BE128" s="37">
        <f t="shared" si="631"/>
        <v>3.3608659842529226E-2</v>
      </c>
      <c r="BF128" s="37">
        <f t="shared" si="631"/>
        <v>3.2207395031943202E-3</v>
      </c>
      <c r="BG128" s="37">
        <f t="shared" si="631"/>
        <v>5.3678991719905344E-4</v>
      </c>
      <c r="BH128" s="37">
        <f t="shared" si="631"/>
        <v>0</v>
      </c>
      <c r="BI128" s="37">
        <f t="shared" si="631"/>
        <v>0</v>
      </c>
      <c r="BJ128" s="37">
        <f t="shared" si="343"/>
        <v>0</v>
      </c>
      <c r="BK128" s="37">
        <f t="shared" si="344"/>
        <v>3.0240934586817274</v>
      </c>
      <c r="BL128" s="37">
        <f t="shared" si="345"/>
        <v>6.811603304350522E-2</v>
      </c>
      <c r="BP128" s="40"/>
      <c r="BQ128" s="40"/>
      <c r="BR128" s="40"/>
      <c r="BS128" s="40"/>
      <c r="BT128" s="40"/>
    </row>
    <row r="129" spans="1:72" s="29" customFormat="1" x14ac:dyDescent="0.3">
      <c r="A129" s="29" t="s">
        <v>54</v>
      </c>
      <c r="B129" s="29" t="s">
        <v>39</v>
      </c>
      <c r="C129" s="29" t="s">
        <v>30</v>
      </c>
      <c r="D129" s="29">
        <v>14</v>
      </c>
      <c r="E129" s="29">
        <v>1800</v>
      </c>
      <c r="F129" s="29" t="s">
        <v>27</v>
      </c>
      <c r="G129" s="29">
        <v>54.5</v>
      </c>
      <c r="H129" s="29">
        <v>0.1</v>
      </c>
      <c r="I129" s="29">
        <v>1.6</v>
      </c>
      <c r="J129" s="29">
        <v>0.2</v>
      </c>
      <c r="K129" s="29">
        <v>9.4</v>
      </c>
      <c r="L129" s="29">
        <v>0.4</v>
      </c>
      <c r="Q129" s="29">
        <v>23.9</v>
      </c>
      <c r="R129" s="29">
        <v>0.3</v>
      </c>
      <c r="S129" s="29">
        <v>9.39</v>
      </c>
      <c r="T129" s="29">
        <v>0.01</v>
      </c>
      <c r="U129" s="29">
        <v>1.02</v>
      </c>
      <c r="V129" s="29">
        <v>0.01</v>
      </c>
      <c r="AA129" s="37">
        <f t="shared" si="622"/>
        <v>0.90705891555697582</v>
      </c>
      <c r="AB129" s="37">
        <f t="shared" si="622"/>
        <v>1.6643282854256437E-3</v>
      </c>
      <c r="AC129" s="37">
        <f t="shared" si="623"/>
        <v>3.1384795243634279E-2</v>
      </c>
      <c r="AD129" s="37">
        <f t="shared" si="623"/>
        <v>3.9230994054542849E-3</v>
      </c>
      <c r="AE129" s="37">
        <f t="shared" si="624"/>
        <v>0.13083794745882085</v>
      </c>
      <c r="AF129" s="37">
        <f t="shared" si="625"/>
        <v>5.5675722322902493E-3</v>
      </c>
      <c r="AG129" s="37">
        <f t="shared" si="626"/>
        <v>0</v>
      </c>
      <c r="AH129" s="37">
        <f t="shared" si="626"/>
        <v>0</v>
      </c>
      <c r="AI129" s="37">
        <f t="shared" si="627"/>
        <v>0</v>
      </c>
      <c r="AJ129" s="37">
        <f t="shared" si="627"/>
        <v>0</v>
      </c>
      <c r="AK129" s="37">
        <f t="shared" si="628"/>
        <v>0.5929858948752621</v>
      </c>
      <c r="AL129" s="37">
        <f t="shared" si="628"/>
        <v>7.4433375925765117E-3</v>
      </c>
      <c r="AM129" s="37">
        <f t="shared" si="629"/>
        <v>0.16744713556619958</v>
      </c>
      <c r="AN129" s="37">
        <f t="shared" si="629"/>
        <v>1.7832495800447238E-4</v>
      </c>
      <c r="AO129" s="37">
        <f t="shared" si="630"/>
        <v>3.2915223936467161E-2</v>
      </c>
      <c r="AP129" s="37">
        <f t="shared" si="630"/>
        <v>3.22698273886933E-4</v>
      </c>
      <c r="AQ129" s="37">
        <f t="shared" si="340"/>
        <v>0</v>
      </c>
      <c r="AR129" s="29">
        <v>6</v>
      </c>
      <c r="AS129" s="37">
        <f t="shared" si="341"/>
        <v>2.166907013972089</v>
      </c>
      <c r="AT129" s="42">
        <f t="shared" si="631"/>
        <v>1.9655123262063277</v>
      </c>
      <c r="AU129" s="42">
        <f t="shared" si="631"/>
        <v>3.6064446352409682E-3</v>
      </c>
      <c r="AV129" s="37">
        <f t="shared" si="631"/>
        <v>6.800793294550897E-2</v>
      </c>
      <c r="AW129" s="37">
        <f t="shared" si="631"/>
        <v>8.5009916181886212E-3</v>
      </c>
      <c r="AX129" s="37">
        <f t="shared" si="631"/>
        <v>0.28351366604223055</v>
      </c>
      <c r="AY129" s="37">
        <f t="shared" si="631"/>
        <v>1.2064411320945982E-2</v>
      </c>
      <c r="AZ129" s="37">
        <f t="shared" si="631"/>
        <v>0</v>
      </c>
      <c r="BA129" s="37">
        <f t="shared" si="631"/>
        <v>0</v>
      </c>
      <c r="BB129" s="37">
        <f t="shared" si="631"/>
        <v>0</v>
      </c>
      <c r="BC129" s="37">
        <f t="shared" si="631"/>
        <v>0</v>
      </c>
      <c r="BD129" s="37">
        <f t="shared" si="631"/>
        <v>1.2849452947917213</v>
      </c>
      <c r="BE129" s="37">
        <f t="shared" si="631"/>
        <v>1.6129020436716168E-2</v>
      </c>
      <c r="BF129" s="37">
        <f t="shared" si="631"/>
        <v>0.36284237252793311</v>
      </c>
      <c r="BG129" s="37">
        <f t="shared" si="631"/>
        <v>3.8641360226616939E-4</v>
      </c>
      <c r="BH129" s="37">
        <f t="shared" si="631"/>
        <v>7.1324229614392679E-2</v>
      </c>
      <c r="BI129" s="37">
        <f t="shared" si="631"/>
        <v>6.9925715308228134E-4</v>
      </c>
      <c r="BJ129" s="37">
        <f t="shared" si="343"/>
        <v>0</v>
      </c>
      <c r="BK129" s="37">
        <f t="shared" si="344"/>
        <v>4.0361458221281143</v>
      </c>
      <c r="BL129" s="37">
        <f t="shared" si="345"/>
        <v>4.1386538766440197E-2</v>
      </c>
      <c r="BP129" s="40"/>
      <c r="BQ129" s="40"/>
      <c r="BR129" s="40"/>
      <c r="BS129" s="40"/>
      <c r="BT129" s="40"/>
    </row>
    <row r="130" spans="1:72" s="29" customFormat="1" x14ac:dyDescent="0.3">
      <c r="A130" s="29" t="s">
        <v>54</v>
      </c>
      <c r="B130" s="29" t="s">
        <v>27</v>
      </c>
      <c r="C130" s="29" t="s">
        <v>30</v>
      </c>
      <c r="D130" s="29">
        <v>14</v>
      </c>
      <c r="E130" s="29">
        <v>1800</v>
      </c>
      <c r="F130" s="29" t="s">
        <v>27</v>
      </c>
      <c r="O130" s="29">
        <v>133.35</v>
      </c>
      <c r="AA130" s="37">
        <f t="shared" si="622"/>
        <v>0</v>
      </c>
      <c r="AB130" s="37">
        <f t="shared" si="622"/>
        <v>0</v>
      </c>
      <c r="AC130" s="37">
        <f t="shared" si="623"/>
        <v>0</v>
      </c>
      <c r="AD130" s="37">
        <f t="shared" si="623"/>
        <v>0</v>
      </c>
      <c r="AE130" s="37">
        <f t="shared" si="624"/>
        <v>0</v>
      </c>
      <c r="AF130" s="37">
        <f t="shared" si="625"/>
        <v>0</v>
      </c>
      <c r="AG130" s="37">
        <f t="shared" si="626"/>
        <v>0</v>
      </c>
      <c r="AH130" s="37">
        <f t="shared" si="626"/>
        <v>0</v>
      </c>
      <c r="AI130" s="37">
        <f t="shared" si="627"/>
        <v>1.0422952224032116</v>
      </c>
      <c r="AJ130" s="37">
        <f t="shared" si="627"/>
        <v>0</v>
      </c>
      <c r="AK130" s="37">
        <f t="shared" si="628"/>
        <v>0</v>
      </c>
      <c r="AL130" s="37">
        <f t="shared" si="628"/>
        <v>0</v>
      </c>
      <c r="AM130" s="37">
        <f t="shared" si="629"/>
        <v>0</v>
      </c>
      <c r="AN130" s="37">
        <f t="shared" si="629"/>
        <v>0</v>
      </c>
      <c r="AO130" s="37">
        <f t="shared" si="630"/>
        <v>0</v>
      </c>
      <c r="AP130" s="37">
        <f t="shared" si="630"/>
        <v>0</v>
      </c>
      <c r="AQ130" s="37">
        <f t="shared" si="340"/>
        <v>0</v>
      </c>
      <c r="AR130" s="29">
        <v>2</v>
      </c>
      <c r="AS130" s="37">
        <f t="shared" si="341"/>
        <v>0.9594210723659542</v>
      </c>
      <c r="AT130" s="42">
        <f t="shared" si="631"/>
        <v>0</v>
      </c>
      <c r="AU130" s="42">
        <f t="shared" si="631"/>
        <v>0</v>
      </c>
      <c r="AV130" s="37">
        <f t="shared" si="631"/>
        <v>0</v>
      </c>
      <c r="AW130" s="37">
        <f t="shared" si="631"/>
        <v>0</v>
      </c>
      <c r="AX130" s="37">
        <f t="shared" si="631"/>
        <v>0</v>
      </c>
      <c r="AY130" s="37">
        <f t="shared" si="631"/>
        <v>0</v>
      </c>
      <c r="AZ130" s="37">
        <f t="shared" si="631"/>
        <v>0</v>
      </c>
      <c r="BA130" s="37">
        <f t="shared" si="631"/>
        <v>0</v>
      </c>
      <c r="BB130" s="37">
        <f t="shared" si="631"/>
        <v>1</v>
      </c>
      <c r="BC130" s="37">
        <f t="shared" si="631"/>
        <v>0</v>
      </c>
      <c r="BD130" s="37">
        <f t="shared" si="631"/>
        <v>0</v>
      </c>
      <c r="BE130" s="37">
        <f t="shared" si="631"/>
        <v>0</v>
      </c>
      <c r="BF130" s="37">
        <f t="shared" si="631"/>
        <v>0</v>
      </c>
      <c r="BG130" s="37">
        <f t="shared" si="631"/>
        <v>0</v>
      </c>
      <c r="BH130" s="37">
        <f t="shared" si="631"/>
        <v>0</v>
      </c>
      <c r="BI130" s="37">
        <f t="shared" si="631"/>
        <v>0</v>
      </c>
      <c r="BJ130" s="37">
        <f t="shared" si="343"/>
        <v>0</v>
      </c>
      <c r="BK130" s="37">
        <f t="shared" si="344"/>
        <v>1</v>
      </c>
      <c r="BL130" s="37">
        <f t="shared" si="345"/>
        <v>0</v>
      </c>
      <c r="BP130" s="40"/>
      <c r="BQ130" s="40"/>
      <c r="BR130" s="40"/>
      <c r="BS130" s="40"/>
      <c r="BT130" s="40"/>
    </row>
    <row r="131" spans="1:72" s="29" customFormat="1" x14ac:dyDescent="0.3">
      <c r="A131" s="29" t="s">
        <v>54</v>
      </c>
      <c r="B131" s="29" t="s">
        <v>36</v>
      </c>
      <c r="C131" s="29" t="s">
        <v>30</v>
      </c>
      <c r="D131" s="29">
        <v>14</v>
      </c>
      <c r="E131" s="29">
        <v>1800</v>
      </c>
      <c r="F131" s="29" t="s">
        <v>27</v>
      </c>
      <c r="O131" s="29">
        <v>100</v>
      </c>
      <c r="AA131" s="37">
        <f t="shared" si="622"/>
        <v>0</v>
      </c>
      <c r="AB131" s="37">
        <f t="shared" si="622"/>
        <v>0</v>
      </c>
      <c r="AC131" s="37">
        <f t="shared" si="623"/>
        <v>0</v>
      </c>
      <c r="AD131" s="37">
        <f t="shared" si="623"/>
        <v>0</v>
      </c>
      <c r="AE131" s="37">
        <f t="shared" si="624"/>
        <v>0</v>
      </c>
      <c r="AF131" s="37">
        <f t="shared" si="625"/>
        <v>0</v>
      </c>
      <c r="AG131" s="37">
        <f t="shared" si="626"/>
        <v>0</v>
      </c>
      <c r="AH131" s="37">
        <f t="shared" si="626"/>
        <v>0</v>
      </c>
      <c r="AI131" s="37">
        <f t="shared" si="627"/>
        <v>0.78162371383817886</v>
      </c>
      <c r="AJ131" s="37">
        <f t="shared" si="627"/>
        <v>0</v>
      </c>
      <c r="AK131" s="37">
        <f t="shared" si="628"/>
        <v>0</v>
      </c>
      <c r="AL131" s="37">
        <f t="shared" si="628"/>
        <v>0</v>
      </c>
      <c r="AM131" s="37">
        <f t="shared" si="629"/>
        <v>0</v>
      </c>
      <c r="AN131" s="37">
        <f t="shared" si="629"/>
        <v>0</v>
      </c>
      <c r="AO131" s="37">
        <f t="shared" si="630"/>
        <v>0</v>
      </c>
      <c r="AP131" s="37">
        <f t="shared" si="630"/>
        <v>0</v>
      </c>
      <c r="AQ131" s="37">
        <f t="shared" si="340"/>
        <v>0</v>
      </c>
      <c r="AR131" s="29">
        <v>2</v>
      </c>
      <c r="AS131" s="37">
        <f t="shared" si="341"/>
        <v>1.279388</v>
      </c>
      <c r="AT131" s="42">
        <f t="shared" si="631"/>
        <v>0</v>
      </c>
      <c r="AU131" s="42">
        <f t="shared" si="631"/>
        <v>0</v>
      </c>
      <c r="AV131" s="37">
        <f t="shared" si="631"/>
        <v>0</v>
      </c>
      <c r="AW131" s="37">
        <f t="shared" si="631"/>
        <v>0</v>
      </c>
      <c r="AX131" s="37">
        <f t="shared" si="631"/>
        <v>0</v>
      </c>
      <c r="AY131" s="37">
        <f t="shared" si="631"/>
        <v>0</v>
      </c>
      <c r="AZ131" s="37">
        <f t="shared" si="631"/>
        <v>0</v>
      </c>
      <c r="BA131" s="37">
        <f t="shared" si="631"/>
        <v>0</v>
      </c>
      <c r="BB131" s="37">
        <f t="shared" si="631"/>
        <v>1</v>
      </c>
      <c r="BC131" s="37">
        <f t="shared" si="631"/>
        <v>0</v>
      </c>
      <c r="BD131" s="37">
        <f t="shared" si="631"/>
        <v>0</v>
      </c>
      <c r="BE131" s="37">
        <f t="shared" si="631"/>
        <v>0</v>
      </c>
      <c r="BF131" s="37">
        <f t="shared" si="631"/>
        <v>0</v>
      </c>
      <c r="BG131" s="37">
        <f t="shared" si="631"/>
        <v>0</v>
      </c>
      <c r="BH131" s="37">
        <f t="shared" si="631"/>
        <v>0</v>
      </c>
      <c r="BI131" s="37">
        <f t="shared" si="631"/>
        <v>0</v>
      </c>
      <c r="BJ131" s="37">
        <f t="shared" si="343"/>
        <v>0</v>
      </c>
      <c r="BK131" s="37">
        <f t="shared" si="344"/>
        <v>1</v>
      </c>
      <c r="BL131" s="37">
        <f t="shared" si="345"/>
        <v>0</v>
      </c>
      <c r="BP131" s="40"/>
      <c r="BQ131" s="40"/>
      <c r="BR131" s="40"/>
      <c r="BS131" s="40"/>
      <c r="BT131" s="40"/>
    </row>
    <row r="132" spans="1:72" x14ac:dyDescent="0.3">
      <c r="BP132" s="12"/>
      <c r="BQ132" s="12"/>
      <c r="BR132" s="12"/>
      <c r="BS132" s="12"/>
      <c r="BT132" s="12"/>
    </row>
    <row r="133" spans="1:72" x14ac:dyDescent="0.3">
      <c r="Y133" s="35"/>
      <c r="BP133" s="12"/>
      <c r="BQ133" s="12"/>
      <c r="BR133" s="12"/>
      <c r="BS133" s="12"/>
      <c r="BT133" s="12"/>
    </row>
    <row r="134" spans="1:72" x14ac:dyDescent="0.3">
      <c r="A134" s="62" t="s">
        <v>44</v>
      </c>
      <c r="BP134" s="12"/>
      <c r="BQ134" s="12"/>
      <c r="BR134" s="12"/>
      <c r="BS134" s="12"/>
      <c r="BT134" s="12"/>
    </row>
    <row r="135" spans="1:72" x14ac:dyDescent="0.3">
      <c r="A135" s="62" t="s">
        <v>45</v>
      </c>
    </row>
    <row r="136" spans="1:72" x14ac:dyDescent="0.3">
      <c r="A136" s="62" t="s">
        <v>86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38"/>
  <sheetViews>
    <sheetView tabSelected="1" workbookViewId="0">
      <pane ySplit="1" topLeftCell="A2" activePane="bottomLeft" state="frozen"/>
      <selection pane="bottomLeft" activeCell="G32" sqref="G32"/>
    </sheetView>
  </sheetViews>
  <sheetFormatPr baseColWidth="10" defaultColWidth="11.44140625" defaultRowHeight="14.4" x14ac:dyDescent="0.3"/>
  <cols>
    <col min="1" max="1" width="11.44140625" style="5"/>
    <col min="2" max="2" width="27.5546875" style="5" bestFit="1" customWidth="1"/>
    <col min="3" max="3" width="12.44140625" style="5" bestFit="1" customWidth="1"/>
    <col min="4" max="27" width="11.44140625" style="5"/>
    <col min="28" max="28" width="14.6640625" style="5" bestFit="1" customWidth="1"/>
    <col min="29" max="29" width="17.88671875" style="5" bestFit="1" customWidth="1"/>
    <col min="30" max="30" width="11.5546875" style="5" bestFit="1" customWidth="1"/>
    <col min="31" max="16384" width="11.44140625" style="5"/>
  </cols>
  <sheetData>
    <row r="1" spans="1:33" s="34" customFormat="1" x14ac:dyDescent="0.3">
      <c r="B1" s="34" t="s">
        <v>32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66</v>
      </c>
      <c r="H1" s="34" t="s">
        <v>16</v>
      </c>
      <c r="I1" s="34" t="s">
        <v>58</v>
      </c>
      <c r="J1" s="34" t="s">
        <v>17</v>
      </c>
      <c r="K1" s="34" t="s">
        <v>59</v>
      </c>
      <c r="L1" s="34" t="s">
        <v>18</v>
      </c>
      <c r="M1" s="34" t="s">
        <v>60</v>
      </c>
      <c r="N1" s="34" t="s">
        <v>19</v>
      </c>
      <c r="O1" s="34" t="s">
        <v>61</v>
      </c>
      <c r="P1" s="34" t="s">
        <v>27</v>
      </c>
      <c r="Q1" s="34" t="s">
        <v>62</v>
      </c>
      <c r="R1" s="34" t="s">
        <v>20</v>
      </c>
      <c r="S1" s="34" t="s">
        <v>63</v>
      </c>
      <c r="T1" s="34" t="s">
        <v>21</v>
      </c>
      <c r="U1" s="34" t="s">
        <v>64</v>
      </c>
      <c r="V1" s="34" t="s">
        <v>22</v>
      </c>
      <c r="W1" s="34" t="s">
        <v>65</v>
      </c>
      <c r="X1" s="34" t="s">
        <v>26</v>
      </c>
      <c r="Y1" s="34" t="s">
        <v>23</v>
      </c>
      <c r="AA1" s="34" t="s">
        <v>24</v>
      </c>
      <c r="AB1" s="34" t="s">
        <v>89</v>
      </c>
      <c r="AC1" s="34" t="s">
        <v>90</v>
      </c>
      <c r="AD1" s="34" t="s">
        <v>87</v>
      </c>
      <c r="AE1" s="34" t="s">
        <v>88</v>
      </c>
      <c r="AF1" s="34" t="s">
        <v>81</v>
      </c>
      <c r="AG1" s="34" t="s">
        <v>82</v>
      </c>
    </row>
    <row r="2" spans="1:33" x14ac:dyDescent="0.3">
      <c r="A2" s="5" t="s">
        <v>56</v>
      </c>
      <c r="B2" s="5" t="s">
        <v>33</v>
      </c>
      <c r="C2" s="5" t="s">
        <v>25</v>
      </c>
      <c r="D2" s="5">
        <v>20</v>
      </c>
      <c r="E2" s="5">
        <v>1600</v>
      </c>
      <c r="F2" s="5" t="s">
        <v>26</v>
      </c>
      <c r="G2" s="5">
        <v>12</v>
      </c>
      <c r="H2" s="33">
        <v>3.6249124673417259</v>
      </c>
      <c r="I2" s="33">
        <v>3.4654994907664681E-2</v>
      </c>
      <c r="J2" s="33">
        <v>0.56364446765153942</v>
      </c>
      <c r="K2" s="33">
        <v>1.6337520801493893E-2</v>
      </c>
      <c r="L2" s="33">
        <v>0.19476099613284245</v>
      </c>
      <c r="M2" s="33">
        <v>3.2460166022140412E-3</v>
      </c>
      <c r="N2" s="33">
        <v>0.15302152148015064</v>
      </c>
      <c r="O2" s="33">
        <v>1.932956677073382E-2</v>
      </c>
      <c r="P2" s="33">
        <v>0</v>
      </c>
      <c r="Q2" s="33">
        <v>0</v>
      </c>
      <c r="R2" s="33">
        <v>3.2650541300731621</v>
      </c>
      <c r="S2" s="33">
        <v>2.0664899557425079E-2</v>
      </c>
      <c r="T2" s="33">
        <v>0.21536095541300884</v>
      </c>
      <c r="U2" s="33">
        <v>1.4852479683655783E-2</v>
      </c>
      <c r="V2" s="33">
        <v>0</v>
      </c>
      <c r="W2" s="33">
        <v>0</v>
      </c>
      <c r="X2" s="33">
        <v>0</v>
      </c>
      <c r="Y2" s="33">
        <v>8.0167545380924299</v>
      </c>
      <c r="Z2" s="33"/>
      <c r="AA2" s="33">
        <v>0.34778251761299306</v>
      </c>
      <c r="AB2" s="5">
        <v>6</v>
      </c>
      <c r="AC2" s="5">
        <v>0.1</v>
      </c>
      <c r="AD2" s="63">
        <v>0.3940389213615812</v>
      </c>
      <c r="AE2" s="63">
        <v>0.3626789213615812</v>
      </c>
      <c r="AF2" s="5">
        <v>0.44</v>
      </c>
      <c r="AG2" s="5">
        <v>0.06</v>
      </c>
    </row>
    <row r="3" spans="1:33" x14ac:dyDescent="0.3">
      <c r="A3" s="5" t="s">
        <v>56</v>
      </c>
      <c r="B3" s="5" t="s">
        <v>34</v>
      </c>
      <c r="C3" s="5" t="s">
        <v>25</v>
      </c>
      <c r="D3" s="5">
        <v>20</v>
      </c>
      <c r="E3" s="5">
        <v>1600</v>
      </c>
      <c r="F3" s="5" t="s">
        <v>26</v>
      </c>
      <c r="G3" s="5">
        <v>4</v>
      </c>
      <c r="H3" s="33">
        <v>0.99897275562343757</v>
      </c>
      <c r="I3" s="33">
        <v>4.8376404630674939E-3</v>
      </c>
      <c r="J3" s="33">
        <v>5.9866409230040843E-3</v>
      </c>
      <c r="K3" s="33">
        <v>2.8507813919067073E-4</v>
      </c>
      <c r="L3" s="33">
        <v>0.14969323946932953</v>
      </c>
      <c r="M3" s="33">
        <v>2.0228816144503988E-3</v>
      </c>
      <c r="N3" s="33">
        <v>0</v>
      </c>
      <c r="O3" s="33">
        <v>0</v>
      </c>
      <c r="P3" s="33">
        <v>0</v>
      </c>
      <c r="Q3" s="33">
        <v>0</v>
      </c>
      <c r="R3" s="33">
        <v>1.8426037922213285</v>
      </c>
      <c r="S3" s="33">
        <v>3.6058782626640484E-3</v>
      </c>
      <c r="T3" s="33">
        <v>7.7749567796051402E-4</v>
      </c>
      <c r="U3" s="33">
        <v>2.5916522598683802E-4</v>
      </c>
      <c r="V3" s="33">
        <v>0</v>
      </c>
      <c r="W3" s="33">
        <v>0</v>
      </c>
      <c r="X3" s="33">
        <v>0</v>
      </c>
      <c r="Y3" s="33">
        <v>2.9980339239150604</v>
      </c>
      <c r="Z3" s="33"/>
      <c r="AA3" s="33"/>
      <c r="AD3" s="63"/>
      <c r="AE3" s="63"/>
    </row>
    <row r="4" spans="1:33" x14ac:dyDescent="0.3">
      <c r="A4" s="5" t="s">
        <v>56</v>
      </c>
      <c r="B4" s="5" t="s">
        <v>26</v>
      </c>
      <c r="C4" s="5" t="s">
        <v>25</v>
      </c>
      <c r="D4" s="5">
        <v>20</v>
      </c>
      <c r="E4" s="5">
        <v>1600</v>
      </c>
      <c r="F4" s="5" t="s">
        <v>26</v>
      </c>
      <c r="G4" s="5">
        <v>2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1</v>
      </c>
      <c r="Y4" s="33">
        <v>1</v>
      </c>
      <c r="Z4" s="33"/>
      <c r="AA4" s="33"/>
      <c r="AD4" s="63"/>
      <c r="AE4" s="63"/>
    </row>
    <row r="5" spans="1:33" x14ac:dyDescent="0.3">
      <c r="A5" s="5" t="s">
        <v>56</v>
      </c>
      <c r="B5" s="5" t="s">
        <v>40</v>
      </c>
      <c r="C5" s="5" t="s">
        <v>25</v>
      </c>
      <c r="D5" s="5">
        <v>20</v>
      </c>
      <c r="E5" s="5">
        <v>1600</v>
      </c>
      <c r="F5" s="5" t="s">
        <v>26</v>
      </c>
      <c r="G5" s="5">
        <v>2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0.99999999999999989</v>
      </c>
      <c r="Y5" s="33">
        <v>0.99999999999999989</v>
      </c>
      <c r="Z5" s="33"/>
      <c r="AA5" s="33"/>
      <c r="AD5" s="63"/>
      <c r="AE5" s="63"/>
    </row>
    <row r="6" spans="1:33" x14ac:dyDescent="0.3"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 t="e">
        <v>#DIV/0!</v>
      </c>
      <c r="Y6" s="33" t="e">
        <v>#DIV/0!</v>
      </c>
      <c r="Z6" s="33"/>
      <c r="AA6" s="33"/>
      <c r="AD6" s="63"/>
      <c r="AE6" s="63"/>
    </row>
    <row r="7" spans="1:33" x14ac:dyDescent="0.3">
      <c r="A7" s="5" t="s">
        <v>48</v>
      </c>
      <c r="B7" s="5" t="s">
        <v>33</v>
      </c>
      <c r="C7" s="5" t="s">
        <v>25</v>
      </c>
      <c r="D7" s="5">
        <v>20</v>
      </c>
      <c r="E7" s="5">
        <v>1800</v>
      </c>
      <c r="F7" s="5" t="s">
        <v>26</v>
      </c>
      <c r="G7" s="5">
        <v>12</v>
      </c>
      <c r="H7" s="33">
        <v>3.6197999698489891</v>
      </c>
      <c r="I7" s="33">
        <v>1.3976061659648606E-2</v>
      </c>
      <c r="J7" s="33">
        <v>0.56004644897934763</v>
      </c>
      <c r="K7" s="33">
        <v>2.4707931572618282E-2</v>
      </c>
      <c r="L7" s="33">
        <v>0.17035710302489293</v>
      </c>
      <c r="M7" s="33">
        <v>9.2922056195396119E-3</v>
      </c>
      <c r="N7" s="33">
        <v>0.15106648133508052</v>
      </c>
      <c r="O7" s="33">
        <v>1.6251429942622207E-2</v>
      </c>
      <c r="P7" s="33">
        <v>0</v>
      </c>
      <c r="Q7" s="33">
        <v>0</v>
      </c>
      <c r="R7" s="33">
        <v>3.1564935691768654</v>
      </c>
      <c r="S7" s="33">
        <v>5.2087352626680947E-2</v>
      </c>
      <c r="T7" s="33">
        <v>0.36687999262862053</v>
      </c>
      <c r="U7" s="33">
        <v>2.2462040365017585E-2</v>
      </c>
      <c r="V7" s="33">
        <v>0</v>
      </c>
      <c r="W7" s="33">
        <v>0</v>
      </c>
      <c r="X7" s="33">
        <v>0</v>
      </c>
      <c r="Y7" s="33">
        <v>8.0246435649937951</v>
      </c>
      <c r="Z7" s="33"/>
      <c r="AA7" s="33">
        <v>0.32142358435997342</v>
      </c>
      <c r="AB7" s="5">
        <v>5.5</v>
      </c>
      <c r="AC7" s="5">
        <v>0.3</v>
      </c>
      <c r="AD7" s="63">
        <v>0.39331045042680096</v>
      </c>
      <c r="AE7" s="63">
        <v>0.30904045042680095</v>
      </c>
      <c r="AF7" s="5">
        <v>0.47</v>
      </c>
      <c r="AG7" s="5">
        <v>0.05</v>
      </c>
    </row>
    <row r="8" spans="1:33" x14ac:dyDescent="0.3">
      <c r="A8" s="5" t="s">
        <v>48</v>
      </c>
      <c r="B8" s="5" t="s">
        <v>42</v>
      </c>
      <c r="C8" s="5" t="s">
        <v>25</v>
      </c>
      <c r="D8" s="5">
        <v>20</v>
      </c>
      <c r="E8" s="5">
        <v>1800</v>
      </c>
      <c r="F8" s="5" t="s">
        <v>26</v>
      </c>
      <c r="G8" s="5">
        <v>4</v>
      </c>
      <c r="H8" s="33">
        <v>0.99082391520509705</v>
      </c>
      <c r="I8" s="33">
        <v>4.8215275679080148E-3</v>
      </c>
      <c r="J8" s="33">
        <v>1.1365144785846066E-2</v>
      </c>
      <c r="K8" s="33">
        <v>2.8412861964615165E-3</v>
      </c>
      <c r="L8" s="33">
        <v>0.137097787458591</v>
      </c>
      <c r="M8" s="33">
        <v>4.0322878664291479E-3</v>
      </c>
      <c r="N8" s="33">
        <v>0</v>
      </c>
      <c r="O8" s="33">
        <v>0</v>
      </c>
      <c r="P8" s="33">
        <v>0</v>
      </c>
      <c r="Q8" s="33">
        <v>0</v>
      </c>
      <c r="R8" s="33">
        <v>1.8616236447977268</v>
      </c>
      <c r="S8" s="33">
        <v>1.4375472160600209E-2</v>
      </c>
      <c r="T8" s="33">
        <v>2.5830201547187947E-3</v>
      </c>
      <c r="U8" s="33">
        <v>2.5830201547187947E-3</v>
      </c>
      <c r="V8" s="33">
        <v>0</v>
      </c>
      <c r="W8" s="33">
        <v>0</v>
      </c>
      <c r="X8" s="33">
        <v>0</v>
      </c>
      <c r="Y8" s="33">
        <v>3.0034935124019797</v>
      </c>
      <c r="Z8" s="33"/>
      <c r="AA8" s="33"/>
      <c r="AD8" s="63"/>
      <c r="AE8" s="63"/>
    </row>
    <row r="9" spans="1:33" x14ac:dyDescent="0.3">
      <c r="A9" s="5" t="s">
        <v>48</v>
      </c>
      <c r="B9" s="5" t="s">
        <v>26</v>
      </c>
      <c r="C9" s="5" t="s">
        <v>25</v>
      </c>
      <c r="D9" s="5">
        <v>20</v>
      </c>
      <c r="E9" s="5">
        <v>1800</v>
      </c>
      <c r="F9" s="5" t="s">
        <v>26</v>
      </c>
      <c r="G9" s="5">
        <v>2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1</v>
      </c>
      <c r="Y9" s="33">
        <v>1</v>
      </c>
      <c r="Z9" s="33"/>
      <c r="AA9" s="33"/>
      <c r="AD9" s="63"/>
      <c r="AE9" s="63"/>
    </row>
    <row r="10" spans="1:33" x14ac:dyDescent="0.3">
      <c r="A10" s="5" t="s">
        <v>48</v>
      </c>
      <c r="B10" s="5" t="s">
        <v>40</v>
      </c>
      <c r="C10" s="5" t="s">
        <v>25</v>
      </c>
      <c r="D10" s="5">
        <v>20</v>
      </c>
      <c r="E10" s="5">
        <v>1800</v>
      </c>
      <c r="F10" s="5" t="s">
        <v>26</v>
      </c>
      <c r="G10" s="5">
        <v>2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0.99999999999999989</v>
      </c>
      <c r="Y10" s="33">
        <v>0.99999999999999989</v>
      </c>
      <c r="Z10" s="33"/>
      <c r="AA10" s="33"/>
      <c r="AD10" s="63"/>
      <c r="AE10" s="63"/>
    </row>
    <row r="11" spans="1:33" x14ac:dyDescent="0.3"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 t="e">
        <v>#DIV/0!</v>
      </c>
      <c r="Y11" s="33" t="e">
        <v>#DIV/0!</v>
      </c>
      <c r="Z11" s="33"/>
      <c r="AA11" s="33"/>
      <c r="AD11" s="63"/>
      <c r="AE11" s="63"/>
    </row>
    <row r="12" spans="1:33" x14ac:dyDescent="0.3">
      <c r="A12" s="5" t="s">
        <v>49</v>
      </c>
      <c r="B12" s="5" t="s">
        <v>33</v>
      </c>
      <c r="C12" s="5" t="s">
        <v>25</v>
      </c>
      <c r="D12" s="5">
        <v>20</v>
      </c>
      <c r="E12" s="5">
        <v>1800</v>
      </c>
      <c r="F12" s="5" t="s">
        <v>27</v>
      </c>
      <c r="G12" s="5">
        <v>12</v>
      </c>
      <c r="H12" s="33">
        <v>3.6674860015625703</v>
      </c>
      <c r="I12" s="33">
        <v>3.5196602702135989E-2</v>
      </c>
      <c r="J12" s="33">
        <v>0.53926771553149844</v>
      </c>
      <c r="K12" s="33">
        <v>8.2964263927922818E-2</v>
      </c>
      <c r="L12" s="33">
        <v>0.262797846583467</v>
      </c>
      <c r="M12" s="33">
        <v>6.5699461645866751E-3</v>
      </c>
      <c r="N12" s="33">
        <v>1.9779839936411834E-2</v>
      </c>
      <c r="O12" s="33">
        <v>7.637077460442768E-3</v>
      </c>
      <c r="P12" s="33">
        <v>0</v>
      </c>
      <c r="Q12" s="33">
        <v>0</v>
      </c>
      <c r="R12" s="33">
        <v>3.043240027110746</v>
      </c>
      <c r="S12" s="33">
        <v>4.1975724511872363E-2</v>
      </c>
      <c r="T12" s="33">
        <v>0.5204187899787811</v>
      </c>
      <c r="U12" s="33">
        <v>7.5423013040403063E-3</v>
      </c>
      <c r="V12" s="33">
        <v>0</v>
      </c>
      <c r="W12" s="33">
        <v>0</v>
      </c>
      <c r="X12" s="33">
        <v>0</v>
      </c>
      <c r="Y12" s="33">
        <v>8.0529902207034745</v>
      </c>
      <c r="Z12" s="33"/>
      <c r="AA12" s="33">
        <v>0.28257768651987886</v>
      </c>
      <c r="AB12" s="5">
        <v>4.8</v>
      </c>
      <c r="AC12" s="5">
        <v>0.12</v>
      </c>
      <c r="AD12" s="63">
        <v>0.24803279193371242</v>
      </c>
      <c r="AE12" s="63">
        <v>0.14424479193371242</v>
      </c>
      <c r="AF12" s="5">
        <v>7.0000000000000007E-2</v>
      </c>
      <c r="AG12" s="5">
        <v>0.03</v>
      </c>
    </row>
    <row r="13" spans="1:33" x14ac:dyDescent="0.3">
      <c r="A13" s="5" t="s">
        <v>49</v>
      </c>
      <c r="B13" s="5" t="s">
        <v>34</v>
      </c>
      <c r="C13" s="5" t="s">
        <v>25</v>
      </c>
      <c r="D13" s="5">
        <v>20</v>
      </c>
      <c r="E13" s="5">
        <v>1800</v>
      </c>
      <c r="F13" s="5" t="s">
        <v>27</v>
      </c>
      <c r="G13" s="5">
        <v>4</v>
      </c>
      <c r="H13" s="33">
        <v>0.98184518873958748</v>
      </c>
      <c r="I13" s="33">
        <v>8.0459128950599416E-3</v>
      </c>
      <c r="J13" s="33">
        <v>4.3103542911900033E-3</v>
      </c>
      <c r="K13" s="33">
        <v>2.8735695274600021E-4</v>
      </c>
      <c r="L13" s="33">
        <v>0.19513725848092761</v>
      </c>
      <c r="M13" s="33">
        <v>1.427336268930505E-3</v>
      </c>
      <c r="N13" s="33">
        <v>0</v>
      </c>
      <c r="O13" s="33">
        <v>0</v>
      </c>
      <c r="P13" s="33">
        <v>0</v>
      </c>
      <c r="Q13" s="33">
        <v>0</v>
      </c>
      <c r="R13" s="33">
        <v>1.8326169373958903</v>
      </c>
      <c r="S13" s="33">
        <v>1.3448398786919462E-2</v>
      </c>
      <c r="T13" s="33">
        <v>2.0898952072223552E-3</v>
      </c>
      <c r="U13" s="33">
        <v>2.612369009027944E-4</v>
      </c>
      <c r="V13" s="33">
        <v>0</v>
      </c>
      <c r="W13" s="33">
        <v>0</v>
      </c>
      <c r="X13" s="33">
        <v>0</v>
      </c>
      <c r="Y13" s="33">
        <v>3.0159996341148179</v>
      </c>
      <c r="Z13" s="33"/>
      <c r="AA13" s="33"/>
      <c r="AD13" s="63"/>
      <c r="AE13" s="63"/>
    </row>
    <row r="14" spans="1:33" x14ac:dyDescent="0.3">
      <c r="A14" s="5" t="s">
        <v>49</v>
      </c>
      <c r="B14" s="5" t="s">
        <v>27</v>
      </c>
      <c r="C14" s="5" t="s">
        <v>25</v>
      </c>
      <c r="D14" s="5">
        <v>20</v>
      </c>
      <c r="E14" s="5">
        <v>1800</v>
      </c>
      <c r="F14" s="5" t="s">
        <v>27</v>
      </c>
      <c r="G14" s="5">
        <v>2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1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1</v>
      </c>
      <c r="Z14" s="33"/>
      <c r="AA14" s="33"/>
      <c r="AD14" s="63"/>
      <c r="AE14" s="63"/>
    </row>
    <row r="15" spans="1:33" x14ac:dyDescent="0.3">
      <c r="A15" s="5" t="s">
        <v>49</v>
      </c>
      <c r="B15" s="5" t="s">
        <v>36</v>
      </c>
      <c r="C15" s="5" t="s">
        <v>25</v>
      </c>
      <c r="D15" s="5">
        <v>20</v>
      </c>
      <c r="E15" s="5">
        <v>1800</v>
      </c>
      <c r="F15" s="5" t="s">
        <v>27</v>
      </c>
      <c r="G15" s="5">
        <v>2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1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1</v>
      </c>
      <c r="Z15" s="33"/>
      <c r="AA15" s="33"/>
      <c r="AD15" s="63"/>
      <c r="AE15" s="63"/>
    </row>
    <row r="16" spans="1:33" x14ac:dyDescent="0.3"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 t="e">
        <v>#DIV/0!</v>
      </c>
      <c r="Y16" s="33" t="e">
        <v>#DIV/0!</v>
      </c>
      <c r="Z16" s="33"/>
      <c r="AA16" s="33"/>
      <c r="AD16" s="63"/>
      <c r="AE16" s="63"/>
    </row>
    <row r="17" spans="1:33" x14ac:dyDescent="0.3">
      <c r="A17" s="5" t="s">
        <v>52</v>
      </c>
      <c r="B17" s="5" t="s">
        <v>33</v>
      </c>
      <c r="C17" s="5" t="s">
        <v>25</v>
      </c>
      <c r="D17" s="5">
        <v>17</v>
      </c>
      <c r="E17" s="5">
        <v>1800</v>
      </c>
      <c r="F17" s="5" t="s">
        <v>28</v>
      </c>
      <c r="G17" s="5">
        <v>12</v>
      </c>
      <c r="H17" s="33">
        <v>3.5945864608302753</v>
      </c>
      <c r="I17" s="33">
        <v>3.4831264155332123E-2</v>
      </c>
      <c r="J17" s="33">
        <v>0.7307175902560088</v>
      </c>
      <c r="K17" s="33">
        <v>3.2841240011506005E-2</v>
      </c>
      <c r="L17" s="33">
        <v>0.32567012073628804</v>
      </c>
      <c r="M17" s="33">
        <v>2.5051547748945233E-2</v>
      </c>
      <c r="N17" s="33">
        <v>5.3014342409672316E-2</v>
      </c>
      <c r="O17" s="33">
        <v>1.4115285781425456E-2</v>
      </c>
      <c r="P17" s="33">
        <v>0</v>
      </c>
      <c r="Q17" s="33">
        <v>0</v>
      </c>
      <c r="R17" s="33">
        <v>2.8766463228375865</v>
      </c>
      <c r="S17" s="33">
        <v>4.1540019102347822E-2</v>
      </c>
      <c r="T17" s="33">
        <v>0.43291273576705358</v>
      </c>
      <c r="U17" s="33">
        <v>2.2392038056916568E-2</v>
      </c>
      <c r="V17" s="33">
        <v>0</v>
      </c>
      <c r="W17" s="33">
        <v>0</v>
      </c>
      <c r="X17" s="33">
        <v>0</v>
      </c>
      <c r="Y17" s="33">
        <v>8.0135475728368863</v>
      </c>
      <c r="Z17" s="33"/>
      <c r="AA17" s="33">
        <v>0.37868446314596038</v>
      </c>
      <c r="AB17" s="5">
        <v>6.5</v>
      </c>
      <c r="AC17" s="5">
        <v>0.5</v>
      </c>
      <c r="AD17" s="63">
        <v>0.6390582403567252</v>
      </c>
      <c r="AE17" s="63">
        <v>0.26925824035672524</v>
      </c>
      <c r="AF17" s="5">
        <v>0.14000000000000001</v>
      </c>
      <c r="AG17" s="5">
        <v>0.04</v>
      </c>
    </row>
    <row r="18" spans="1:33" x14ac:dyDescent="0.3">
      <c r="A18" s="5" t="s">
        <v>52</v>
      </c>
      <c r="B18" s="5" t="s">
        <v>41</v>
      </c>
      <c r="C18" s="5" t="s">
        <v>25</v>
      </c>
      <c r="D18" s="5">
        <v>17</v>
      </c>
      <c r="E18" s="5">
        <v>1800</v>
      </c>
      <c r="F18" s="5" t="s">
        <v>28</v>
      </c>
      <c r="G18" s="5">
        <v>4</v>
      </c>
      <c r="H18" s="33">
        <v>0.98950064300759422</v>
      </c>
      <c r="I18" s="33">
        <v>7.2579509267060704E-3</v>
      </c>
      <c r="J18" s="33">
        <v>2.2810934769474651E-3</v>
      </c>
      <c r="K18" s="33">
        <v>1.9959567923290324E-3</v>
      </c>
      <c r="L18" s="33">
        <v>0.17198024891486288</v>
      </c>
      <c r="M18" s="33">
        <v>1.011648523028605E-2</v>
      </c>
      <c r="N18" s="33">
        <v>0</v>
      </c>
      <c r="O18" s="33">
        <v>0</v>
      </c>
      <c r="P18" s="33">
        <v>0</v>
      </c>
      <c r="Q18" s="33">
        <v>0</v>
      </c>
      <c r="R18" s="33">
        <v>1.8393755820598827</v>
      </c>
      <c r="S18" s="33">
        <v>1.8033093941763556E-2</v>
      </c>
      <c r="T18" s="33">
        <v>6.2212427946443374E-3</v>
      </c>
      <c r="U18" s="33">
        <v>1.8145291484379321E-3</v>
      </c>
      <c r="V18" s="33">
        <v>0</v>
      </c>
      <c r="W18" s="33">
        <v>0</v>
      </c>
      <c r="X18" s="33">
        <v>0</v>
      </c>
      <c r="Y18" s="33">
        <v>3.0093588102539317</v>
      </c>
      <c r="Z18" s="33"/>
      <c r="AA18" s="33"/>
      <c r="AD18" s="63"/>
      <c r="AE18" s="63"/>
    </row>
    <row r="19" spans="1:33" x14ac:dyDescent="0.3">
      <c r="A19" s="5" t="s">
        <v>52</v>
      </c>
      <c r="B19" s="5" t="s">
        <v>35</v>
      </c>
      <c r="C19" s="5" t="s">
        <v>25</v>
      </c>
      <c r="D19" s="5">
        <v>17</v>
      </c>
      <c r="E19" s="5">
        <v>1800</v>
      </c>
      <c r="F19" s="5" t="s">
        <v>28</v>
      </c>
      <c r="G19" s="5">
        <v>1</v>
      </c>
      <c r="H19" s="33">
        <v>0</v>
      </c>
      <c r="I19" s="33">
        <v>0</v>
      </c>
      <c r="J19" s="33">
        <v>0</v>
      </c>
      <c r="K19" s="33">
        <v>0</v>
      </c>
      <c r="L19" s="33">
        <v>0.99999999999999989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0.99999999999999989</v>
      </c>
      <c r="Z19" s="33"/>
      <c r="AA19" s="33"/>
      <c r="AD19" s="63"/>
      <c r="AE19" s="63"/>
    </row>
    <row r="20" spans="1:33" x14ac:dyDescent="0.3"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 t="e">
        <v>#DIV/0!</v>
      </c>
      <c r="Y20" s="33" t="e">
        <v>#DIV/0!</v>
      </c>
      <c r="Z20" s="33"/>
      <c r="AA20" s="33"/>
      <c r="AD20" s="63"/>
      <c r="AE20" s="63"/>
    </row>
    <row r="21" spans="1:33" x14ac:dyDescent="0.3">
      <c r="A21" s="5" t="s">
        <v>53</v>
      </c>
      <c r="B21" s="5" t="s">
        <v>33</v>
      </c>
      <c r="C21" s="5" t="s">
        <v>25</v>
      </c>
      <c r="D21" s="5">
        <v>14</v>
      </c>
      <c r="E21" s="5">
        <v>1800</v>
      </c>
      <c r="F21" s="5" t="s">
        <v>26</v>
      </c>
      <c r="G21" s="5">
        <v>12</v>
      </c>
      <c r="H21" s="33">
        <v>3.2976745055149461</v>
      </c>
      <c r="I21" s="33">
        <v>3.4712363215946798E-2</v>
      </c>
      <c r="J21" s="33">
        <v>1.2273424602006935</v>
      </c>
      <c r="K21" s="33">
        <v>4.9093698408027742E-2</v>
      </c>
      <c r="L21" s="33">
        <v>0.22672639882223405</v>
      </c>
      <c r="M21" s="33">
        <v>1.2366894481212766E-2</v>
      </c>
      <c r="N21" s="33">
        <v>9.2603546269223305E-2</v>
      </c>
      <c r="O21" s="33">
        <v>1.2359741575007469E-2</v>
      </c>
      <c r="P21" s="33">
        <v>0</v>
      </c>
      <c r="Q21" s="33">
        <v>0</v>
      </c>
      <c r="R21" s="33">
        <v>2.9599725138399484</v>
      </c>
      <c r="S21" s="33">
        <v>3.1048662732586871E-2</v>
      </c>
      <c r="T21" s="33">
        <v>0.23803306660304935</v>
      </c>
      <c r="U21" s="33">
        <v>7.4385333313452921E-3</v>
      </c>
      <c r="V21" s="33">
        <v>0</v>
      </c>
      <c r="W21" s="33">
        <v>0</v>
      </c>
      <c r="X21" s="33">
        <v>0</v>
      </c>
      <c r="Y21" s="33">
        <v>8.0423524912500959</v>
      </c>
      <c r="Z21" s="33"/>
      <c r="AA21" s="33">
        <v>0.31932994509145735</v>
      </c>
      <c r="AB21" s="5">
        <v>5.5</v>
      </c>
      <c r="AC21" s="5">
        <v>0.3</v>
      </c>
      <c r="AD21" s="63">
        <v>0.38780768280207667</v>
      </c>
      <c r="AE21" s="63">
        <v>0.23657768280207672</v>
      </c>
      <c r="AF21" s="5">
        <v>0.28999999999999998</v>
      </c>
      <c r="AG21" s="5">
        <v>0.04</v>
      </c>
    </row>
    <row r="22" spans="1:33" x14ac:dyDescent="0.3">
      <c r="A22" s="5" t="s">
        <v>53</v>
      </c>
      <c r="B22" s="5" t="s">
        <v>38</v>
      </c>
      <c r="C22" s="5" t="s">
        <v>25</v>
      </c>
      <c r="D22" s="5">
        <v>14</v>
      </c>
      <c r="E22" s="5">
        <v>1800</v>
      </c>
      <c r="F22" s="5" t="s">
        <v>26</v>
      </c>
      <c r="G22" s="5">
        <v>4</v>
      </c>
      <c r="H22" s="33">
        <v>0.99105973502689837</v>
      </c>
      <c r="I22" s="33">
        <v>4.7877281885357415E-3</v>
      </c>
      <c r="J22" s="33">
        <v>2.2570948020771871E-3</v>
      </c>
      <c r="K22" s="33">
        <v>1.1285474010385935E-3</v>
      </c>
      <c r="L22" s="33">
        <v>0.11211259176550867</v>
      </c>
      <c r="M22" s="33">
        <v>4.0040211344824529E-3</v>
      </c>
      <c r="N22" s="33">
        <v>0</v>
      </c>
      <c r="O22" s="33">
        <v>0</v>
      </c>
      <c r="P22" s="33">
        <v>0</v>
      </c>
      <c r="Q22" s="33">
        <v>0</v>
      </c>
      <c r="R22" s="33">
        <v>1.898534926581015</v>
      </c>
      <c r="S22" s="33">
        <v>1.0706024022073393E-2</v>
      </c>
      <c r="T22" s="33">
        <v>3.8473693965631168E-3</v>
      </c>
      <c r="U22" s="33">
        <v>2.5649129310420776E-4</v>
      </c>
      <c r="V22" s="33">
        <v>0</v>
      </c>
      <c r="W22" s="33">
        <v>0</v>
      </c>
      <c r="X22" s="33">
        <v>0</v>
      </c>
      <c r="Y22" s="33">
        <v>3.007811717572062</v>
      </c>
      <c r="Z22" s="33"/>
      <c r="AA22" s="33"/>
      <c r="AD22" s="63"/>
      <c r="AE22" s="63"/>
    </row>
    <row r="23" spans="1:33" x14ac:dyDescent="0.3">
      <c r="A23" s="5" t="s">
        <v>53</v>
      </c>
      <c r="B23" s="5" t="s">
        <v>80</v>
      </c>
      <c r="C23" s="5" t="s">
        <v>25</v>
      </c>
      <c r="D23" s="5">
        <v>14</v>
      </c>
      <c r="E23" s="5">
        <v>1800</v>
      </c>
      <c r="F23" s="5" t="s">
        <v>26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D23" s="63"/>
      <c r="AE23" s="63"/>
    </row>
    <row r="24" spans="1:33" x14ac:dyDescent="0.3">
      <c r="A24" s="5" t="s">
        <v>53</v>
      </c>
      <c r="B24" s="5" t="s">
        <v>26</v>
      </c>
      <c r="C24" s="5" t="s">
        <v>25</v>
      </c>
      <c r="D24" s="5">
        <v>14</v>
      </c>
      <c r="E24" s="5">
        <v>1800</v>
      </c>
      <c r="F24" s="5" t="s">
        <v>26</v>
      </c>
      <c r="G24" s="5">
        <v>2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1</v>
      </c>
      <c r="Y24" s="33">
        <v>1</v>
      </c>
      <c r="Z24" s="33"/>
      <c r="AA24" s="33"/>
      <c r="AD24" s="63"/>
      <c r="AE24" s="63"/>
    </row>
    <row r="25" spans="1:33" x14ac:dyDescent="0.3">
      <c r="A25" s="5" t="s">
        <v>53</v>
      </c>
      <c r="B25" s="5" t="s">
        <v>40</v>
      </c>
      <c r="C25" s="5" t="s">
        <v>25</v>
      </c>
      <c r="D25" s="5">
        <v>14</v>
      </c>
      <c r="E25" s="5">
        <v>1800</v>
      </c>
      <c r="F25" s="5" t="s">
        <v>26</v>
      </c>
      <c r="G25" s="5">
        <v>2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0.99999999999999989</v>
      </c>
      <c r="Y25" s="33">
        <v>0.99999999999999989</v>
      </c>
      <c r="Z25" s="33"/>
      <c r="AA25" s="33"/>
      <c r="AD25" s="63"/>
      <c r="AE25" s="63"/>
    </row>
    <row r="26" spans="1:33" x14ac:dyDescent="0.3"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 t="e">
        <v>#DIV/0!</v>
      </c>
      <c r="Y26" s="33" t="e">
        <v>#DIV/0!</v>
      </c>
      <c r="Z26" s="33"/>
      <c r="AA26" s="33"/>
      <c r="AD26" s="63"/>
      <c r="AE26" s="63"/>
    </row>
    <row r="27" spans="1:33" x14ac:dyDescent="0.3">
      <c r="A27" s="5" t="s">
        <v>55</v>
      </c>
      <c r="B27" s="5" t="s">
        <v>33</v>
      </c>
      <c r="C27" s="5" t="s">
        <v>25</v>
      </c>
      <c r="D27" s="5">
        <v>14</v>
      </c>
      <c r="E27" s="5">
        <v>1600</v>
      </c>
      <c r="F27" s="5" t="s">
        <v>28</v>
      </c>
      <c r="G27" s="5">
        <v>12</v>
      </c>
      <c r="H27" s="33">
        <v>3.5742084274180277</v>
      </c>
      <c r="I27" s="33">
        <v>3.5599685532052068E-2</v>
      </c>
      <c r="J27" s="33">
        <v>0.73844669710881661</v>
      </c>
      <c r="K27" s="33">
        <v>2.5174319219618747E-2</v>
      </c>
      <c r="L27" s="33">
        <v>0.37894240146013369</v>
      </c>
      <c r="M27" s="33">
        <v>2.56042163148739E-2</v>
      </c>
      <c r="N27" s="33">
        <v>6.1686292187727143E-2</v>
      </c>
      <c r="O27" s="33">
        <v>1.6296938273709063E-2</v>
      </c>
      <c r="P27" s="33">
        <v>0</v>
      </c>
      <c r="Q27" s="33">
        <v>0</v>
      </c>
      <c r="R27" s="33">
        <v>2.4943160866512022</v>
      </c>
      <c r="S27" s="33">
        <v>0.21228222014052786</v>
      </c>
      <c r="T27" s="33">
        <v>0.77812517310779217</v>
      </c>
      <c r="U27" s="33">
        <v>7.628678167723453E-2</v>
      </c>
      <c r="V27" s="33">
        <v>0</v>
      </c>
      <c r="W27" s="33">
        <v>0</v>
      </c>
      <c r="X27" s="33">
        <v>0</v>
      </c>
      <c r="Y27" s="33">
        <v>8.0257250779336999</v>
      </c>
      <c r="Z27" s="33"/>
      <c r="AA27" s="33">
        <v>0.44062869364786084</v>
      </c>
      <c r="AB27" s="5">
        <v>7.4</v>
      </c>
      <c r="AC27" s="5">
        <v>0.5</v>
      </c>
      <c r="AD27" s="63">
        <v>0.67396442921551492</v>
      </c>
      <c r="AE27" s="63">
        <v>0.30416442921551501</v>
      </c>
      <c r="AF27" s="5">
        <v>0.14000000000000001</v>
      </c>
      <c r="AG27" s="5">
        <v>0.04</v>
      </c>
    </row>
    <row r="28" spans="1:33" x14ac:dyDescent="0.3">
      <c r="A28" s="5" t="s">
        <v>55</v>
      </c>
      <c r="B28" s="5" t="s">
        <v>38</v>
      </c>
      <c r="C28" s="5" t="s">
        <v>25</v>
      </c>
      <c r="D28" s="5">
        <v>14</v>
      </c>
      <c r="E28" s="5">
        <v>1600</v>
      </c>
      <c r="F28" s="5" t="s">
        <v>28</v>
      </c>
      <c r="G28" s="5">
        <v>4</v>
      </c>
      <c r="H28" s="33">
        <v>0.99257796636220808</v>
      </c>
      <c r="I28" s="33">
        <v>2.4268409935506309E-2</v>
      </c>
      <c r="J28" s="33">
        <v>3.1462579818335709E-2</v>
      </c>
      <c r="K28" s="33">
        <v>8.5807035868188282E-3</v>
      </c>
      <c r="L28" s="33">
        <v>0.16845592447629909</v>
      </c>
      <c r="M28" s="33">
        <v>2.0295894515216756E-2</v>
      </c>
      <c r="N28" s="33">
        <v>0</v>
      </c>
      <c r="O28" s="33">
        <v>0</v>
      </c>
      <c r="P28" s="33">
        <v>0</v>
      </c>
      <c r="Q28" s="33">
        <v>0</v>
      </c>
      <c r="R28" s="33">
        <v>1.7835927962940996</v>
      </c>
      <c r="S28" s="33">
        <v>7.2356705732012153E-2</v>
      </c>
      <c r="T28" s="33">
        <v>1.5601476777681651E-2</v>
      </c>
      <c r="U28" s="33">
        <v>7.8007383888408256E-3</v>
      </c>
      <c r="V28" s="33">
        <v>0</v>
      </c>
      <c r="W28" s="33">
        <v>0</v>
      </c>
      <c r="X28" s="33">
        <v>0</v>
      </c>
      <c r="Y28" s="33">
        <v>2.9916907437286238</v>
      </c>
      <c r="Z28" s="33"/>
      <c r="AA28" s="33"/>
      <c r="AD28" s="63"/>
      <c r="AE28" s="63"/>
    </row>
    <row r="29" spans="1:33" x14ac:dyDescent="0.3">
      <c r="A29" s="5" t="s">
        <v>55</v>
      </c>
      <c r="B29" s="5" t="s">
        <v>85</v>
      </c>
      <c r="C29" s="5" t="s">
        <v>25</v>
      </c>
      <c r="D29" s="5">
        <v>14</v>
      </c>
      <c r="E29" s="5">
        <v>1600</v>
      </c>
      <c r="F29" s="5" t="s">
        <v>28</v>
      </c>
      <c r="G29" s="5">
        <v>6</v>
      </c>
      <c r="H29" s="33" t="e">
        <v>#DIV/0!</v>
      </c>
      <c r="I29" s="33" t="e">
        <v>#DIV/0!</v>
      </c>
      <c r="J29" s="33" t="e">
        <v>#DIV/0!</v>
      </c>
      <c r="K29" s="33" t="e">
        <v>#DIV/0!</v>
      </c>
      <c r="L29" s="33" t="e">
        <v>#DIV/0!</v>
      </c>
      <c r="M29" s="33" t="e">
        <v>#DIV/0!</v>
      </c>
      <c r="N29" s="33" t="e">
        <v>#DIV/0!</v>
      </c>
      <c r="O29" s="33" t="e">
        <v>#DIV/0!</v>
      </c>
      <c r="P29" s="33" t="e">
        <v>#DIV/0!</v>
      </c>
      <c r="Q29" s="33" t="e">
        <v>#DIV/0!</v>
      </c>
      <c r="R29" s="33" t="e">
        <v>#DIV/0!</v>
      </c>
      <c r="S29" s="33" t="e">
        <v>#DIV/0!</v>
      </c>
      <c r="T29" s="33" t="e">
        <v>#DIV/0!</v>
      </c>
      <c r="U29" s="33" t="e">
        <v>#DIV/0!</v>
      </c>
      <c r="V29" s="33" t="e">
        <v>#DIV/0!</v>
      </c>
      <c r="W29" s="33" t="e">
        <v>#DIV/0!</v>
      </c>
      <c r="X29" s="33" t="e">
        <v>#DIV/0!</v>
      </c>
      <c r="Y29" s="33" t="e">
        <v>#DIV/0!</v>
      </c>
      <c r="Z29" s="33"/>
      <c r="AA29" s="33"/>
      <c r="AD29" s="63"/>
      <c r="AE29" s="63"/>
    </row>
    <row r="30" spans="1:33" x14ac:dyDescent="0.3">
      <c r="A30" s="5" t="s">
        <v>55</v>
      </c>
      <c r="B30" s="5" t="s">
        <v>35</v>
      </c>
      <c r="C30" s="5" t="s">
        <v>25</v>
      </c>
      <c r="D30" s="5">
        <v>14</v>
      </c>
      <c r="E30" s="5">
        <v>1600</v>
      </c>
      <c r="F30" s="5" t="s">
        <v>28</v>
      </c>
      <c r="G30" s="5">
        <v>1</v>
      </c>
      <c r="H30" s="33">
        <v>0</v>
      </c>
      <c r="I30" s="33">
        <v>0</v>
      </c>
      <c r="J30" s="33">
        <v>0</v>
      </c>
      <c r="K30" s="33">
        <v>0</v>
      </c>
      <c r="L30" s="33">
        <v>0.99999999999999989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0.99999999999999989</v>
      </c>
      <c r="Z30" s="33"/>
      <c r="AA30" s="33"/>
      <c r="AD30" s="63"/>
      <c r="AE30" s="63"/>
    </row>
    <row r="31" spans="1:33" x14ac:dyDescent="0.3"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D31" s="63"/>
      <c r="AE31" s="63"/>
    </row>
    <row r="32" spans="1:33" x14ac:dyDescent="0.3">
      <c r="A32" s="5" t="s">
        <v>68</v>
      </c>
      <c r="B32" s="5" t="s">
        <v>33</v>
      </c>
      <c r="C32" s="5" t="s">
        <v>69</v>
      </c>
      <c r="D32" s="5">
        <v>10</v>
      </c>
      <c r="E32" s="5">
        <v>1310</v>
      </c>
      <c r="F32" s="5" t="s">
        <v>26</v>
      </c>
      <c r="G32" s="5">
        <v>12</v>
      </c>
      <c r="H32" s="33">
        <v>3.1516136630325664</v>
      </c>
      <c r="I32" s="33">
        <v>2.1010757753550442E-2</v>
      </c>
      <c r="J32" s="33">
        <v>1.7086422030228245</v>
      </c>
      <c r="K32" s="33">
        <v>3.3017240638122211E-2</v>
      </c>
      <c r="L32" s="33">
        <v>0.42808153206076632</v>
      </c>
      <c r="M32" s="33">
        <v>3.2682971442397485E-2</v>
      </c>
      <c r="N32" s="33">
        <v>2.8776272873894611E-2</v>
      </c>
      <c r="O32" s="33">
        <v>1.6591905153860075E-2</v>
      </c>
      <c r="P32" s="33">
        <v>0</v>
      </c>
      <c r="Q32" s="33">
        <v>0</v>
      </c>
      <c r="R32" s="33">
        <v>2.4013516652903086</v>
      </c>
      <c r="S32" s="33">
        <v>5.2203297071528446E-2</v>
      </c>
      <c r="T32" s="33">
        <v>0.24763244003837834</v>
      </c>
      <c r="U32" s="33">
        <v>1.5008026668992628E-2</v>
      </c>
      <c r="V32" s="33">
        <v>2.7158645400670797E-2</v>
      </c>
      <c r="W32" s="33">
        <v>4.0737968101006196E-3</v>
      </c>
      <c r="X32" s="33">
        <v>0</v>
      </c>
      <c r="Y32" s="33">
        <v>7.9932564217194111</v>
      </c>
      <c r="Z32" s="33"/>
      <c r="AA32" s="33">
        <v>0.45685780493466094</v>
      </c>
      <c r="AB32" s="5">
        <v>7.8</v>
      </c>
      <c r="AC32" s="5">
        <v>0.6</v>
      </c>
      <c r="AD32" s="63">
        <v>0.83375423093627765</v>
      </c>
      <c r="AE32" s="63">
        <v>0.31481423093627769</v>
      </c>
      <c r="AF32" s="5">
        <v>7.0000000000000007E-2</v>
      </c>
      <c r="AG32" s="5">
        <v>0.04</v>
      </c>
    </row>
    <row r="33" spans="1:33" x14ac:dyDescent="0.3">
      <c r="A33" s="5" t="s">
        <v>68</v>
      </c>
      <c r="B33" s="5" t="s">
        <v>37</v>
      </c>
      <c r="C33" s="5" t="s">
        <v>69</v>
      </c>
      <c r="D33" s="5">
        <v>10</v>
      </c>
      <c r="E33" s="5">
        <v>1310</v>
      </c>
      <c r="F33" s="5" t="s">
        <v>26</v>
      </c>
      <c r="G33" s="5">
        <v>6</v>
      </c>
      <c r="H33" s="33">
        <v>2.0077002921975753</v>
      </c>
      <c r="I33" s="33">
        <v>1.3634636958896947E-2</v>
      </c>
      <c r="J33" s="33">
        <v>1.0043473058966289E-2</v>
      </c>
      <c r="K33" s="33">
        <v>2.0086946117932581E-3</v>
      </c>
      <c r="L33" s="33">
        <v>0.13683326804176543</v>
      </c>
      <c r="M33" s="33">
        <v>5.7013861684068945E-3</v>
      </c>
      <c r="N33" s="33">
        <v>0</v>
      </c>
      <c r="O33" s="33">
        <v>0</v>
      </c>
      <c r="P33" s="33">
        <v>0</v>
      </c>
      <c r="Q33" s="33">
        <v>0</v>
      </c>
      <c r="R33" s="33">
        <v>1.8140918472026346</v>
      </c>
      <c r="S33" s="33">
        <v>5.0814897680746061E-2</v>
      </c>
      <c r="T33" s="33">
        <v>1.4974094873606621E-2</v>
      </c>
      <c r="U33" s="33">
        <v>1.4608873047421095E-3</v>
      </c>
      <c r="V33" s="33">
        <v>7.2699917967871909E-3</v>
      </c>
      <c r="W33" s="33">
        <v>1.9827250354874158E-3</v>
      </c>
      <c r="X33" s="33">
        <v>0</v>
      </c>
      <c r="Y33" s="33">
        <v>3.9909129671713357</v>
      </c>
      <c r="Z33" s="33"/>
      <c r="AA33" s="33"/>
      <c r="AD33" s="63"/>
      <c r="AE33" s="63"/>
    </row>
    <row r="34" spans="1:33" x14ac:dyDescent="0.3">
      <c r="A34" s="5" t="s">
        <v>68</v>
      </c>
      <c r="B34" s="5" t="s">
        <v>39</v>
      </c>
      <c r="C34" s="5" t="s">
        <v>69</v>
      </c>
      <c r="D34" s="5">
        <v>10</v>
      </c>
      <c r="E34" s="5">
        <v>1310</v>
      </c>
      <c r="F34" s="5" t="s">
        <v>26</v>
      </c>
      <c r="G34" s="5">
        <v>6</v>
      </c>
      <c r="H34" s="33">
        <v>2.0156766285383614</v>
      </c>
      <c r="I34" s="33">
        <v>1.4219940942069567E-2</v>
      </c>
      <c r="J34" s="33">
        <v>0.13826493827495673</v>
      </c>
      <c r="K34" s="33">
        <v>1.2569539843177885E-2</v>
      </c>
      <c r="L34" s="33">
        <v>0.12486880815299549</v>
      </c>
      <c r="M34" s="33">
        <v>1.1892267443142429E-2</v>
      </c>
      <c r="N34" s="33">
        <v>0</v>
      </c>
      <c r="O34" s="33">
        <v>0</v>
      </c>
      <c r="P34" s="33">
        <v>0</v>
      </c>
      <c r="Q34" s="33">
        <v>0</v>
      </c>
      <c r="R34" s="33">
        <v>1.0387268091586284</v>
      </c>
      <c r="S34" s="33">
        <v>2.6498132886699704E-2</v>
      </c>
      <c r="T34" s="33">
        <v>0.52183295794627549</v>
      </c>
      <c r="U34" s="33">
        <v>3.4280997237346567E-2</v>
      </c>
      <c r="V34" s="33">
        <v>0.15164152050588595</v>
      </c>
      <c r="W34" s="33">
        <v>6.8927963866311781E-3</v>
      </c>
      <c r="X34" s="33">
        <v>0</v>
      </c>
      <c r="Y34" s="33">
        <v>3.9910116625771033</v>
      </c>
      <c r="Z34" s="33"/>
      <c r="AA34" s="33"/>
      <c r="AD34" s="63"/>
      <c r="AE34" s="63"/>
    </row>
    <row r="35" spans="1:33" x14ac:dyDescent="0.3">
      <c r="A35" s="5" t="s">
        <v>68</v>
      </c>
      <c r="B35" s="5" t="s">
        <v>26</v>
      </c>
      <c r="C35" s="5" t="s">
        <v>69</v>
      </c>
      <c r="D35" s="5">
        <v>10</v>
      </c>
      <c r="E35" s="5">
        <v>1310</v>
      </c>
      <c r="F35" s="5" t="s">
        <v>26</v>
      </c>
      <c r="G35" s="5">
        <v>2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1</v>
      </c>
      <c r="Y35" s="33">
        <v>1</v>
      </c>
      <c r="Z35" s="33"/>
      <c r="AA35" s="33"/>
      <c r="AD35" s="63"/>
      <c r="AE35" s="63"/>
    </row>
    <row r="36" spans="1:33" x14ac:dyDescent="0.3">
      <c r="A36" s="5" t="s">
        <v>68</v>
      </c>
      <c r="B36" s="5" t="s">
        <v>40</v>
      </c>
      <c r="C36" s="5" t="s">
        <v>69</v>
      </c>
      <c r="D36" s="5">
        <v>10</v>
      </c>
      <c r="E36" s="5">
        <v>1310</v>
      </c>
      <c r="F36" s="5" t="s">
        <v>26</v>
      </c>
      <c r="G36" s="5">
        <v>2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0.99999999999999989</v>
      </c>
      <c r="Y36" s="33">
        <v>0.99999999999999989</v>
      </c>
      <c r="Z36" s="33"/>
      <c r="AA36" s="33"/>
      <c r="AD36" s="63"/>
      <c r="AE36" s="63"/>
    </row>
    <row r="37" spans="1:33" x14ac:dyDescent="0.3"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D37" s="63"/>
      <c r="AE37" s="63"/>
    </row>
    <row r="38" spans="1:33" x14ac:dyDescent="0.3">
      <c r="A38" s="5" t="s">
        <v>71</v>
      </c>
      <c r="B38" s="5" t="s">
        <v>33</v>
      </c>
      <c r="C38" s="5" t="s">
        <v>69</v>
      </c>
      <c r="D38" s="5">
        <v>10.4</v>
      </c>
      <c r="E38" s="5">
        <v>1310</v>
      </c>
      <c r="F38" s="5" t="s">
        <v>27</v>
      </c>
      <c r="G38" s="5">
        <v>12</v>
      </c>
      <c r="H38" s="33">
        <v>3.0454841011108575</v>
      </c>
      <c r="I38" s="33">
        <v>3.4451177614376209E-2</v>
      </c>
      <c r="J38" s="33">
        <v>1.8109199500323014</v>
      </c>
      <c r="K38" s="33">
        <v>8.1207172647188394E-2</v>
      </c>
      <c r="L38" s="33">
        <v>0.44370228692881802</v>
      </c>
      <c r="M38" s="33">
        <v>4.033657153898345E-2</v>
      </c>
      <c r="N38" s="33">
        <v>0</v>
      </c>
      <c r="O38" s="33">
        <v>0</v>
      </c>
      <c r="P38" s="33">
        <v>0</v>
      </c>
      <c r="Q38" s="33">
        <v>0</v>
      </c>
      <c r="R38" s="33">
        <v>2.4241167825328178</v>
      </c>
      <c r="S38" s="33">
        <v>0.10271681281918718</v>
      </c>
      <c r="T38" s="33">
        <v>0.32483280326819874</v>
      </c>
      <c r="U38" s="33">
        <v>4.4295382263845287E-2</v>
      </c>
      <c r="V38" s="33">
        <v>0</v>
      </c>
      <c r="W38" s="33">
        <v>0</v>
      </c>
      <c r="X38" s="33">
        <v>0</v>
      </c>
      <c r="Y38" s="33">
        <v>8.0490559238729933</v>
      </c>
      <c r="Z38" s="33"/>
      <c r="AA38" s="33">
        <v>0.44370228692881802</v>
      </c>
      <c r="AB38" s="5">
        <v>7.7</v>
      </c>
      <c r="AC38" s="5">
        <v>0.7</v>
      </c>
      <c r="AD38" s="63">
        <v>0.7</v>
      </c>
      <c r="AE38" s="63">
        <v>0</v>
      </c>
      <c r="AF38" s="5">
        <v>0</v>
      </c>
      <c r="AG38" s="5">
        <v>0.03</v>
      </c>
    </row>
    <row r="39" spans="1:33" x14ac:dyDescent="0.3">
      <c r="A39" s="5" t="s">
        <v>71</v>
      </c>
      <c r="B39" s="5" t="s">
        <v>38</v>
      </c>
      <c r="C39" s="5" t="s">
        <v>69</v>
      </c>
      <c r="D39" s="5">
        <v>10.4</v>
      </c>
      <c r="E39" s="5">
        <v>1310</v>
      </c>
      <c r="F39" s="5" t="s">
        <v>27</v>
      </c>
      <c r="G39" s="5">
        <v>4</v>
      </c>
      <c r="H39" s="33">
        <v>0.99356370407334194</v>
      </c>
      <c r="I39" s="33">
        <v>2.3941294074056436E-3</v>
      </c>
      <c r="J39" s="33">
        <v>0</v>
      </c>
      <c r="K39" s="33">
        <v>0</v>
      </c>
      <c r="L39" s="33">
        <v>0.11412724971038637</v>
      </c>
      <c r="M39" s="33">
        <v>2.0022324510594099E-2</v>
      </c>
      <c r="N39" s="33">
        <v>0</v>
      </c>
      <c r="O39" s="33">
        <v>0</v>
      </c>
      <c r="P39" s="33">
        <v>0</v>
      </c>
      <c r="Q39" s="33">
        <v>0</v>
      </c>
      <c r="R39" s="33">
        <v>1.8987453421429297</v>
      </c>
      <c r="S39" s="33">
        <v>1.7845350959989941E-2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3.0064362959266582</v>
      </c>
      <c r="Z39" s="33"/>
      <c r="AA39" s="33"/>
      <c r="AD39" s="63"/>
      <c r="AE39" s="63"/>
    </row>
    <row r="40" spans="1:33" x14ac:dyDescent="0.3">
      <c r="A40" s="5" t="s">
        <v>71</v>
      </c>
      <c r="B40" s="5" t="s">
        <v>37</v>
      </c>
      <c r="C40" s="5" t="s">
        <v>69</v>
      </c>
      <c r="D40" s="5">
        <v>10.4</v>
      </c>
      <c r="E40" s="5">
        <v>1310</v>
      </c>
      <c r="F40" s="5" t="s">
        <v>27</v>
      </c>
      <c r="G40" s="5">
        <v>6</v>
      </c>
      <c r="H40" s="33">
        <v>1.9845839911808565</v>
      </c>
      <c r="I40" s="33">
        <v>1.0212267536093602E-2</v>
      </c>
      <c r="J40" s="33">
        <v>1.2036009076461379E-2</v>
      </c>
      <c r="K40" s="33">
        <v>4.0120030254871264E-3</v>
      </c>
      <c r="L40" s="33">
        <v>0.10533423070441678</v>
      </c>
      <c r="M40" s="33">
        <v>8.5406133003581158E-3</v>
      </c>
      <c r="N40" s="33">
        <v>0</v>
      </c>
      <c r="O40" s="33">
        <v>0</v>
      </c>
      <c r="P40" s="33">
        <v>0</v>
      </c>
      <c r="Q40" s="33">
        <v>0</v>
      </c>
      <c r="R40" s="33">
        <v>1.8928544866946453</v>
      </c>
      <c r="S40" s="33">
        <v>2.0298707632114159E-2</v>
      </c>
      <c r="T40" s="33">
        <v>1.4589286624532254E-2</v>
      </c>
      <c r="U40" s="33">
        <v>3.6473216561330635E-3</v>
      </c>
      <c r="V40" s="33">
        <v>0</v>
      </c>
      <c r="W40" s="33">
        <v>0</v>
      </c>
      <c r="X40" s="33">
        <v>0</v>
      </c>
      <c r="Y40" s="33">
        <v>4.0093980042809125</v>
      </c>
      <c r="Z40" s="33"/>
      <c r="AA40" s="33"/>
      <c r="AD40" s="63"/>
      <c r="AE40" s="63"/>
    </row>
    <row r="41" spans="1:33" x14ac:dyDescent="0.3">
      <c r="A41" s="5" t="s">
        <v>71</v>
      </c>
      <c r="B41" s="5" t="s">
        <v>27</v>
      </c>
      <c r="C41" s="5" t="s">
        <v>69</v>
      </c>
      <c r="D41" s="5">
        <v>10.4</v>
      </c>
      <c r="E41" s="5">
        <v>1310</v>
      </c>
      <c r="F41" s="5" t="s">
        <v>27</v>
      </c>
      <c r="G41" s="5">
        <v>2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1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1</v>
      </c>
      <c r="Z41" s="33"/>
      <c r="AA41" s="33"/>
      <c r="AD41" s="63"/>
      <c r="AE41" s="63"/>
    </row>
    <row r="42" spans="1:33" x14ac:dyDescent="0.3">
      <c r="A42" s="5" t="s">
        <v>71</v>
      </c>
      <c r="B42" s="5" t="s">
        <v>36</v>
      </c>
      <c r="C42" s="5" t="s">
        <v>69</v>
      </c>
      <c r="D42" s="5">
        <v>10.4</v>
      </c>
      <c r="E42" s="5">
        <v>1310</v>
      </c>
      <c r="F42" s="5" t="s">
        <v>27</v>
      </c>
      <c r="G42" s="5">
        <v>2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1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1</v>
      </c>
      <c r="Z42" s="33"/>
      <c r="AA42" s="33"/>
      <c r="AD42" s="63"/>
      <c r="AE42" s="63"/>
    </row>
    <row r="43" spans="1:33" x14ac:dyDescent="0.3"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D43" s="63"/>
      <c r="AE43" s="63"/>
    </row>
    <row r="44" spans="1:33" x14ac:dyDescent="0.3">
      <c r="A44" s="5" t="s">
        <v>75</v>
      </c>
      <c r="B44" s="5" t="s">
        <v>33</v>
      </c>
      <c r="C44" s="5" t="s">
        <v>69</v>
      </c>
      <c r="D44" s="5">
        <v>14</v>
      </c>
      <c r="E44" s="5">
        <v>1500</v>
      </c>
      <c r="F44" s="5" t="s">
        <v>28</v>
      </c>
      <c r="G44" s="5">
        <v>12</v>
      </c>
      <c r="H44" s="33">
        <v>3.1938971920458741</v>
      </c>
      <c r="I44" s="33">
        <v>4.3852135359897584E-2</v>
      </c>
      <c r="J44" s="33">
        <v>1.4557490758361049</v>
      </c>
      <c r="K44" s="33">
        <v>0.11198069814123886</v>
      </c>
      <c r="L44" s="33">
        <v>0.78848980183619821</v>
      </c>
      <c r="M44" s="33">
        <v>4.8898592361934778E-2</v>
      </c>
      <c r="N44" s="33">
        <v>0</v>
      </c>
      <c r="O44" s="33">
        <v>0</v>
      </c>
      <c r="P44" s="33">
        <v>0</v>
      </c>
      <c r="Q44" s="33">
        <v>0</v>
      </c>
      <c r="R44" s="33">
        <v>1.8413386460825025</v>
      </c>
      <c r="S44" s="33">
        <v>7.6268464630636204E-2</v>
      </c>
      <c r="T44" s="33">
        <v>0.7987535542353924</v>
      </c>
      <c r="U44" s="33">
        <v>3.1323668793544805E-2</v>
      </c>
      <c r="V44" s="33">
        <v>0</v>
      </c>
      <c r="W44" s="33">
        <v>0</v>
      </c>
      <c r="X44" s="33">
        <v>0</v>
      </c>
      <c r="Y44" s="33">
        <v>8.0782282700360728</v>
      </c>
      <c r="Z44" s="33"/>
      <c r="AA44" s="33">
        <v>0.78848980183619821</v>
      </c>
      <c r="AB44" s="5">
        <v>12.9</v>
      </c>
      <c r="AC44" s="5">
        <v>0.8</v>
      </c>
      <c r="AD44" s="63">
        <v>0.8</v>
      </c>
      <c r="AE44" s="63">
        <v>0</v>
      </c>
      <c r="AF44" s="5">
        <v>0</v>
      </c>
      <c r="AG44" s="5">
        <v>0.04</v>
      </c>
    </row>
    <row r="45" spans="1:33" x14ac:dyDescent="0.3">
      <c r="A45" s="5" t="s">
        <v>75</v>
      </c>
      <c r="B45" s="5" t="s">
        <v>34</v>
      </c>
      <c r="C45" s="5" t="s">
        <v>69</v>
      </c>
      <c r="D45" s="5">
        <v>14</v>
      </c>
      <c r="E45" s="5">
        <v>1500</v>
      </c>
      <c r="F45" s="5" t="s">
        <v>28</v>
      </c>
      <c r="G45" s="5">
        <v>4</v>
      </c>
      <c r="H45" s="33">
        <v>0.98090039837568965</v>
      </c>
      <c r="I45" s="33">
        <v>8.8369405259071145E-3</v>
      </c>
      <c r="J45" s="33">
        <v>3.124521444489678E-3</v>
      </c>
      <c r="K45" s="33">
        <v>3.4716904938774203E-4</v>
      </c>
      <c r="L45" s="33">
        <v>1.1947837046243743</v>
      </c>
      <c r="M45" s="33">
        <v>2.4634715559265451E-2</v>
      </c>
      <c r="N45" s="33">
        <v>0</v>
      </c>
      <c r="O45" s="33">
        <v>0</v>
      </c>
      <c r="P45" s="33">
        <v>0</v>
      </c>
      <c r="Q45" s="33">
        <v>0</v>
      </c>
      <c r="R45" s="33">
        <v>0.83872871645751157</v>
      </c>
      <c r="S45" s="33">
        <v>2.1956249121924388E-2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3.0175373409020656</v>
      </c>
      <c r="Z45" s="33"/>
      <c r="AA45" s="33"/>
      <c r="AD45" s="63"/>
      <c r="AE45" s="63"/>
    </row>
    <row r="46" spans="1:33" x14ac:dyDescent="0.3">
      <c r="A46" s="5" t="s">
        <v>75</v>
      </c>
      <c r="B46" s="5" t="s">
        <v>38</v>
      </c>
      <c r="C46" s="5" t="s">
        <v>69</v>
      </c>
      <c r="D46" s="5">
        <v>14</v>
      </c>
      <c r="E46" s="5">
        <v>1500</v>
      </c>
      <c r="F46" s="5" t="s">
        <v>28</v>
      </c>
      <c r="G46" s="5">
        <v>4</v>
      </c>
      <c r="H46" s="33">
        <v>0.98258694026398141</v>
      </c>
      <c r="I46" s="33">
        <v>1.0508951232769854E-2</v>
      </c>
      <c r="J46" s="33">
        <v>9.2892566690990256E-4</v>
      </c>
      <c r="K46" s="33">
        <v>3.0964188896996756E-4</v>
      </c>
      <c r="L46" s="33">
        <v>0.59543663402829106</v>
      </c>
      <c r="M46" s="33">
        <v>3.2957747270938614E-2</v>
      </c>
      <c r="N46" s="33">
        <v>0</v>
      </c>
      <c r="O46" s="33">
        <v>0</v>
      </c>
      <c r="P46" s="33">
        <v>0</v>
      </c>
      <c r="Q46" s="33">
        <v>0</v>
      </c>
      <c r="R46" s="33">
        <v>1.4295512112333395</v>
      </c>
      <c r="S46" s="33">
        <v>4.3082365270045851E-2</v>
      </c>
      <c r="T46" s="33">
        <v>8.4448857100424633E-3</v>
      </c>
      <c r="U46" s="33">
        <v>2.8149619033474879E-3</v>
      </c>
      <c r="V46" s="33">
        <v>0</v>
      </c>
      <c r="W46" s="33">
        <v>0</v>
      </c>
      <c r="X46" s="33">
        <v>0</v>
      </c>
      <c r="Y46" s="33">
        <v>3.0169485969025645</v>
      </c>
      <c r="Z46" s="33"/>
      <c r="AA46" s="33"/>
      <c r="AD46" s="63"/>
      <c r="AE46" s="63"/>
    </row>
    <row r="47" spans="1:33" x14ac:dyDescent="0.3">
      <c r="A47" s="5" t="s">
        <v>75</v>
      </c>
      <c r="B47" s="5" t="s">
        <v>39</v>
      </c>
      <c r="C47" s="5" t="s">
        <v>69</v>
      </c>
      <c r="D47" s="5">
        <v>14</v>
      </c>
      <c r="E47" s="5">
        <v>1500</v>
      </c>
      <c r="F47" s="5" t="s">
        <v>28</v>
      </c>
      <c r="G47" s="5">
        <v>6</v>
      </c>
      <c r="H47" s="33">
        <v>1.965926339194332</v>
      </c>
      <c r="I47" s="33">
        <v>2.9287543228220959E-2</v>
      </c>
      <c r="J47" s="33">
        <v>1.8984796881E-2</v>
      </c>
      <c r="K47" s="33">
        <v>1.5101542973522727E-2</v>
      </c>
      <c r="L47" s="33">
        <v>0.15614569190474512</v>
      </c>
      <c r="M47" s="33">
        <v>2.7555122100837378E-2</v>
      </c>
      <c r="N47" s="33">
        <v>0</v>
      </c>
      <c r="O47" s="33">
        <v>0</v>
      </c>
      <c r="P47" s="33">
        <v>0</v>
      </c>
      <c r="Q47" s="33">
        <v>0</v>
      </c>
      <c r="R47" s="33">
        <v>1.0205681957996102</v>
      </c>
      <c r="S47" s="33">
        <v>3.8203087543300922E-2</v>
      </c>
      <c r="T47" s="33">
        <v>0.8629562385854801</v>
      </c>
      <c r="U47" s="33">
        <v>2.3535170143240369E-2</v>
      </c>
      <c r="V47" s="33">
        <v>0</v>
      </c>
      <c r="W47" s="33">
        <v>0</v>
      </c>
      <c r="X47" s="33">
        <v>0</v>
      </c>
      <c r="Y47" s="33">
        <v>4.0245812623651673</v>
      </c>
      <c r="Z47" s="33"/>
      <c r="AA47" s="33"/>
      <c r="AD47" s="63"/>
      <c r="AE47" s="63"/>
    </row>
    <row r="48" spans="1:33" x14ac:dyDescent="0.3">
      <c r="A48" s="5" t="s">
        <v>75</v>
      </c>
      <c r="B48" s="5" t="s">
        <v>76</v>
      </c>
      <c r="C48" s="5" t="s">
        <v>69</v>
      </c>
      <c r="D48" s="5">
        <v>14</v>
      </c>
      <c r="E48" s="5">
        <v>1500</v>
      </c>
      <c r="F48" s="5" t="s">
        <v>28</v>
      </c>
      <c r="G48" s="5">
        <v>1</v>
      </c>
      <c r="H48" s="33">
        <v>0</v>
      </c>
      <c r="I48" s="33">
        <v>0</v>
      </c>
      <c r="J48" s="33">
        <v>0</v>
      </c>
      <c r="K48" s="33">
        <v>0</v>
      </c>
      <c r="L48" s="33">
        <v>0.93845949931652795</v>
      </c>
      <c r="M48" s="33">
        <v>1.3809578505813949E-2</v>
      </c>
      <c r="N48" s="33">
        <v>0</v>
      </c>
      <c r="O48" s="33">
        <v>0</v>
      </c>
      <c r="P48" s="33">
        <v>0</v>
      </c>
      <c r="Q48" s="33">
        <v>0</v>
      </c>
      <c r="R48" s="33">
        <v>6.1540500683472131E-2</v>
      </c>
      <c r="S48" s="33">
        <v>1.2308100136694426E-2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1</v>
      </c>
      <c r="Z48" s="33"/>
      <c r="AA48" s="33"/>
      <c r="AD48" s="63"/>
      <c r="AE48" s="63"/>
    </row>
    <row r="49" spans="1:33" x14ac:dyDescent="0.3">
      <c r="A49" s="5" t="s">
        <v>75</v>
      </c>
      <c r="B49" s="5" t="s">
        <v>28</v>
      </c>
      <c r="C49" s="5" t="s">
        <v>69</v>
      </c>
      <c r="D49" s="5">
        <v>14</v>
      </c>
      <c r="E49" s="5">
        <v>1500</v>
      </c>
      <c r="F49" s="5" t="s">
        <v>28</v>
      </c>
      <c r="G49" s="5">
        <v>1</v>
      </c>
      <c r="H49" s="33">
        <v>0</v>
      </c>
      <c r="I49" s="33">
        <v>0</v>
      </c>
      <c r="J49" s="33">
        <v>0</v>
      </c>
      <c r="K49" s="33">
        <v>0</v>
      </c>
      <c r="L49" s="33">
        <v>0.99999999999999989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0.99999999999999989</v>
      </c>
      <c r="Z49" s="33"/>
      <c r="AA49" s="33"/>
      <c r="AD49" s="63"/>
      <c r="AE49" s="63"/>
    </row>
    <row r="50" spans="1:33" x14ac:dyDescent="0.3"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D50" s="63"/>
      <c r="AE50" s="63"/>
    </row>
    <row r="51" spans="1:33" x14ac:dyDescent="0.3">
      <c r="A51" s="5" t="s">
        <v>56</v>
      </c>
      <c r="B51" s="5" t="s">
        <v>33</v>
      </c>
      <c r="C51" s="5" t="s">
        <v>29</v>
      </c>
      <c r="D51" s="5">
        <v>20</v>
      </c>
      <c r="E51" s="5">
        <v>1600</v>
      </c>
      <c r="F51" s="5" t="s">
        <v>26</v>
      </c>
      <c r="G51" s="5">
        <v>12</v>
      </c>
      <c r="H51" s="33">
        <v>3.3233393555736854</v>
      </c>
      <c r="I51" s="33">
        <v>3.6844117024098511E-2</v>
      </c>
      <c r="J51" s="33">
        <v>1.5024657292881352</v>
      </c>
      <c r="K51" s="33">
        <v>6.0793411011658645E-2</v>
      </c>
      <c r="L51" s="33">
        <v>0.52579429573608072</v>
      </c>
      <c r="M51" s="33">
        <v>9.7369314025200129E-3</v>
      </c>
      <c r="N51" s="33">
        <v>0.1397635595299474</v>
      </c>
      <c r="O51" s="33">
        <v>1.8116870813012519E-2</v>
      </c>
      <c r="P51" s="33">
        <v>0</v>
      </c>
      <c r="Q51" s="33">
        <v>0</v>
      </c>
      <c r="R51" s="33">
        <v>1.2193505977581942</v>
      </c>
      <c r="S51" s="33">
        <v>1.0985140520344093E-2</v>
      </c>
      <c r="T51" s="33">
        <v>0.99481386635040592</v>
      </c>
      <c r="U51" s="33">
        <v>7.8953481456381421E-3</v>
      </c>
      <c r="V51" s="33">
        <v>0.30003719156164593</v>
      </c>
      <c r="W51" s="33">
        <v>1.4287485312459328E-2</v>
      </c>
      <c r="X51" s="33">
        <v>0</v>
      </c>
      <c r="Y51" s="33">
        <v>8.005564595798095</v>
      </c>
      <c r="Z51" s="33"/>
      <c r="AA51" s="33">
        <v>0.66555785526602818</v>
      </c>
      <c r="AB51" s="5">
        <v>10.8</v>
      </c>
      <c r="AC51" s="5">
        <v>0.2</v>
      </c>
      <c r="AD51" s="63">
        <v>0.45153088136148761</v>
      </c>
      <c r="AE51" s="63">
        <v>0.32671088136148757</v>
      </c>
      <c r="AF51" s="5">
        <v>0.21</v>
      </c>
      <c r="AG51" s="5">
        <v>0.03</v>
      </c>
    </row>
    <row r="52" spans="1:33" x14ac:dyDescent="0.3">
      <c r="A52" s="5" t="s">
        <v>56</v>
      </c>
      <c r="B52" s="5" t="s">
        <v>47</v>
      </c>
      <c r="C52" s="5" t="s">
        <v>29</v>
      </c>
      <c r="D52" s="5">
        <v>20</v>
      </c>
      <c r="E52" s="5">
        <v>1600</v>
      </c>
      <c r="F52" s="5" t="s">
        <v>26</v>
      </c>
      <c r="G52" s="5">
        <v>2</v>
      </c>
      <c r="H52" s="33">
        <v>0.98798388188638941</v>
      </c>
      <c r="I52" s="33">
        <v>9.1011821258725738E-3</v>
      </c>
      <c r="J52" s="33">
        <v>1.1918335830071503E-2</v>
      </c>
      <c r="K52" s="33">
        <v>2.3836671660143007E-3</v>
      </c>
      <c r="L52" s="33">
        <v>2.2834207047108574E-3</v>
      </c>
      <c r="M52" s="33">
        <v>3.3828454884605286E-4</v>
      </c>
      <c r="N52" s="33">
        <v>0</v>
      </c>
      <c r="O52" s="33">
        <v>0</v>
      </c>
      <c r="P52" s="33">
        <v>0</v>
      </c>
      <c r="Q52" s="33">
        <v>0</v>
      </c>
      <c r="R52" s="33">
        <v>9.0451133612965545E-4</v>
      </c>
      <c r="S52" s="33">
        <v>1.5075188935494258E-4</v>
      </c>
      <c r="T52" s="33">
        <v>1.3001985522523402E-3</v>
      </c>
      <c r="U52" s="33">
        <v>3.2504963806308506E-4</v>
      </c>
      <c r="V52" s="33">
        <v>3.3332037780418934E-3</v>
      </c>
      <c r="W52" s="33">
        <v>3.9214162094610506E-3</v>
      </c>
      <c r="X52" s="33">
        <v>0</v>
      </c>
      <c r="Y52" s="33">
        <v>1.0077235520875956</v>
      </c>
      <c r="Z52" s="33"/>
      <c r="AA52" s="33"/>
      <c r="AD52" s="63"/>
      <c r="AE52" s="63"/>
    </row>
    <row r="53" spans="1:33" x14ac:dyDescent="0.3">
      <c r="A53" s="5" t="s">
        <v>56</v>
      </c>
      <c r="B53" s="5" t="s">
        <v>26</v>
      </c>
      <c r="C53" s="5" t="s">
        <v>29</v>
      </c>
      <c r="D53" s="5">
        <v>20</v>
      </c>
      <c r="E53" s="5">
        <v>1600</v>
      </c>
      <c r="F53" s="5" t="s">
        <v>26</v>
      </c>
      <c r="G53" s="5">
        <v>2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1</v>
      </c>
      <c r="Y53" s="33">
        <v>1</v>
      </c>
      <c r="Z53" s="33"/>
      <c r="AA53" s="33"/>
      <c r="AD53" s="63"/>
      <c r="AE53" s="63"/>
    </row>
    <row r="54" spans="1:33" x14ac:dyDescent="0.3">
      <c r="A54" s="5" t="s">
        <v>56</v>
      </c>
      <c r="B54" s="5" t="s">
        <v>40</v>
      </c>
      <c r="C54" s="5" t="s">
        <v>29</v>
      </c>
      <c r="D54" s="5">
        <v>20</v>
      </c>
      <c r="E54" s="5">
        <v>1600</v>
      </c>
      <c r="F54" s="5" t="s">
        <v>26</v>
      </c>
      <c r="G54" s="5">
        <v>2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0.99999999999999989</v>
      </c>
      <c r="Y54" s="33">
        <v>0.99999999999999989</v>
      </c>
      <c r="Z54" s="33"/>
      <c r="AA54" s="33"/>
      <c r="AD54" s="63"/>
      <c r="AE54" s="63"/>
    </row>
    <row r="55" spans="1:33" x14ac:dyDescent="0.3"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 t="e">
        <v>#DIV/0!</v>
      </c>
      <c r="Y55" s="33" t="e">
        <v>#DIV/0!</v>
      </c>
      <c r="Z55" s="33"/>
      <c r="AA55" s="33"/>
      <c r="AD55" s="63"/>
      <c r="AE55" s="63"/>
    </row>
    <row r="56" spans="1:33" x14ac:dyDescent="0.3">
      <c r="A56" s="5" t="s">
        <v>48</v>
      </c>
      <c r="B56" s="5" t="s">
        <v>33</v>
      </c>
      <c r="C56" s="5" t="s">
        <v>29</v>
      </c>
      <c r="D56" s="5">
        <v>20</v>
      </c>
      <c r="E56" s="5">
        <v>1800</v>
      </c>
      <c r="F56" s="5" t="s">
        <v>26</v>
      </c>
      <c r="G56" s="5">
        <v>12</v>
      </c>
      <c r="H56" s="33">
        <v>3.3665654484127812</v>
      </c>
      <c r="I56" s="33">
        <v>5.9453694453205856E-2</v>
      </c>
      <c r="J56" s="33">
        <v>1.5590828166946189</v>
      </c>
      <c r="K56" s="33">
        <v>2.6276676685864361E-2</v>
      </c>
      <c r="L56" s="33">
        <v>0.56527325498381409</v>
      </c>
      <c r="M56" s="33">
        <v>1.0565855233342322E-2</v>
      </c>
      <c r="N56" s="33">
        <v>9.9750860430182914E-2</v>
      </c>
      <c r="O56" s="33">
        <v>1.2085096971783216E-2</v>
      </c>
      <c r="P56" s="33">
        <v>0</v>
      </c>
      <c r="Q56" s="33">
        <v>0</v>
      </c>
      <c r="R56" s="33">
        <v>0.97494249401387756</v>
      </c>
      <c r="S56" s="33">
        <v>1.1078891977430427E-2</v>
      </c>
      <c r="T56" s="33">
        <v>1.0510803750704112</v>
      </c>
      <c r="U56" s="33">
        <v>1.5925460228339565E-2</v>
      </c>
      <c r="V56" s="33">
        <v>0.3746449268382655</v>
      </c>
      <c r="W56" s="33">
        <v>1.4409420263010212E-2</v>
      </c>
      <c r="X56" s="33">
        <v>0</v>
      </c>
      <c r="Y56" s="33">
        <v>7.9913401764439511</v>
      </c>
      <c r="Z56" s="33"/>
      <c r="AA56" s="33">
        <v>0.66502411541399697</v>
      </c>
      <c r="AB56" s="5">
        <v>10.7</v>
      </c>
      <c r="AC56" s="5">
        <v>0.2</v>
      </c>
      <c r="AD56" s="63">
        <v>0.36059257275528933</v>
      </c>
      <c r="AE56" s="63">
        <v>0.21609257275528929</v>
      </c>
      <c r="AF56" s="5">
        <v>0.15</v>
      </c>
      <c r="AG56" s="5">
        <v>0.02</v>
      </c>
    </row>
    <row r="57" spans="1:33" x14ac:dyDescent="0.3">
      <c r="A57" s="5" t="s">
        <v>48</v>
      </c>
      <c r="B57" s="5" t="s">
        <v>39</v>
      </c>
      <c r="C57" s="5" t="s">
        <v>29</v>
      </c>
      <c r="D57" s="5">
        <v>20</v>
      </c>
      <c r="E57" s="5">
        <v>1800</v>
      </c>
      <c r="F57" s="5" t="s">
        <v>26</v>
      </c>
      <c r="G57" s="5">
        <v>6</v>
      </c>
      <c r="H57" s="33">
        <v>2.0070884724809601</v>
      </c>
      <c r="I57" s="33">
        <v>3.5212078464578245E-2</v>
      </c>
      <c r="J57" s="33">
        <v>0.70135627734956318</v>
      </c>
      <c r="K57" s="33">
        <v>2.0750185720401278E-2</v>
      </c>
      <c r="L57" s="33">
        <v>0.11484792226205043</v>
      </c>
      <c r="M57" s="33">
        <v>8.8344555586192634E-3</v>
      </c>
      <c r="N57" s="33">
        <v>0</v>
      </c>
      <c r="O57" s="33">
        <v>0</v>
      </c>
      <c r="P57" s="33">
        <v>0</v>
      </c>
      <c r="Q57" s="33">
        <v>0</v>
      </c>
      <c r="R57" s="33">
        <v>0.24671581348533084</v>
      </c>
      <c r="S57" s="33">
        <v>5.2492726273474649E-3</v>
      </c>
      <c r="T57" s="33">
        <v>0.23768695485814834</v>
      </c>
      <c r="U57" s="33">
        <v>1.1318426421816588E-2</v>
      </c>
      <c r="V57" s="33">
        <v>0.66907589681641166</v>
      </c>
      <c r="W57" s="33">
        <v>3.41365253477761E-2</v>
      </c>
      <c r="X57" s="33">
        <v>0</v>
      </c>
      <c r="Y57" s="33">
        <v>3.976771337252464</v>
      </c>
      <c r="Z57" s="33"/>
      <c r="AA57" s="33"/>
      <c r="AD57" s="63"/>
      <c r="AE57" s="63"/>
    </row>
    <row r="58" spans="1:33" x14ac:dyDescent="0.3">
      <c r="A58" s="5" t="s">
        <v>48</v>
      </c>
      <c r="B58" s="5" t="s">
        <v>47</v>
      </c>
      <c r="C58" s="5" t="s">
        <v>29</v>
      </c>
      <c r="D58" s="5">
        <v>20</v>
      </c>
      <c r="E58" s="5">
        <v>1800</v>
      </c>
      <c r="F58" s="5" t="s">
        <v>26</v>
      </c>
      <c r="G58" s="5">
        <v>2</v>
      </c>
      <c r="H58" s="33">
        <v>0.98228011662002479</v>
      </c>
      <c r="I58" s="33">
        <v>2.0046532992245403E-2</v>
      </c>
      <c r="J58" s="33">
        <v>2.3626511173300373E-2</v>
      </c>
      <c r="K58" s="33">
        <v>2.3626511173300373E-2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1.0059066277933251</v>
      </c>
      <c r="Z58" s="33"/>
      <c r="AA58" s="33"/>
      <c r="AD58" s="63"/>
      <c r="AE58" s="63"/>
    </row>
    <row r="59" spans="1:33" x14ac:dyDescent="0.3">
      <c r="A59" s="5" t="s">
        <v>48</v>
      </c>
      <c r="B59" s="5" t="s">
        <v>26</v>
      </c>
      <c r="C59" s="5" t="s">
        <v>29</v>
      </c>
      <c r="D59" s="5">
        <v>20</v>
      </c>
      <c r="E59" s="5">
        <v>1800</v>
      </c>
      <c r="F59" s="5" t="s">
        <v>26</v>
      </c>
      <c r="G59" s="5">
        <v>2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1</v>
      </c>
      <c r="Y59" s="33">
        <v>1</v>
      </c>
      <c r="Z59" s="33"/>
      <c r="AA59" s="33"/>
      <c r="AD59" s="63"/>
      <c r="AE59" s="63"/>
    </row>
    <row r="60" spans="1:33" x14ac:dyDescent="0.3">
      <c r="A60" s="5" t="s">
        <v>48</v>
      </c>
      <c r="B60" s="5" t="s">
        <v>40</v>
      </c>
      <c r="C60" s="5" t="s">
        <v>29</v>
      </c>
      <c r="D60" s="5">
        <v>20</v>
      </c>
      <c r="E60" s="5">
        <v>1800</v>
      </c>
      <c r="F60" s="5" t="s">
        <v>26</v>
      </c>
      <c r="G60" s="5">
        <v>2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0.99999999999999989</v>
      </c>
      <c r="Y60" s="33">
        <v>0.99999999999999989</v>
      </c>
      <c r="Z60" s="33"/>
      <c r="AA60" s="33"/>
      <c r="AD60" s="63"/>
      <c r="AE60" s="63"/>
    </row>
    <row r="61" spans="1:33" x14ac:dyDescent="0.3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 t="e">
        <v>#DIV/0!</v>
      </c>
      <c r="Y61" s="33" t="e">
        <v>#DIV/0!</v>
      </c>
      <c r="Z61" s="33"/>
      <c r="AA61" s="33"/>
      <c r="AD61" s="63"/>
      <c r="AE61" s="63"/>
    </row>
    <row r="62" spans="1:33" x14ac:dyDescent="0.3">
      <c r="A62" s="5" t="s">
        <v>49</v>
      </c>
      <c r="B62" s="5" t="s">
        <v>33</v>
      </c>
      <c r="C62" s="5" t="s">
        <v>29</v>
      </c>
      <c r="D62" s="5">
        <v>20</v>
      </c>
      <c r="E62" s="5">
        <v>1800</v>
      </c>
      <c r="F62" s="5" t="s">
        <v>27</v>
      </c>
      <c r="G62" s="5">
        <v>12</v>
      </c>
      <c r="H62" s="33">
        <v>3.6846313369336827</v>
      </c>
      <c r="I62" s="33">
        <v>0.14449534654641893</v>
      </c>
      <c r="J62" s="33">
        <v>1.3964585074194009</v>
      </c>
      <c r="K62" s="33">
        <v>5.9604936292291501E-2</v>
      </c>
      <c r="L62" s="33">
        <v>0.54642691775591168</v>
      </c>
      <c r="M62" s="33">
        <v>5.5587682375982887E-3</v>
      </c>
      <c r="N62" s="33">
        <v>4.7513839244366467E-2</v>
      </c>
      <c r="O62" s="33">
        <v>2.1448271496960148E-2</v>
      </c>
      <c r="P62" s="33">
        <v>0</v>
      </c>
      <c r="Q62" s="33">
        <v>0</v>
      </c>
      <c r="R62" s="33">
        <v>0.85086062138150953</v>
      </c>
      <c r="S62" s="33">
        <v>4.3081550449696693E-2</v>
      </c>
      <c r="T62" s="33">
        <v>0.90569686255816317</v>
      </c>
      <c r="U62" s="33">
        <v>3.870499412641723E-2</v>
      </c>
      <c r="V62" s="33">
        <v>0.3235888088827974</v>
      </c>
      <c r="W62" s="33">
        <v>2.3813895026006737E-2</v>
      </c>
      <c r="X62" s="33">
        <v>0</v>
      </c>
      <c r="Y62" s="33">
        <v>7.7551768941758326</v>
      </c>
      <c r="Z62" s="33"/>
      <c r="AA62" s="33">
        <v>0.59394075700027815</v>
      </c>
      <c r="AB62" s="5">
        <v>9.83</v>
      </c>
      <c r="AC62" s="5">
        <v>0.1</v>
      </c>
      <c r="AD62" s="63">
        <v>0.47792137509930466</v>
      </c>
      <c r="AE62" s="63">
        <v>0.39328137509930466</v>
      </c>
      <c r="AF62" s="5">
        <v>0.08</v>
      </c>
      <c r="AG62" s="5">
        <v>0.04</v>
      </c>
    </row>
    <row r="63" spans="1:33" x14ac:dyDescent="0.3">
      <c r="A63" s="5" t="s">
        <v>49</v>
      </c>
      <c r="B63" s="5" t="s">
        <v>47</v>
      </c>
      <c r="C63" s="5" t="s">
        <v>29</v>
      </c>
      <c r="D63" s="5">
        <v>20</v>
      </c>
      <c r="E63" s="5">
        <v>1800</v>
      </c>
      <c r="F63" s="5" t="s">
        <v>27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D63" s="63"/>
      <c r="AE63" s="63"/>
    </row>
    <row r="64" spans="1:33" x14ac:dyDescent="0.3">
      <c r="A64" s="5" t="s">
        <v>49</v>
      </c>
      <c r="B64" s="5" t="s">
        <v>27</v>
      </c>
      <c r="C64" s="5" t="s">
        <v>29</v>
      </c>
      <c r="D64" s="5">
        <v>20</v>
      </c>
      <c r="E64" s="5">
        <v>1800</v>
      </c>
      <c r="F64" s="5" t="s">
        <v>27</v>
      </c>
      <c r="G64" s="5">
        <v>2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1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1</v>
      </c>
      <c r="Z64" s="33"/>
      <c r="AA64" s="33"/>
      <c r="AD64" s="63"/>
      <c r="AE64" s="63"/>
    </row>
    <row r="65" spans="1:33" x14ac:dyDescent="0.3">
      <c r="A65" s="5" t="s">
        <v>49</v>
      </c>
      <c r="B65" s="5" t="s">
        <v>36</v>
      </c>
      <c r="C65" s="5" t="s">
        <v>29</v>
      </c>
      <c r="D65" s="5">
        <v>20</v>
      </c>
      <c r="E65" s="5">
        <v>1800</v>
      </c>
      <c r="F65" s="5" t="s">
        <v>27</v>
      </c>
      <c r="G65" s="5">
        <v>2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1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1</v>
      </c>
      <c r="Z65" s="33"/>
      <c r="AA65" s="33"/>
      <c r="AD65" s="63"/>
      <c r="AE65" s="63"/>
    </row>
    <row r="66" spans="1:33" x14ac:dyDescent="0.3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 t="e">
        <v>#DIV/0!</v>
      </c>
      <c r="Y66" s="33" t="e">
        <v>#DIV/0!</v>
      </c>
      <c r="Z66" s="33"/>
      <c r="AA66" s="33"/>
      <c r="AD66" s="63"/>
      <c r="AE66" s="63"/>
    </row>
    <row r="67" spans="1:33" x14ac:dyDescent="0.3">
      <c r="A67" s="5" t="s">
        <v>50</v>
      </c>
      <c r="B67" s="5" t="s">
        <v>33</v>
      </c>
      <c r="C67" s="5" t="s">
        <v>29</v>
      </c>
      <c r="D67" s="5">
        <v>20</v>
      </c>
      <c r="E67" s="5">
        <v>1800</v>
      </c>
      <c r="F67" s="5" t="s">
        <v>28</v>
      </c>
      <c r="G67" s="5">
        <v>12</v>
      </c>
      <c r="H67" s="33">
        <v>3.6742331208830392</v>
      </c>
      <c r="I67" s="33">
        <v>8.0032800652897904E-2</v>
      </c>
      <c r="J67" s="33">
        <v>1.3891548739634125</v>
      </c>
      <c r="K67" s="33">
        <v>6.0025210603357325E-2</v>
      </c>
      <c r="L67" s="33">
        <v>0.53883437243468857</v>
      </c>
      <c r="M67" s="33">
        <v>2.7077104142446663E-2</v>
      </c>
      <c r="N67" s="33">
        <v>6.6595341363719293E-2</v>
      </c>
      <c r="O67" s="33">
        <v>3.2850956531001806E-2</v>
      </c>
      <c r="P67" s="33">
        <v>0</v>
      </c>
      <c r="Q67" s="33">
        <v>0</v>
      </c>
      <c r="R67" s="33">
        <v>0.824321049475498</v>
      </c>
      <c r="S67" s="33">
        <v>4.3385318393447274E-2</v>
      </c>
      <c r="T67" s="33">
        <v>0.93546967148371463</v>
      </c>
      <c r="U67" s="33">
        <v>4.6773483574185731E-2</v>
      </c>
      <c r="V67" s="33">
        <v>0.33856668369864407</v>
      </c>
      <c r="W67" s="33">
        <v>3.5267362885275419E-2</v>
      </c>
      <c r="X67" s="33">
        <v>0</v>
      </c>
      <c r="Y67" s="33">
        <v>7.7671751133027165</v>
      </c>
      <c r="Z67" s="33"/>
      <c r="AA67" s="33">
        <v>0.60542971379840782</v>
      </c>
      <c r="AB67" s="5">
        <v>9.9499999999999993</v>
      </c>
      <c r="AC67" s="5">
        <v>0.5</v>
      </c>
      <c r="AD67" s="63">
        <v>0.9955781477962482</v>
      </c>
      <c r="AE67" s="63">
        <v>0.59952814779624819</v>
      </c>
      <c r="AF67" s="5">
        <v>0.11</v>
      </c>
      <c r="AG67" s="5">
        <v>0.06</v>
      </c>
    </row>
    <row r="68" spans="1:33" x14ac:dyDescent="0.3">
      <c r="A68" s="5" t="s">
        <v>50</v>
      </c>
      <c r="B68" s="5" t="s">
        <v>47</v>
      </c>
      <c r="C68" s="5" t="s">
        <v>29</v>
      </c>
      <c r="D68" s="5">
        <v>20</v>
      </c>
      <c r="E68" s="5">
        <v>1800</v>
      </c>
      <c r="F68" s="5" t="s">
        <v>28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D68" s="63"/>
      <c r="AE68" s="63"/>
    </row>
    <row r="69" spans="1:33" x14ac:dyDescent="0.3">
      <c r="A69" s="5" t="s">
        <v>50</v>
      </c>
      <c r="B69" s="5" t="s">
        <v>46</v>
      </c>
      <c r="C69" s="5" t="s">
        <v>29</v>
      </c>
      <c r="D69" s="5">
        <v>20</v>
      </c>
      <c r="E69" s="5">
        <v>1800</v>
      </c>
      <c r="F69" s="5" t="s">
        <v>28</v>
      </c>
      <c r="G69" s="5">
        <v>1</v>
      </c>
      <c r="H69" s="33">
        <v>0</v>
      </c>
      <c r="I69" s="33">
        <v>0</v>
      </c>
      <c r="J69" s="33">
        <v>0</v>
      </c>
      <c r="K69" s="33">
        <v>0</v>
      </c>
      <c r="L69" s="33">
        <v>0.99999999999999989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0.99999999999999989</v>
      </c>
      <c r="Z69" s="33"/>
      <c r="AA69" s="33"/>
      <c r="AD69" s="63"/>
      <c r="AE69" s="63"/>
    </row>
    <row r="70" spans="1:33" x14ac:dyDescent="0.3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 t="e">
        <v>#DIV/0!</v>
      </c>
      <c r="Y70" s="33" t="e">
        <v>#DIV/0!</v>
      </c>
      <c r="Z70" s="33"/>
      <c r="AA70" s="33"/>
      <c r="AD70" s="63"/>
      <c r="AE70" s="63"/>
    </row>
    <row r="71" spans="1:33" x14ac:dyDescent="0.3">
      <c r="A71" s="5" t="s">
        <v>52</v>
      </c>
      <c r="B71" s="5" t="s">
        <v>33</v>
      </c>
      <c r="C71" s="5" t="s">
        <v>29</v>
      </c>
      <c r="D71" s="5">
        <v>17</v>
      </c>
      <c r="E71" s="5">
        <v>1800</v>
      </c>
      <c r="F71" s="5" t="s">
        <v>28</v>
      </c>
      <c r="G71" s="5">
        <v>12</v>
      </c>
      <c r="H71" s="33">
        <v>3.6886926481518092</v>
      </c>
      <c r="I71" s="33">
        <v>7.2327306826506066E-2</v>
      </c>
      <c r="J71" s="33">
        <v>1.3724245967553812</v>
      </c>
      <c r="K71" s="33">
        <v>5.1146258264175688E-2</v>
      </c>
      <c r="L71" s="33">
        <v>0.58673352395436296</v>
      </c>
      <c r="M71" s="33">
        <v>5.2806017155892671E-2</v>
      </c>
      <c r="N71" s="33">
        <v>1.8145807638727019E-2</v>
      </c>
      <c r="O71" s="33">
        <v>5.4428170127259427E-3</v>
      </c>
      <c r="P71" s="33">
        <v>0</v>
      </c>
      <c r="Q71" s="33">
        <v>0</v>
      </c>
      <c r="R71" s="33">
        <v>0.85179846548874505</v>
      </c>
      <c r="S71" s="33">
        <v>5.3911295284097792E-2</v>
      </c>
      <c r="T71" s="33">
        <v>0.92994374237518251</v>
      </c>
      <c r="U71" s="33">
        <v>6.9745780678138691E-2</v>
      </c>
      <c r="V71" s="33">
        <v>0.33656673057385472</v>
      </c>
      <c r="W71" s="33">
        <v>9.8165296417374287E-2</v>
      </c>
      <c r="X71" s="33">
        <v>0</v>
      </c>
      <c r="Y71" s="33">
        <v>7.7843055149380636</v>
      </c>
      <c r="Z71" s="33"/>
      <c r="AA71" s="33">
        <v>0.60487933159308993</v>
      </c>
      <c r="AB71" s="5">
        <v>10</v>
      </c>
      <c r="AC71" s="5">
        <v>0.9</v>
      </c>
      <c r="AD71" s="63">
        <v>0.95039088626768931</v>
      </c>
      <c r="AE71" s="63">
        <v>0.10358088626768937</v>
      </c>
      <c r="AF71" s="5">
        <v>0.03</v>
      </c>
      <c r="AG71" s="5">
        <v>0.01</v>
      </c>
    </row>
    <row r="72" spans="1:33" x14ac:dyDescent="0.3">
      <c r="A72" s="5" t="s">
        <v>52</v>
      </c>
      <c r="B72" s="5" t="s">
        <v>47</v>
      </c>
      <c r="C72" s="5" t="s">
        <v>29</v>
      </c>
      <c r="D72" s="5">
        <v>17</v>
      </c>
      <c r="E72" s="5">
        <v>1800</v>
      </c>
      <c r="F72" s="5" t="s">
        <v>28</v>
      </c>
      <c r="G72" s="5">
        <v>6</v>
      </c>
      <c r="H72" s="33">
        <v>2.9734510599705497</v>
      </c>
      <c r="I72" s="33">
        <v>0</v>
      </c>
      <c r="J72" s="33">
        <v>3.5398586705933426E-2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3.0088496466764831</v>
      </c>
      <c r="Z72" s="33"/>
      <c r="AA72" s="33"/>
      <c r="AD72" s="63"/>
      <c r="AE72" s="63"/>
    </row>
    <row r="73" spans="1:33" x14ac:dyDescent="0.3">
      <c r="A73" s="5" t="s">
        <v>52</v>
      </c>
      <c r="B73" s="5" t="s">
        <v>35</v>
      </c>
      <c r="C73" s="5" t="s">
        <v>29</v>
      </c>
      <c r="D73" s="5">
        <v>17</v>
      </c>
      <c r="E73" s="5">
        <v>1800</v>
      </c>
      <c r="F73" s="5" t="s">
        <v>28</v>
      </c>
      <c r="G73" s="5">
        <v>1</v>
      </c>
      <c r="H73" s="33">
        <v>0</v>
      </c>
      <c r="I73" s="33">
        <v>0</v>
      </c>
      <c r="J73" s="33">
        <v>0</v>
      </c>
      <c r="K73" s="33">
        <v>0</v>
      </c>
      <c r="L73" s="33">
        <v>0.99999999999999989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0.99999999999999989</v>
      </c>
      <c r="Z73" s="33"/>
      <c r="AA73" s="33"/>
      <c r="AD73" s="63"/>
      <c r="AE73" s="63"/>
    </row>
    <row r="74" spans="1:33" x14ac:dyDescent="0.3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 t="e">
        <v>#DIV/0!</v>
      </c>
      <c r="Y74" s="33" t="e">
        <v>#DIV/0!</v>
      </c>
      <c r="Z74" s="33"/>
      <c r="AA74" s="33"/>
      <c r="AD74" s="63"/>
      <c r="AE74" s="63"/>
    </row>
    <row r="75" spans="1:33" x14ac:dyDescent="0.3">
      <c r="A75" s="5" t="s">
        <v>53</v>
      </c>
      <c r="B75" s="5" t="s">
        <v>33</v>
      </c>
      <c r="C75" s="5" t="s">
        <v>29</v>
      </c>
      <c r="D75" s="5">
        <v>14</v>
      </c>
      <c r="E75" s="5">
        <v>1800</v>
      </c>
      <c r="F75" s="5" t="s">
        <v>26</v>
      </c>
      <c r="G75" s="5">
        <v>12</v>
      </c>
      <c r="H75" s="33">
        <v>3.0841791281630471</v>
      </c>
      <c r="I75" s="33">
        <v>2.2188339051532713E-2</v>
      </c>
      <c r="J75" s="33">
        <v>1.8044057698024614</v>
      </c>
      <c r="K75" s="33">
        <v>1.7433872172004459E-2</v>
      </c>
      <c r="L75" s="33">
        <v>0.59534834644089774</v>
      </c>
      <c r="M75" s="33">
        <v>3.333950740069027E-2</v>
      </c>
      <c r="N75" s="33">
        <v>0.17782554227963454</v>
      </c>
      <c r="O75" s="33">
        <v>2.2713919467162922E-2</v>
      </c>
      <c r="P75" s="33">
        <v>0</v>
      </c>
      <c r="Q75" s="33">
        <v>0</v>
      </c>
      <c r="R75" s="33">
        <v>1.2459179716769657</v>
      </c>
      <c r="S75" s="33">
        <v>0.12128405034023561</v>
      </c>
      <c r="T75" s="33">
        <v>0.97472428506018971</v>
      </c>
      <c r="U75" s="33">
        <v>5.5472113783913229E-2</v>
      </c>
      <c r="V75" s="33">
        <v>8.460834474541408E-2</v>
      </c>
      <c r="W75" s="33">
        <v>5.7361589657907858E-3</v>
      </c>
      <c r="X75" s="33">
        <v>0</v>
      </c>
      <c r="Y75" s="33">
        <v>7.9670093881686102</v>
      </c>
      <c r="Z75" s="33"/>
      <c r="AA75" s="33">
        <v>0.77317388872053228</v>
      </c>
      <c r="AB75" s="5">
        <v>12.5</v>
      </c>
      <c r="AC75" s="5">
        <v>0.7</v>
      </c>
      <c r="AD75" s="63">
        <v>0.8231304778237829</v>
      </c>
      <c r="AE75" s="63">
        <v>0.408100477823783</v>
      </c>
      <c r="AF75" s="5">
        <v>0.23</v>
      </c>
      <c r="AG75" s="5">
        <v>0.03</v>
      </c>
    </row>
    <row r="76" spans="1:33" x14ac:dyDescent="0.3">
      <c r="A76" s="5" t="s">
        <v>53</v>
      </c>
      <c r="B76" s="5" t="s">
        <v>39</v>
      </c>
      <c r="C76" s="5" t="s">
        <v>29</v>
      </c>
      <c r="D76" s="5">
        <v>14</v>
      </c>
      <c r="E76" s="5">
        <v>1800</v>
      </c>
      <c r="F76" s="5" t="s">
        <v>26</v>
      </c>
      <c r="G76" s="5">
        <v>6</v>
      </c>
      <c r="H76" s="33">
        <v>1.9759663214780194</v>
      </c>
      <c r="I76" s="33">
        <v>3.5731759882061836E-3</v>
      </c>
      <c r="J76" s="33">
        <v>0.54325588544618009</v>
      </c>
      <c r="K76" s="33">
        <v>2.105642966845659E-2</v>
      </c>
      <c r="L76" s="33">
        <v>0.16435539750447109</v>
      </c>
      <c r="M76" s="33">
        <v>8.9648398638802404E-3</v>
      </c>
      <c r="N76" s="33">
        <v>0</v>
      </c>
      <c r="O76" s="33">
        <v>0</v>
      </c>
      <c r="P76" s="33">
        <v>0</v>
      </c>
      <c r="Q76" s="33">
        <v>0</v>
      </c>
      <c r="R76" s="33">
        <v>0.4314663131978394</v>
      </c>
      <c r="S76" s="33">
        <v>1.5980233822142201E-2</v>
      </c>
      <c r="T76" s="33">
        <v>0.43644788622889352</v>
      </c>
      <c r="U76" s="33">
        <v>1.1485470690234039E-2</v>
      </c>
      <c r="V76" s="33">
        <v>0.40182786388697339</v>
      </c>
      <c r="W76" s="33">
        <v>1.3856133237481841E-2</v>
      </c>
      <c r="X76" s="33">
        <v>0</v>
      </c>
      <c r="Y76" s="33">
        <v>3.9533196677423774</v>
      </c>
      <c r="Z76" s="33"/>
      <c r="AA76" s="33"/>
      <c r="AD76" s="63"/>
      <c r="AE76" s="63"/>
    </row>
    <row r="77" spans="1:33" x14ac:dyDescent="0.3">
      <c r="A77" s="5" t="s">
        <v>53</v>
      </c>
      <c r="B77" s="5" t="s">
        <v>47</v>
      </c>
      <c r="C77" s="5" t="s">
        <v>29</v>
      </c>
      <c r="D77" s="5">
        <v>14</v>
      </c>
      <c r="E77" s="5">
        <v>1800</v>
      </c>
      <c r="F77" s="5" t="s">
        <v>26</v>
      </c>
      <c r="G77" s="5">
        <v>2</v>
      </c>
      <c r="H77" s="33">
        <v>0.99707193700411201</v>
      </c>
      <c r="I77" s="33">
        <v>4.000288613858022E-3</v>
      </c>
      <c r="J77" s="33">
        <v>2.1216032044412093E-3</v>
      </c>
      <c r="K77" s="33">
        <v>1.178668446911783E-4</v>
      </c>
      <c r="L77" s="33">
        <v>1.9236499495847567E-3</v>
      </c>
      <c r="M77" s="33">
        <v>4.1818477164886015E-4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7.5007123552955684E-4</v>
      </c>
      <c r="U77" s="33">
        <v>1.0715303364707954E-4</v>
      </c>
      <c r="V77" s="33">
        <v>0</v>
      </c>
      <c r="W77" s="33">
        <v>0</v>
      </c>
      <c r="X77" s="33">
        <v>0</v>
      </c>
      <c r="Y77" s="33">
        <v>1.0018672613936674</v>
      </c>
      <c r="Z77" s="33"/>
      <c r="AA77" s="33"/>
      <c r="AD77" s="63"/>
      <c r="AE77" s="63"/>
    </row>
    <row r="78" spans="1:33" x14ac:dyDescent="0.3">
      <c r="A78" s="5" t="s">
        <v>53</v>
      </c>
      <c r="B78" s="5" t="s">
        <v>26</v>
      </c>
      <c r="C78" s="5" t="s">
        <v>29</v>
      </c>
      <c r="D78" s="5">
        <v>14</v>
      </c>
      <c r="E78" s="5">
        <v>1800</v>
      </c>
      <c r="F78" s="5" t="s">
        <v>26</v>
      </c>
      <c r="G78" s="5">
        <v>2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1</v>
      </c>
      <c r="Y78" s="33">
        <v>1</v>
      </c>
      <c r="Z78" s="33"/>
      <c r="AA78" s="33"/>
      <c r="AD78" s="63"/>
      <c r="AE78" s="63"/>
    </row>
    <row r="79" spans="1:33" x14ac:dyDescent="0.3">
      <c r="A79" s="5" t="s">
        <v>53</v>
      </c>
      <c r="B79" s="5" t="s">
        <v>40</v>
      </c>
      <c r="C79" s="5" t="s">
        <v>29</v>
      </c>
      <c r="D79" s="5">
        <v>14</v>
      </c>
      <c r="E79" s="5">
        <v>1800</v>
      </c>
      <c r="F79" s="5" t="s">
        <v>26</v>
      </c>
      <c r="G79" s="5">
        <v>2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0.99999999999999989</v>
      </c>
      <c r="Y79" s="33">
        <v>0.99999999999999989</v>
      </c>
      <c r="Z79" s="33"/>
      <c r="AA79" s="33"/>
      <c r="AD79" s="63"/>
      <c r="AE79" s="63"/>
    </row>
    <row r="80" spans="1:33" x14ac:dyDescent="0.3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 t="e">
        <v>#DIV/0!</v>
      </c>
      <c r="Y80" s="33" t="e">
        <v>#DIV/0!</v>
      </c>
      <c r="Z80" s="33"/>
      <c r="AA80" s="33"/>
      <c r="AD80" s="63"/>
      <c r="AE80" s="63"/>
    </row>
    <row r="81" spans="1:33" x14ac:dyDescent="0.3">
      <c r="A81" s="5" t="s">
        <v>54</v>
      </c>
      <c r="B81" s="5" t="s">
        <v>33</v>
      </c>
      <c r="C81" s="5" t="s">
        <v>29</v>
      </c>
      <c r="D81" s="5">
        <v>14</v>
      </c>
      <c r="E81" s="5">
        <v>1600</v>
      </c>
      <c r="F81" s="5" t="s">
        <v>27</v>
      </c>
      <c r="G81" s="5">
        <v>12</v>
      </c>
      <c r="H81" s="33">
        <v>3.0481275141012327</v>
      </c>
      <c r="I81" s="33">
        <v>5.9621076070439753E-3</v>
      </c>
      <c r="J81" s="33">
        <v>1.8533293408068912</v>
      </c>
      <c r="K81" s="33">
        <v>8.7835513782317104E-3</v>
      </c>
      <c r="L81" s="33">
        <v>0.66127149432556198</v>
      </c>
      <c r="M81" s="33">
        <v>3.1512565626832446E-2</v>
      </c>
      <c r="N81" s="33">
        <v>0.17577531481820877</v>
      </c>
      <c r="O81" s="33">
        <v>1.6844455125621823E-2</v>
      </c>
      <c r="P81" s="33">
        <v>0</v>
      </c>
      <c r="Q81" s="33">
        <v>0</v>
      </c>
      <c r="R81" s="33">
        <v>1.0143505492306752</v>
      </c>
      <c r="S81" s="33">
        <v>1.1110082685987682E-2</v>
      </c>
      <c r="T81" s="33">
        <v>1.1338909885563424</v>
      </c>
      <c r="U81" s="33">
        <v>7.9851478067348054E-3</v>
      </c>
      <c r="V81" s="33">
        <v>0.10114991249461039</v>
      </c>
      <c r="W81" s="33">
        <v>8.6699924995380321E-3</v>
      </c>
      <c r="X81" s="33">
        <v>0</v>
      </c>
      <c r="Y81" s="33">
        <v>7.9878951143335231</v>
      </c>
      <c r="Z81" s="33"/>
      <c r="AA81" s="33">
        <v>0.83704680914377072</v>
      </c>
      <c r="AB81" s="5">
        <v>13.43</v>
      </c>
      <c r="AC81" s="5">
        <v>0.64</v>
      </c>
      <c r="AD81" s="63">
        <v>0.69977266405562721</v>
      </c>
      <c r="AE81" s="63">
        <v>0.30034866405562721</v>
      </c>
      <c r="AF81" s="5">
        <v>0.21</v>
      </c>
      <c r="AG81" s="5">
        <v>0.02</v>
      </c>
    </row>
    <row r="82" spans="1:33" x14ac:dyDescent="0.3">
      <c r="A82" s="5" t="s">
        <v>54</v>
      </c>
      <c r="B82" s="5" t="s">
        <v>39</v>
      </c>
      <c r="C82" s="5" t="s">
        <v>29</v>
      </c>
      <c r="D82" s="5">
        <v>14</v>
      </c>
      <c r="E82" s="5">
        <v>1600</v>
      </c>
      <c r="F82" s="5" t="s">
        <v>27</v>
      </c>
      <c r="G82" s="5">
        <v>6</v>
      </c>
      <c r="H82" s="33">
        <v>1.9601670327701326</v>
      </c>
      <c r="I82" s="33">
        <v>2.1438210347467729E-3</v>
      </c>
      <c r="J82" s="33">
        <v>0.53902333895476029</v>
      </c>
      <c r="K82" s="33">
        <v>4.2111198355840648E-3</v>
      </c>
      <c r="L82" s="33">
        <v>0.14373059668890698</v>
      </c>
      <c r="M82" s="33">
        <v>3.5857945119893639E-3</v>
      </c>
      <c r="N82" s="33">
        <v>0</v>
      </c>
      <c r="O82" s="33">
        <v>0</v>
      </c>
      <c r="P82" s="33">
        <v>0</v>
      </c>
      <c r="Q82" s="33">
        <v>0</v>
      </c>
      <c r="R82" s="33">
        <v>0.43677583016945637</v>
      </c>
      <c r="S82" s="33">
        <v>1.0653069028523326E-3</v>
      </c>
      <c r="T82" s="33">
        <v>0.46858872173815558</v>
      </c>
      <c r="U82" s="33">
        <v>2.6798374609208245E-3</v>
      </c>
      <c r="V82" s="33">
        <v>0.44407155486215283</v>
      </c>
      <c r="W82" s="33">
        <v>4.8494553573090017E-3</v>
      </c>
      <c r="X82" s="33">
        <v>0</v>
      </c>
      <c r="Y82" s="33">
        <v>3.9923570751835644</v>
      </c>
      <c r="Z82" s="33"/>
      <c r="AA82" s="33"/>
      <c r="AD82" s="63"/>
      <c r="AE82" s="63"/>
    </row>
    <row r="83" spans="1:33" x14ac:dyDescent="0.3">
      <c r="A83" s="5" t="s">
        <v>54</v>
      </c>
      <c r="B83" s="5" t="s">
        <v>27</v>
      </c>
      <c r="C83" s="5" t="s">
        <v>29</v>
      </c>
      <c r="D83" s="5">
        <v>14</v>
      </c>
      <c r="E83" s="5">
        <v>1600</v>
      </c>
      <c r="F83" s="5" t="s">
        <v>27</v>
      </c>
      <c r="G83" s="5">
        <v>1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0.5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0.5</v>
      </c>
      <c r="Z83" s="33"/>
      <c r="AA83" s="33"/>
      <c r="AD83" s="63"/>
      <c r="AE83" s="63"/>
    </row>
    <row r="84" spans="1:33" x14ac:dyDescent="0.3">
      <c r="A84" s="5" t="s">
        <v>54</v>
      </c>
      <c r="B84" s="5" t="s">
        <v>36</v>
      </c>
      <c r="C84" s="5" t="s">
        <v>29</v>
      </c>
      <c r="D84" s="5">
        <v>14</v>
      </c>
      <c r="E84" s="5">
        <v>1600</v>
      </c>
      <c r="F84" s="5" t="s">
        <v>27</v>
      </c>
      <c r="G84" s="5">
        <v>2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1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1</v>
      </c>
      <c r="Z84" s="33"/>
      <c r="AA84" s="33"/>
      <c r="AD84" s="63"/>
      <c r="AE84" s="63"/>
    </row>
    <row r="85" spans="1:33" x14ac:dyDescent="0.3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 t="e">
        <v>#DIV/0!</v>
      </c>
      <c r="Y85" s="33" t="e">
        <v>#DIV/0!</v>
      </c>
      <c r="Z85" s="33"/>
      <c r="AA85" s="33"/>
      <c r="AD85" s="63"/>
      <c r="AE85" s="63"/>
    </row>
    <row r="86" spans="1:33" x14ac:dyDescent="0.3">
      <c r="A86" s="5" t="s">
        <v>57</v>
      </c>
      <c r="B86" s="5" t="s">
        <v>33</v>
      </c>
      <c r="C86" s="5" t="s">
        <v>29</v>
      </c>
      <c r="D86" s="5">
        <v>14</v>
      </c>
      <c r="E86" s="5">
        <v>1800</v>
      </c>
      <c r="F86" s="5" t="s">
        <v>28</v>
      </c>
      <c r="G86" s="5">
        <v>12</v>
      </c>
      <c r="H86" s="33">
        <v>3.2305251170515414</v>
      </c>
      <c r="I86" s="33">
        <v>3.8185876088079683E-2</v>
      </c>
      <c r="J86" s="33">
        <v>1.6201886392338232</v>
      </c>
      <c r="K86" s="33">
        <v>5.4006287974460769E-2</v>
      </c>
      <c r="L86" s="33">
        <v>1.1508168495036681</v>
      </c>
      <c r="M86" s="33">
        <v>1.1624412621249173E-2</v>
      </c>
      <c r="N86" s="33">
        <v>0.11381335041869285</v>
      </c>
      <c r="O86" s="33">
        <v>2.458956937296241E-2</v>
      </c>
      <c r="P86" s="33">
        <v>0</v>
      </c>
      <c r="Q86" s="33">
        <v>0</v>
      </c>
      <c r="R86" s="33">
        <v>0.85388913197248684</v>
      </c>
      <c r="S86" s="33">
        <v>4.5540753705199298E-2</v>
      </c>
      <c r="T86" s="33">
        <v>0.85920182332667228</v>
      </c>
      <c r="U86" s="33">
        <v>5.7280121555111474E-2</v>
      </c>
      <c r="V86" s="33">
        <v>0.14807795323062961</v>
      </c>
      <c r="W86" s="33">
        <v>1.4807795323062962E-2</v>
      </c>
      <c r="X86" s="33">
        <v>0</v>
      </c>
      <c r="Y86" s="33">
        <v>7.9765128647375141</v>
      </c>
      <c r="Z86" s="33"/>
      <c r="AA86" s="33">
        <v>1.264630199922361</v>
      </c>
      <c r="AB86" s="5">
        <v>19.8</v>
      </c>
      <c r="AC86" s="5">
        <v>0.2</v>
      </c>
      <c r="AD86" s="63">
        <v>0.56202887981981442</v>
      </c>
      <c r="AE86" s="63">
        <v>0.39640887981981437</v>
      </c>
      <c r="AF86" s="5">
        <v>0.09</v>
      </c>
      <c r="AG86" s="5">
        <v>0.02</v>
      </c>
    </row>
    <row r="87" spans="1:33" x14ac:dyDescent="0.3">
      <c r="A87" s="5" t="s">
        <v>57</v>
      </c>
      <c r="B87" s="5" t="s">
        <v>39</v>
      </c>
      <c r="C87" s="5" t="s">
        <v>29</v>
      </c>
      <c r="D87" s="5">
        <v>14</v>
      </c>
      <c r="E87" s="5">
        <v>1800</v>
      </c>
      <c r="F87" s="5" t="s">
        <v>28</v>
      </c>
      <c r="G87" s="5">
        <v>6</v>
      </c>
      <c r="H87" s="33">
        <v>1.9506287492761352</v>
      </c>
      <c r="I87" s="33">
        <v>5.7796407385959564E-2</v>
      </c>
      <c r="J87" s="33">
        <v>0.52791362261601349</v>
      </c>
      <c r="K87" s="33">
        <v>3.4058943394581515E-2</v>
      </c>
      <c r="L87" s="33">
        <v>0.22053148189104968</v>
      </c>
      <c r="M87" s="33">
        <v>4.2293708855817742E-2</v>
      </c>
      <c r="N87" s="33">
        <v>0</v>
      </c>
      <c r="O87" s="33">
        <v>0</v>
      </c>
      <c r="P87" s="33">
        <v>0</v>
      </c>
      <c r="Q87" s="33">
        <v>0</v>
      </c>
      <c r="R87" s="33">
        <v>0.42541756774013545</v>
      </c>
      <c r="S87" s="33">
        <v>5.3850325030396894E-3</v>
      </c>
      <c r="T87" s="33">
        <v>0.46831640098810456</v>
      </c>
      <c r="U87" s="33">
        <v>1.1611150437721603E-2</v>
      </c>
      <c r="V87" s="33">
        <v>0.3852132338088391</v>
      </c>
      <c r="W87" s="33">
        <v>4.9027138848397697E-2</v>
      </c>
      <c r="X87" s="33">
        <v>0</v>
      </c>
      <c r="Y87" s="33">
        <v>3.9780210563202774</v>
      </c>
      <c r="Z87" s="33"/>
      <c r="AA87" s="33"/>
      <c r="AD87" s="63"/>
      <c r="AE87" s="63"/>
    </row>
    <row r="88" spans="1:33" x14ac:dyDescent="0.3">
      <c r="A88" s="5" t="s">
        <v>57</v>
      </c>
      <c r="B88" s="5" t="s">
        <v>35</v>
      </c>
      <c r="C88" s="5" t="s">
        <v>29</v>
      </c>
      <c r="D88" s="5">
        <v>14</v>
      </c>
      <c r="E88" s="5">
        <v>1800</v>
      </c>
      <c r="F88" s="5" t="s">
        <v>28</v>
      </c>
      <c r="G88" s="5">
        <v>1</v>
      </c>
      <c r="H88" s="33">
        <v>0</v>
      </c>
      <c r="I88" s="33">
        <v>0</v>
      </c>
      <c r="J88" s="33">
        <v>0</v>
      </c>
      <c r="K88" s="33">
        <v>0</v>
      </c>
      <c r="L88" s="33">
        <v>0.99999999999999989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0.99999999999999989</v>
      </c>
      <c r="Z88" s="33"/>
      <c r="AA88" s="33"/>
      <c r="AD88" s="63"/>
      <c r="AE88" s="63"/>
    </row>
    <row r="89" spans="1:33" x14ac:dyDescent="0.3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D89" s="63"/>
      <c r="AE89" s="63"/>
    </row>
    <row r="90" spans="1:33" x14ac:dyDescent="0.3">
      <c r="A90" s="5" t="s">
        <v>68</v>
      </c>
      <c r="B90" s="5" t="s">
        <v>33</v>
      </c>
      <c r="C90" s="5" t="s">
        <v>70</v>
      </c>
      <c r="D90" s="5">
        <v>10</v>
      </c>
      <c r="E90" s="5">
        <v>1310</v>
      </c>
      <c r="F90" s="5" t="s">
        <v>26</v>
      </c>
      <c r="G90" s="5">
        <v>12</v>
      </c>
      <c r="H90" s="33">
        <v>3.0981515802138953</v>
      </c>
      <c r="I90" s="33">
        <v>2.1665395665831439E-2</v>
      </c>
      <c r="J90" s="33">
        <v>1.7959248021728274</v>
      </c>
      <c r="K90" s="33">
        <v>8.5114919534257216E-3</v>
      </c>
      <c r="L90" s="33">
        <v>0.56953961524116326</v>
      </c>
      <c r="M90" s="33">
        <v>3.4667628753809937E-2</v>
      </c>
      <c r="N90" s="33">
        <v>0.12501682623934374</v>
      </c>
      <c r="O90" s="33">
        <v>1.9960636880650175E-2</v>
      </c>
      <c r="P90" s="33">
        <v>0</v>
      </c>
      <c r="Q90" s="33">
        <v>0</v>
      </c>
      <c r="R90" s="33">
        <v>1.722553902159168</v>
      </c>
      <c r="S90" s="33">
        <v>8.612769510795841E-2</v>
      </c>
      <c r="T90" s="33">
        <v>0.61128761611366156</v>
      </c>
      <c r="U90" s="33">
        <v>5.4164725478425713E-2</v>
      </c>
      <c r="V90" s="33">
        <v>3.7806526879929275E-2</v>
      </c>
      <c r="W90" s="33">
        <v>4.2007252088810294E-3</v>
      </c>
      <c r="X90" s="33">
        <v>0</v>
      </c>
      <c r="Y90" s="33">
        <v>7.9602808690199893</v>
      </c>
      <c r="Z90" s="33"/>
      <c r="AA90" s="33">
        <v>0.69455644148050699</v>
      </c>
      <c r="AB90" s="5">
        <v>11.5</v>
      </c>
      <c r="AC90" s="5">
        <v>0.7</v>
      </c>
      <c r="AD90" s="63">
        <v>0.83796871477354151</v>
      </c>
      <c r="AE90" s="63">
        <v>0.36728871477354158</v>
      </c>
      <c r="AF90" s="5">
        <v>0.18</v>
      </c>
      <c r="AG90" s="5">
        <v>0.03</v>
      </c>
    </row>
    <row r="91" spans="1:33" x14ac:dyDescent="0.3">
      <c r="A91" s="5" t="s">
        <v>68</v>
      </c>
      <c r="B91" s="5" t="s">
        <v>39</v>
      </c>
      <c r="C91" s="5" t="s">
        <v>70</v>
      </c>
      <c r="D91" s="5">
        <v>10</v>
      </c>
      <c r="E91" s="5">
        <v>1310</v>
      </c>
      <c r="F91" s="5" t="s">
        <v>26</v>
      </c>
      <c r="G91" s="5">
        <v>6</v>
      </c>
      <c r="H91" s="33">
        <v>2.0155344785352085</v>
      </c>
      <c r="I91" s="33">
        <v>7.172720564182237E-3</v>
      </c>
      <c r="J91" s="33">
        <v>0.30010455538346459</v>
      </c>
      <c r="K91" s="33">
        <v>2.5360948342264617E-2</v>
      </c>
      <c r="L91" s="33">
        <v>0.12297155013720087</v>
      </c>
      <c r="M91" s="33">
        <v>1.1997224403629356E-2</v>
      </c>
      <c r="N91" s="33">
        <v>0</v>
      </c>
      <c r="O91" s="33">
        <v>0</v>
      </c>
      <c r="P91" s="33">
        <v>0</v>
      </c>
      <c r="Q91" s="33">
        <v>0</v>
      </c>
      <c r="R91" s="33">
        <v>0.66295350246396012</v>
      </c>
      <c r="S91" s="33">
        <v>3.7424794493933225E-2</v>
      </c>
      <c r="T91" s="33">
        <v>0.57639248725131886</v>
      </c>
      <c r="U91" s="33">
        <v>1.5370466326701835E-2</v>
      </c>
      <c r="V91" s="33">
        <v>0.3129133400038121</v>
      </c>
      <c r="W91" s="33">
        <v>2.7814519111449963E-2</v>
      </c>
      <c r="X91" s="33">
        <v>0</v>
      </c>
      <c r="Y91" s="33">
        <v>3.9908699137749655</v>
      </c>
      <c r="Z91" s="33"/>
      <c r="AA91" s="33"/>
      <c r="AD91" s="63"/>
      <c r="AE91" s="63"/>
    </row>
    <row r="92" spans="1:33" x14ac:dyDescent="0.3">
      <c r="A92" s="5" t="s">
        <v>68</v>
      </c>
      <c r="B92" s="5" t="s">
        <v>84</v>
      </c>
      <c r="C92" s="5" t="s">
        <v>70</v>
      </c>
      <c r="D92" s="5">
        <v>10</v>
      </c>
      <c r="E92" s="5">
        <v>1310</v>
      </c>
      <c r="F92" s="5" t="s">
        <v>26</v>
      </c>
      <c r="G92" s="5">
        <v>1</v>
      </c>
      <c r="H92" s="33" t="e">
        <v>#DIV/0!</v>
      </c>
      <c r="I92" s="33" t="e">
        <v>#DIV/0!</v>
      </c>
      <c r="J92" s="33" t="e">
        <v>#DIV/0!</v>
      </c>
      <c r="K92" s="33" t="e">
        <v>#DIV/0!</v>
      </c>
      <c r="L92" s="33" t="e">
        <v>#DIV/0!</v>
      </c>
      <c r="M92" s="33" t="e">
        <v>#DIV/0!</v>
      </c>
      <c r="N92" s="33" t="e">
        <v>#DIV/0!</v>
      </c>
      <c r="O92" s="33" t="e">
        <v>#DIV/0!</v>
      </c>
      <c r="P92" s="33" t="e">
        <v>#DIV/0!</v>
      </c>
      <c r="Q92" s="33" t="e">
        <v>#DIV/0!</v>
      </c>
      <c r="R92" s="33" t="e">
        <v>#DIV/0!</v>
      </c>
      <c r="S92" s="33" t="e">
        <v>#DIV/0!</v>
      </c>
      <c r="T92" s="33" t="e">
        <v>#DIV/0!</v>
      </c>
      <c r="U92" s="33" t="e">
        <v>#DIV/0!</v>
      </c>
      <c r="V92" s="33" t="e">
        <v>#DIV/0!</v>
      </c>
      <c r="W92" s="33" t="e">
        <v>#DIV/0!</v>
      </c>
      <c r="X92" s="33" t="e">
        <v>#DIV/0!</v>
      </c>
      <c r="Y92" s="33" t="e">
        <v>#DIV/0!</v>
      </c>
      <c r="Z92" s="33"/>
      <c r="AA92" s="33"/>
      <c r="AD92" s="63"/>
      <c r="AE92" s="63"/>
    </row>
    <row r="93" spans="1:33" x14ac:dyDescent="0.3">
      <c r="A93" s="5" t="s">
        <v>68</v>
      </c>
      <c r="B93" s="5" t="s">
        <v>26</v>
      </c>
      <c r="C93" s="5" t="s">
        <v>70</v>
      </c>
      <c r="D93" s="5">
        <v>10</v>
      </c>
      <c r="E93" s="5">
        <v>1310</v>
      </c>
      <c r="F93" s="5" t="s">
        <v>26</v>
      </c>
      <c r="G93" s="5">
        <v>2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1</v>
      </c>
      <c r="Y93" s="33">
        <v>1</v>
      </c>
      <c r="Z93" s="33"/>
      <c r="AA93" s="33"/>
      <c r="AD93" s="63"/>
      <c r="AE93" s="63"/>
    </row>
    <row r="94" spans="1:33" x14ac:dyDescent="0.3">
      <c r="A94" s="5" t="s">
        <v>68</v>
      </c>
      <c r="B94" s="5" t="s">
        <v>40</v>
      </c>
      <c r="C94" s="5" t="s">
        <v>70</v>
      </c>
      <c r="D94" s="5">
        <v>10</v>
      </c>
      <c r="E94" s="5">
        <v>1310</v>
      </c>
      <c r="F94" s="5" t="s">
        <v>26</v>
      </c>
      <c r="G94" s="5">
        <v>2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0.99999999999999989</v>
      </c>
      <c r="Y94" s="33">
        <v>0.99999999999999989</v>
      </c>
      <c r="Z94" s="33"/>
      <c r="AA94" s="33"/>
      <c r="AD94" s="63"/>
      <c r="AE94" s="63"/>
    </row>
    <row r="95" spans="1:33" x14ac:dyDescent="0.3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D95" s="63"/>
      <c r="AE95" s="63"/>
    </row>
    <row r="96" spans="1:33" x14ac:dyDescent="0.3">
      <c r="A96" s="5" t="s">
        <v>71</v>
      </c>
      <c r="B96" s="5" t="s">
        <v>73</v>
      </c>
      <c r="C96" s="5" t="s">
        <v>72</v>
      </c>
      <c r="D96" s="5">
        <v>10.4</v>
      </c>
      <c r="E96" s="5">
        <v>1310</v>
      </c>
      <c r="F96" s="5" t="s">
        <v>27</v>
      </c>
      <c r="G96" s="5">
        <v>12</v>
      </c>
      <c r="H96" s="33">
        <v>3.0671121074621488</v>
      </c>
      <c r="I96" s="33">
        <v>3.7865581573606769E-2</v>
      </c>
      <c r="J96" s="33">
        <v>1.9279186349014665</v>
      </c>
      <c r="K96" s="33">
        <v>1.7851098471309876E-2</v>
      </c>
      <c r="L96" s="33">
        <v>0.84165440995009633</v>
      </c>
      <c r="M96" s="33">
        <v>3.0717314231755336E-2</v>
      </c>
      <c r="N96" s="33">
        <v>2.6029702407849215E-2</v>
      </c>
      <c r="O96" s="33">
        <v>2.3438344467962651E-2</v>
      </c>
      <c r="P96" s="33">
        <v>0</v>
      </c>
      <c r="Q96" s="33">
        <v>0</v>
      </c>
      <c r="R96" s="33">
        <v>1.1063898193423567</v>
      </c>
      <c r="S96" s="33">
        <v>4.5158768136422722E-2</v>
      </c>
      <c r="T96" s="33">
        <v>0.94936589308469421</v>
      </c>
      <c r="U96" s="33">
        <v>2.4342715207299855E-2</v>
      </c>
      <c r="V96" s="33">
        <v>7.48863134691653E-2</v>
      </c>
      <c r="W96" s="33">
        <v>5.8734363505227689E-3</v>
      </c>
      <c r="X96" s="33">
        <v>0</v>
      </c>
      <c r="Y96" s="33">
        <v>7.9933568806177782</v>
      </c>
      <c r="Z96" s="33"/>
      <c r="AA96" s="33">
        <v>0.86768411235794551</v>
      </c>
      <c r="AB96" s="5">
        <v>13.7</v>
      </c>
      <c r="AC96" s="5">
        <v>0.5</v>
      </c>
      <c r="AD96" s="63">
        <v>0.88172363153987876</v>
      </c>
      <c r="AE96" s="63">
        <v>0.41127363153987878</v>
      </c>
      <c r="AF96" s="5">
        <v>0.03</v>
      </c>
      <c r="AG96" s="5">
        <v>0.03</v>
      </c>
    </row>
    <row r="97" spans="1:33" x14ac:dyDescent="0.3">
      <c r="A97" s="5" t="s">
        <v>71</v>
      </c>
      <c r="B97" s="36" t="s">
        <v>74</v>
      </c>
      <c r="C97" s="5" t="s">
        <v>72</v>
      </c>
      <c r="D97" s="5">
        <v>10.4</v>
      </c>
      <c r="E97" s="5">
        <v>1310</v>
      </c>
      <c r="F97" s="5" t="s">
        <v>27</v>
      </c>
      <c r="G97" s="5">
        <v>6</v>
      </c>
      <c r="H97" s="33">
        <v>2.0085376085680267</v>
      </c>
      <c r="I97" s="33">
        <v>1.4244947578496642E-2</v>
      </c>
      <c r="J97" s="33">
        <v>0.53304626894324725</v>
      </c>
      <c r="K97" s="33">
        <v>2.9380503012619925E-2</v>
      </c>
      <c r="L97" s="33">
        <v>8.9348855424485535E-2</v>
      </c>
      <c r="M97" s="33">
        <v>1.1913180723264739E-2</v>
      </c>
      <c r="N97" s="33">
        <v>0</v>
      </c>
      <c r="O97" s="33">
        <v>0</v>
      </c>
      <c r="P97" s="33">
        <v>0</v>
      </c>
      <c r="Q97" s="33">
        <v>0</v>
      </c>
      <c r="R97" s="33">
        <v>0.43533359619170681</v>
      </c>
      <c r="S97" s="33">
        <v>2.1235785180083264E-2</v>
      </c>
      <c r="T97" s="33">
        <v>0.42735818183686547</v>
      </c>
      <c r="U97" s="33">
        <v>3.0525584416918963E-2</v>
      </c>
      <c r="V97" s="33">
        <v>0.46262949199203751</v>
      </c>
      <c r="W97" s="33">
        <v>2.0714753372777797E-2</v>
      </c>
      <c r="X97" s="33">
        <v>0</v>
      </c>
      <c r="Y97" s="33">
        <v>3.9562540029563693</v>
      </c>
      <c r="Z97" s="33"/>
      <c r="AA97" s="33"/>
      <c r="AD97" s="63"/>
      <c r="AE97" s="63"/>
    </row>
    <row r="98" spans="1:33" x14ac:dyDescent="0.3">
      <c r="A98" s="5" t="s">
        <v>71</v>
      </c>
      <c r="B98" s="36" t="s">
        <v>47</v>
      </c>
      <c r="C98" s="5" t="s">
        <v>72</v>
      </c>
      <c r="D98" s="5">
        <v>10.4</v>
      </c>
      <c r="E98" s="5">
        <v>1310</v>
      </c>
      <c r="F98" s="5" t="s">
        <v>27</v>
      </c>
      <c r="G98" s="5">
        <v>2</v>
      </c>
      <c r="H98" s="33">
        <v>0.99115035332351675</v>
      </c>
      <c r="I98" s="33">
        <v>1.0011619730540572E-2</v>
      </c>
      <c r="J98" s="33">
        <v>1.1799528901977809E-2</v>
      </c>
      <c r="K98" s="33">
        <v>5.8997644509889043E-3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1.0029498822254945</v>
      </c>
      <c r="Z98" s="33"/>
      <c r="AA98" s="33"/>
      <c r="AD98" s="63"/>
      <c r="AE98" s="63"/>
    </row>
    <row r="99" spans="1:33" x14ac:dyDescent="0.3">
      <c r="A99" s="5" t="s">
        <v>71</v>
      </c>
      <c r="B99" s="36" t="s">
        <v>27</v>
      </c>
      <c r="C99" s="5" t="s">
        <v>72</v>
      </c>
      <c r="D99" s="5">
        <v>10.4</v>
      </c>
      <c r="E99" s="5">
        <v>1310</v>
      </c>
      <c r="F99" s="5" t="s">
        <v>27</v>
      </c>
      <c r="G99" s="5">
        <v>2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1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1</v>
      </c>
      <c r="Z99" s="33"/>
      <c r="AA99" s="33"/>
      <c r="AD99" s="63"/>
      <c r="AE99" s="63"/>
    </row>
    <row r="100" spans="1:33" x14ac:dyDescent="0.3">
      <c r="A100" s="5" t="s">
        <v>71</v>
      </c>
      <c r="B100" s="36" t="s">
        <v>36</v>
      </c>
      <c r="C100" s="5" t="s">
        <v>72</v>
      </c>
      <c r="D100" s="5">
        <v>10.4</v>
      </c>
      <c r="E100" s="5">
        <v>1310</v>
      </c>
      <c r="F100" s="5" t="s">
        <v>27</v>
      </c>
      <c r="G100" s="5">
        <v>2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1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1</v>
      </c>
      <c r="Z100" s="33"/>
      <c r="AA100" s="33"/>
      <c r="AD100" s="63"/>
      <c r="AE100" s="63"/>
    </row>
    <row r="101" spans="1:33" x14ac:dyDescent="0.3">
      <c r="B101" s="36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D101" s="63"/>
      <c r="AE101" s="63"/>
    </row>
    <row r="102" spans="1:33" x14ac:dyDescent="0.3">
      <c r="A102" s="5" t="s">
        <v>75</v>
      </c>
      <c r="B102" s="36" t="s">
        <v>33</v>
      </c>
      <c r="C102" s="5" t="s">
        <v>70</v>
      </c>
      <c r="D102" s="5">
        <v>14</v>
      </c>
      <c r="E102" s="5">
        <v>1500</v>
      </c>
      <c r="F102" s="5" t="s">
        <v>28</v>
      </c>
      <c r="G102" s="5">
        <v>12</v>
      </c>
      <c r="H102" s="33">
        <v>3.1703284886552123</v>
      </c>
      <c r="I102" s="33">
        <v>3.0854778478396225E-2</v>
      </c>
      <c r="J102" s="33">
        <v>1.590965686329876</v>
      </c>
      <c r="K102" s="33">
        <v>3.6364929973254315E-2</v>
      </c>
      <c r="L102" s="33">
        <v>1.3378798959857576</v>
      </c>
      <c r="M102" s="33">
        <v>6.5994075586741405E-2</v>
      </c>
      <c r="N102" s="33">
        <v>0.10069736316631762</v>
      </c>
      <c r="O102" s="33">
        <v>3.9090186131354676E-2</v>
      </c>
      <c r="P102" s="33">
        <v>0</v>
      </c>
      <c r="Q102" s="33">
        <v>0</v>
      </c>
      <c r="R102" s="33">
        <v>0.78194970861818247</v>
      </c>
      <c r="S102" s="33">
        <v>4.5997041683422508E-2</v>
      </c>
      <c r="T102" s="33">
        <v>0.94219420561742895</v>
      </c>
      <c r="U102" s="33">
        <v>3.3059445811137858E-2</v>
      </c>
      <c r="V102" s="33">
        <v>0.11964927644783435</v>
      </c>
      <c r="W102" s="33">
        <v>8.9736957335875746E-3</v>
      </c>
      <c r="X102" s="33">
        <v>0</v>
      </c>
      <c r="Y102" s="33">
        <v>8.0436646248206092</v>
      </c>
      <c r="Z102" s="33"/>
      <c r="AA102" s="33">
        <v>1.4385772591520753</v>
      </c>
      <c r="AB102" s="5">
        <v>22.3</v>
      </c>
      <c r="AC102" s="5">
        <v>1.1000000000000001</v>
      </c>
      <c r="AD102" s="63">
        <v>1.6248066615105388</v>
      </c>
      <c r="AE102" s="63">
        <v>0.67341666151053903</v>
      </c>
      <c r="AF102" s="5">
        <v>7.0000000000000007E-2</v>
      </c>
      <c r="AG102" s="5">
        <v>0.03</v>
      </c>
    </row>
    <row r="103" spans="1:33" x14ac:dyDescent="0.3">
      <c r="A103" s="5" t="s">
        <v>75</v>
      </c>
      <c r="B103" s="36" t="s">
        <v>77</v>
      </c>
      <c r="C103" s="5" t="s">
        <v>70</v>
      </c>
      <c r="D103" s="5">
        <v>14</v>
      </c>
      <c r="E103" s="5">
        <v>1500</v>
      </c>
      <c r="F103" s="5" t="s">
        <v>28</v>
      </c>
      <c r="G103" s="5">
        <v>6</v>
      </c>
      <c r="H103" s="33">
        <v>1.9843836815930742</v>
      </c>
      <c r="I103" s="33">
        <v>2.2254770260856906E-2</v>
      </c>
      <c r="J103" s="33">
        <v>0.38032199319683296</v>
      </c>
      <c r="K103" s="33">
        <v>6.9944274610911808E-2</v>
      </c>
      <c r="L103" s="33">
        <v>0.37223738256860067</v>
      </c>
      <c r="M103" s="33">
        <v>4.6529672821075084E-2</v>
      </c>
      <c r="N103" s="33">
        <v>0</v>
      </c>
      <c r="O103" s="33">
        <v>0</v>
      </c>
      <c r="P103" s="33">
        <v>0</v>
      </c>
      <c r="Q103" s="33">
        <v>0</v>
      </c>
      <c r="R103" s="33">
        <v>0.42576509878714602</v>
      </c>
      <c r="S103" s="33">
        <v>3.8705918071558723E-2</v>
      </c>
      <c r="T103" s="33">
        <v>0.46497634892658868</v>
      </c>
      <c r="U103" s="33">
        <v>3.1793254627459057E-2</v>
      </c>
      <c r="V103" s="33">
        <v>0.39554163347253596</v>
      </c>
      <c r="W103" s="33">
        <v>3.5958330315685086E-2</v>
      </c>
      <c r="X103" s="33">
        <v>0</v>
      </c>
      <c r="Y103" s="33">
        <v>4.0232261385447785</v>
      </c>
      <c r="Z103" s="33"/>
      <c r="AA103" s="33"/>
      <c r="AD103" s="63"/>
      <c r="AE103" s="63"/>
    </row>
    <row r="104" spans="1:33" x14ac:dyDescent="0.3">
      <c r="A104" s="5" t="s">
        <v>75</v>
      </c>
      <c r="B104" s="36" t="s">
        <v>76</v>
      </c>
      <c r="C104" s="5" t="s">
        <v>70</v>
      </c>
      <c r="D104" s="5">
        <v>14</v>
      </c>
      <c r="E104" s="5">
        <v>1500</v>
      </c>
      <c r="F104" s="5" t="s">
        <v>28</v>
      </c>
      <c r="G104" s="5">
        <v>1</v>
      </c>
      <c r="H104" s="33">
        <v>1.5277170278902848E-3</v>
      </c>
      <c r="I104" s="33">
        <v>4.7006677781239527E-4</v>
      </c>
      <c r="J104" s="33">
        <v>0</v>
      </c>
      <c r="K104" s="33">
        <v>0</v>
      </c>
      <c r="L104" s="33">
        <v>0.93562838751290511</v>
      </c>
      <c r="M104" s="33">
        <v>1.3759240992836838E-2</v>
      </c>
      <c r="N104" s="33">
        <v>0</v>
      </c>
      <c r="O104" s="33">
        <v>0</v>
      </c>
      <c r="P104" s="33">
        <v>0</v>
      </c>
      <c r="Q104" s="33">
        <v>0</v>
      </c>
      <c r="R104" s="33">
        <v>6.1316178431314476E-2</v>
      </c>
      <c r="S104" s="33">
        <v>1.2263235686262893E-2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0.99847228297210977</v>
      </c>
      <c r="Z104" s="33"/>
      <c r="AA104" s="33"/>
      <c r="AD104" s="63"/>
      <c r="AE104" s="63"/>
    </row>
    <row r="105" spans="1:33" x14ac:dyDescent="0.3">
      <c r="A105" s="5" t="s">
        <v>75</v>
      </c>
      <c r="B105" s="36" t="s">
        <v>35</v>
      </c>
      <c r="C105" s="5" t="s">
        <v>70</v>
      </c>
      <c r="D105" s="5">
        <v>14</v>
      </c>
      <c r="E105" s="5">
        <v>1500</v>
      </c>
      <c r="F105" s="5" t="s">
        <v>28</v>
      </c>
      <c r="G105" s="5">
        <v>1</v>
      </c>
      <c r="H105" s="33">
        <v>0</v>
      </c>
      <c r="I105" s="33">
        <v>0</v>
      </c>
      <c r="J105" s="33">
        <v>0</v>
      </c>
      <c r="K105" s="33">
        <v>0</v>
      </c>
      <c r="L105" s="33">
        <v>0.99999999999999989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0.99999999999999989</v>
      </c>
      <c r="Z105" s="33"/>
      <c r="AA105" s="33"/>
      <c r="AD105" s="63"/>
      <c r="AE105" s="63"/>
    </row>
    <row r="106" spans="1:33" x14ac:dyDescent="0.3">
      <c r="B106" s="36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D106" s="63"/>
      <c r="AE106" s="63"/>
    </row>
    <row r="107" spans="1:33" x14ac:dyDescent="0.3">
      <c r="A107" s="5" t="s">
        <v>79</v>
      </c>
      <c r="B107" s="5" t="s">
        <v>33</v>
      </c>
      <c r="C107" s="5" t="s">
        <v>70</v>
      </c>
      <c r="D107" s="5">
        <v>20</v>
      </c>
      <c r="E107" s="5">
        <v>1700</v>
      </c>
      <c r="F107" s="5" t="s">
        <v>27</v>
      </c>
      <c r="G107" s="5">
        <v>12</v>
      </c>
      <c r="H107" s="33">
        <v>3.176315516456476</v>
      </c>
      <c r="I107" s="33">
        <v>6.6173239926176589E-2</v>
      </c>
      <c r="J107" s="33">
        <v>1.8284482261726405</v>
      </c>
      <c r="K107" s="33">
        <v>6.0659419825632624E-2</v>
      </c>
      <c r="L107" s="33">
        <v>0.59030708682482225</v>
      </c>
      <c r="M107" s="33">
        <v>5.9030708682482232E-2</v>
      </c>
      <c r="N107" s="33">
        <v>2.4595328902735854E-2</v>
      </c>
      <c r="O107" s="33">
        <v>2.2242418458836954E-2</v>
      </c>
      <c r="P107" s="33">
        <v>0</v>
      </c>
      <c r="Q107" s="33">
        <v>0</v>
      </c>
      <c r="R107" s="33">
        <v>1.1070538105597074</v>
      </c>
      <c r="S107" s="33">
        <v>3.2882786452268539E-2</v>
      </c>
      <c r="T107" s="33">
        <v>1.0635227737991699</v>
      </c>
      <c r="U107" s="33">
        <v>2.3633839417759334E-2</v>
      </c>
      <c r="V107" s="33">
        <v>0.21383992658056925</v>
      </c>
      <c r="W107" s="33">
        <v>5.7023980421485133E-2</v>
      </c>
      <c r="X107" s="33">
        <v>0</v>
      </c>
      <c r="Y107" s="33">
        <v>8.0040826692961193</v>
      </c>
      <c r="Z107" s="33"/>
      <c r="AA107" s="33">
        <v>0.6149024157275581</v>
      </c>
      <c r="AB107" s="5">
        <v>10</v>
      </c>
      <c r="AC107" s="5">
        <v>1</v>
      </c>
      <c r="AD107" s="63">
        <v>1.3235950248448356</v>
      </c>
      <c r="AE107" s="63">
        <v>0.40199502484483562</v>
      </c>
      <c r="AF107" s="5">
        <v>0.04</v>
      </c>
      <c r="AG107" s="5">
        <v>0.04</v>
      </c>
    </row>
    <row r="108" spans="1:33" x14ac:dyDescent="0.3">
      <c r="A108" s="5" t="s">
        <v>79</v>
      </c>
      <c r="B108" s="5" t="s">
        <v>39</v>
      </c>
      <c r="C108" s="5" t="s">
        <v>70</v>
      </c>
      <c r="D108" s="5">
        <v>20</v>
      </c>
      <c r="E108" s="5">
        <v>1700</v>
      </c>
      <c r="F108" s="5" t="s">
        <v>27</v>
      </c>
      <c r="G108" s="5">
        <v>6</v>
      </c>
      <c r="H108" s="33">
        <v>1.8281488193856119</v>
      </c>
      <c r="I108" s="33">
        <v>0</v>
      </c>
      <c r="J108" s="33">
        <v>0.81115326718038883</v>
      </c>
      <c r="K108" s="33">
        <v>0</v>
      </c>
      <c r="L108" s="33">
        <v>0.14089841345219101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0.37940861416541943</v>
      </c>
      <c r="S108" s="33">
        <v>0</v>
      </c>
      <c r="T108" s="33">
        <v>0.34950701652357635</v>
      </c>
      <c r="U108" s="33">
        <v>0</v>
      </c>
      <c r="V108" s="33">
        <v>0.51431683263400874</v>
      </c>
      <c r="W108" s="33">
        <v>0</v>
      </c>
      <c r="X108" s="33">
        <v>0</v>
      </c>
      <c r="Y108" s="33">
        <v>4.0234329633411967</v>
      </c>
      <c r="Z108" s="33"/>
      <c r="AA108" s="33"/>
      <c r="AD108" s="63"/>
      <c r="AE108" s="63"/>
    </row>
    <row r="109" spans="1:33" x14ac:dyDescent="0.3">
      <c r="A109" s="5" t="s">
        <v>79</v>
      </c>
      <c r="B109" s="5" t="s">
        <v>47</v>
      </c>
      <c r="C109" s="5" t="s">
        <v>70</v>
      </c>
      <c r="D109" s="5">
        <v>20</v>
      </c>
      <c r="E109" s="5">
        <v>1700</v>
      </c>
      <c r="F109" s="5" t="s">
        <v>27</v>
      </c>
      <c r="G109" s="5">
        <v>2</v>
      </c>
      <c r="H109" s="33">
        <v>0.98202063716325527</v>
      </c>
      <c r="I109" s="33">
        <v>2.0395028809205716E-3</v>
      </c>
      <c r="J109" s="33">
        <v>2.2835380432892662E-2</v>
      </c>
      <c r="K109" s="33">
        <v>1.201862128046982E-3</v>
      </c>
      <c r="L109" s="33">
        <v>1.7056550241506797E-3</v>
      </c>
      <c r="M109" s="33">
        <v>4.2641375603766991E-4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1.0065616726202986</v>
      </c>
      <c r="Z109" s="33"/>
      <c r="AA109" s="33"/>
      <c r="AD109" s="63"/>
      <c r="AE109" s="63"/>
    </row>
    <row r="110" spans="1:33" x14ac:dyDescent="0.3">
      <c r="A110" s="5" t="s">
        <v>79</v>
      </c>
      <c r="B110" s="5" t="s">
        <v>78</v>
      </c>
      <c r="C110" s="5" t="s">
        <v>70</v>
      </c>
      <c r="D110" s="5">
        <v>20</v>
      </c>
      <c r="E110" s="5">
        <v>1700</v>
      </c>
      <c r="F110" s="5" t="s">
        <v>27</v>
      </c>
      <c r="G110" s="5">
        <v>1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0.5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0.5</v>
      </c>
      <c r="Z110" s="33"/>
      <c r="AA110" s="33"/>
      <c r="AD110" s="63"/>
      <c r="AE110" s="63"/>
    </row>
    <row r="111" spans="1:33" x14ac:dyDescent="0.3">
      <c r="A111" s="5" t="s">
        <v>79</v>
      </c>
      <c r="B111" s="5" t="s">
        <v>83</v>
      </c>
      <c r="C111" s="5" t="s">
        <v>70</v>
      </c>
      <c r="D111" s="5">
        <v>20</v>
      </c>
      <c r="E111" s="5">
        <v>1700</v>
      </c>
      <c r="F111" s="5" t="s">
        <v>27</v>
      </c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D111" s="63"/>
      <c r="AE111" s="63"/>
    </row>
    <row r="112" spans="1:33" x14ac:dyDescent="0.3"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D112" s="63"/>
      <c r="AE112" s="63"/>
    </row>
    <row r="113" spans="1:33" x14ac:dyDescent="0.3">
      <c r="A113" s="5" t="s">
        <v>49</v>
      </c>
      <c r="B113" s="5" t="s">
        <v>33</v>
      </c>
      <c r="C113" s="5" t="s">
        <v>30</v>
      </c>
      <c r="D113" s="5">
        <v>20</v>
      </c>
      <c r="E113" s="5">
        <v>1800</v>
      </c>
      <c r="F113" s="5" t="s">
        <v>27</v>
      </c>
      <c r="G113" s="5">
        <v>12</v>
      </c>
      <c r="H113" s="33">
        <v>3.684157784327629</v>
      </c>
      <c r="I113" s="33">
        <v>3.5154177331370502E-2</v>
      </c>
      <c r="J113" s="33">
        <v>0.54690411766184643</v>
      </c>
      <c r="K113" s="33">
        <v>6.629140820143592E-2</v>
      </c>
      <c r="L113" s="33">
        <v>0.43011851725484457</v>
      </c>
      <c r="M113" s="33">
        <v>5.0273592925890918E-2</v>
      </c>
      <c r="N113" s="33">
        <v>2.2637080654928577E-2</v>
      </c>
      <c r="O113" s="33">
        <v>7.2706856840199291E-3</v>
      </c>
      <c r="P113" s="33">
        <v>0</v>
      </c>
      <c r="Q113" s="33">
        <v>0</v>
      </c>
      <c r="R113" s="33">
        <v>2.9871653490499104</v>
      </c>
      <c r="S113" s="33">
        <v>0.11529410119140006</v>
      </c>
      <c r="T113" s="33">
        <v>0.33146123760864676</v>
      </c>
      <c r="U113" s="33">
        <v>3.766604972825531E-2</v>
      </c>
      <c r="V113" s="33">
        <v>5.7255059912363612E-2</v>
      </c>
      <c r="W113" s="33">
        <v>1.090572569759307E-2</v>
      </c>
      <c r="X113" s="33">
        <v>0</v>
      </c>
      <c r="Y113" s="33">
        <v>8.0596991464701695</v>
      </c>
      <c r="Z113" s="33"/>
      <c r="AA113" s="33">
        <v>0.45275559790977316</v>
      </c>
      <c r="AB113" s="5">
        <v>7.7</v>
      </c>
      <c r="AC113" s="5">
        <v>0.9</v>
      </c>
      <c r="AD113" s="63">
        <v>0.97269001994514948</v>
      </c>
      <c r="AE113" s="63">
        <v>0.16044001994514959</v>
      </c>
      <c r="AF113" s="5">
        <v>0.05</v>
      </c>
      <c r="AG113" s="5">
        <v>0.02</v>
      </c>
    </row>
    <row r="114" spans="1:33" x14ac:dyDescent="0.3">
      <c r="A114" s="5" t="s">
        <v>49</v>
      </c>
      <c r="B114" s="5" t="s">
        <v>34</v>
      </c>
      <c r="C114" s="5" t="s">
        <v>30</v>
      </c>
      <c r="D114" s="5">
        <v>20</v>
      </c>
      <c r="E114" s="5">
        <v>1800</v>
      </c>
      <c r="F114" s="5" t="s">
        <v>27</v>
      </c>
      <c r="G114" s="5">
        <v>4</v>
      </c>
      <c r="H114" s="33">
        <v>0.98488212401509645</v>
      </c>
      <c r="I114" s="33">
        <v>5.050677559051777E-3</v>
      </c>
      <c r="J114" s="33">
        <v>2.9763223852182978E-3</v>
      </c>
      <c r="K114" s="33">
        <v>2.9763223852182977E-4</v>
      </c>
      <c r="L114" s="33">
        <v>0.297786931921454</v>
      </c>
      <c r="M114" s="33">
        <v>2.1119640561805251E-3</v>
      </c>
      <c r="N114" s="33">
        <v>0</v>
      </c>
      <c r="O114" s="33">
        <v>0</v>
      </c>
      <c r="P114" s="33">
        <v>0</v>
      </c>
      <c r="Q114" s="33">
        <v>0</v>
      </c>
      <c r="R114" s="33">
        <v>1.7279843364705259</v>
      </c>
      <c r="S114" s="33">
        <v>7.5293435140327937E-3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3.0136297147922946</v>
      </c>
      <c r="Z114" s="33"/>
      <c r="AA114" s="33"/>
      <c r="AD114" s="63"/>
      <c r="AE114" s="63"/>
    </row>
    <row r="115" spans="1:33" x14ac:dyDescent="0.3">
      <c r="A115" s="5" t="s">
        <v>49</v>
      </c>
      <c r="B115" s="5" t="s">
        <v>91</v>
      </c>
      <c r="C115" s="5" t="s">
        <v>30</v>
      </c>
      <c r="D115" s="5">
        <v>20</v>
      </c>
      <c r="E115" s="5">
        <v>1800</v>
      </c>
      <c r="F115" s="5" t="s">
        <v>27</v>
      </c>
      <c r="G115" s="5">
        <v>4</v>
      </c>
      <c r="H115" s="33">
        <v>0.98226595640717218</v>
      </c>
      <c r="I115" s="33">
        <v>1.4845329315977412E-2</v>
      </c>
      <c r="J115" s="33">
        <v>2.9160764697727859E-3</v>
      </c>
      <c r="K115" s="33">
        <v>2.916076469772786E-4</v>
      </c>
      <c r="L115" s="33">
        <v>0.20899063915315866</v>
      </c>
      <c r="M115" s="33">
        <v>1.2415285494247049E-2</v>
      </c>
      <c r="N115" s="33">
        <v>0</v>
      </c>
      <c r="O115" s="33">
        <v>0</v>
      </c>
      <c r="P115" s="33">
        <v>0</v>
      </c>
      <c r="Q115" s="33">
        <v>0</v>
      </c>
      <c r="R115" s="33">
        <v>1.8221033333278374</v>
      </c>
      <c r="S115" s="33">
        <v>2.9507746288709922E-2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3.0162760053579412</v>
      </c>
      <c r="Z115" s="33"/>
      <c r="AA115" s="33"/>
      <c r="AD115" s="63"/>
      <c r="AE115" s="63"/>
    </row>
    <row r="116" spans="1:33" x14ac:dyDescent="0.3">
      <c r="A116" s="5" t="s">
        <v>49</v>
      </c>
      <c r="B116" s="5" t="s">
        <v>27</v>
      </c>
      <c r="C116" s="5" t="s">
        <v>30</v>
      </c>
      <c r="D116" s="5">
        <v>20</v>
      </c>
      <c r="E116" s="5">
        <v>1800</v>
      </c>
      <c r="F116" s="5" t="s">
        <v>27</v>
      </c>
      <c r="G116" s="5">
        <v>2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1</v>
      </c>
      <c r="Q116" s="33">
        <v>0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1</v>
      </c>
      <c r="Z116" s="33"/>
      <c r="AA116" s="33"/>
      <c r="AD116" s="63"/>
      <c r="AE116" s="63"/>
    </row>
    <row r="117" spans="1:33" x14ac:dyDescent="0.3">
      <c r="A117" s="5" t="s">
        <v>49</v>
      </c>
      <c r="B117" s="5" t="s">
        <v>36</v>
      </c>
      <c r="C117" s="5" t="s">
        <v>30</v>
      </c>
      <c r="D117" s="5">
        <v>20</v>
      </c>
      <c r="E117" s="5">
        <v>1800</v>
      </c>
      <c r="F117" s="5" t="s">
        <v>27</v>
      </c>
      <c r="G117" s="5">
        <v>2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1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1</v>
      </c>
      <c r="Z117" s="33"/>
      <c r="AA117" s="33"/>
      <c r="AD117" s="63"/>
      <c r="AE117" s="63"/>
    </row>
    <row r="118" spans="1:33" x14ac:dyDescent="0.3"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D118" s="63"/>
      <c r="AE118" s="63"/>
    </row>
    <row r="119" spans="1:33" x14ac:dyDescent="0.3">
      <c r="A119" s="5" t="s">
        <v>51</v>
      </c>
      <c r="B119" s="5" t="s">
        <v>33</v>
      </c>
      <c r="C119" s="5" t="s">
        <v>30</v>
      </c>
      <c r="D119" s="5">
        <v>17</v>
      </c>
      <c r="E119" s="5">
        <v>1600</v>
      </c>
      <c r="F119" s="5" t="s">
        <v>27</v>
      </c>
      <c r="G119" s="5">
        <v>12</v>
      </c>
      <c r="H119" s="33">
        <v>3.2737139451647077</v>
      </c>
      <c r="I119" s="33">
        <v>7.1167694460102335E-2</v>
      </c>
      <c r="J119" s="33">
        <v>1.459460911491637</v>
      </c>
      <c r="K119" s="33">
        <v>0.1509787149818935</v>
      </c>
      <c r="L119" s="33">
        <v>0.6053000702935728</v>
      </c>
      <c r="M119" s="33">
        <v>1.7141240928667551E-2</v>
      </c>
      <c r="N119" s="33">
        <v>6.72533766283019E-2</v>
      </c>
      <c r="O119" s="33">
        <v>2.4267689227291313E-2</v>
      </c>
      <c r="P119" s="33">
        <v>0</v>
      </c>
      <c r="Q119" s="33">
        <v>0</v>
      </c>
      <c r="R119" s="33">
        <v>2.1643153128479993</v>
      </c>
      <c r="S119" s="33">
        <v>5.3046943942352931E-2</v>
      </c>
      <c r="T119" s="33">
        <v>0.3583883559146982</v>
      </c>
      <c r="U119" s="33">
        <v>3.8126420841989167E-2</v>
      </c>
      <c r="V119" s="33">
        <v>6.8993876868812282E-2</v>
      </c>
      <c r="W119" s="33">
        <v>6.8993876868812289E-3</v>
      </c>
      <c r="X119" s="33">
        <v>0</v>
      </c>
      <c r="Y119" s="33">
        <v>7.997425849209729</v>
      </c>
      <c r="Z119" s="33"/>
      <c r="AA119" s="33">
        <v>0.67255344692187469</v>
      </c>
      <c r="AB119" s="5">
        <v>11.3</v>
      </c>
      <c r="AC119" s="5">
        <v>0.32</v>
      </c>
      <c r="AD119" s="63">
        <v>0.71233132754202733</v>
      </c>
      <c r="AE119" s="63">
        <v>0.45313132754202728</v>
      </c>
      <c r="AF119" s="5">
        <v>0.1</v>
      </c>
      <c r="AG119" s="5">
        <v>0.04</v>
      </c>
    </row>
    <row r="120" spans="1:33" x14ac:dyDescent="0.3">
      <c r="A120" s="5" t="s">
        <v>51</v>
      </c>
      <c r="B120" s="5" t="s">
        <v>34</v>
      </c>
      <c r="C120" s="5" t="s">
        <v>30</v>
      </c>
      <c r="D120" s="5">
        <v>17</v>
      </c>
      <c r="E120" s="5">
        <v>1600</v>
      </c>
      <c r="F120" s="5" t="s">
        <v>27</v>
      </c>
      <c r="G120" s="5">
        <v>4</v>
      </c>
      <c r="H120" s="33">
        <v>1.002153004151267</v>
      </c>
      <c r="I120" s="33">
        <v>5.4317235997358637E-3</v>
      </c>
      <c r="J120" s="33">
        <v>1.9205217935053651E-3</v>
      </c>
      <c r="K120" s="33">
        <v>1.6004348279211377E-3</v>
      </c>
      <c r="L120" s="33">
        <v>0.72227346710948237</v>
      </c>
      <c r="M120" s="33">
        <v>4.5426004220722165E-3</v>
      </c>
      <c r="N120" s="33">
        <v>0</v>
      </c>
      <c r="O120" s="33">
        <v>0</v>
      </c>
      <c r="P120" s="33">
        <v>0</v>
      </c>
      <c r="Q120" s="33">
        <v>0</v>
      </c>
      <c r="R120" s="33">
        <v>1.2672417486728504</v>
      </c>
      <c r="S120" s="33">
        <v>8.0973913653217284E-3</v>
      </c>
      <c r="T120" s="33">
        <v>1.4549591737652314E-3</v>
      </c>
      <c r="U120" s="33">
        <v>5.8198366950609249E-4</v>
      </c>
      <c r="V120" s="33">
        <v>3.6860681022199498E-3</v>
      </c>
      <c r="W120" s="33">
        <v>1.0531623149199856E-3</v>
      </c>
      <c r="X120" s="33">
        <v>0</v>
      </c>
      <c r="Y120" s="33">
        <v>2.9987297690030905</v>
      </c>
      <c r="Z120" s="33"/>
      <c r="AA120" s="33"/>
      <c r="AD120" s="63"/>
      <c r="AE120" s="63"/>
    </row>
    <row r="121" spans="1:33" x14ac:dyDescent="0.3">
      <c r="A121" s="5" t="s">
        <v>51</v>
      </c>
      <c r="B121" s="5" t="s">
        <v>38</v>
      </c>
      <c r="C121" s="5" t="s">
        <v>30</v>
      </c>
      <c r="D121" s="5">
        <v>17</v>
      </c>
      <c r="E121" s="5">
        <v>1600</v>
      </c>
      <c r="F121" s="5" t="s">
        <v>27</v>
      </c>
      <c r="G121" s="5">
        <v>4</v>
      </c>
      <c r="H121" s="33">
        <v>1.0015042350564607</v>
      </c>
      <c r="I121" s="33">
        <v>5.2434776704526724E-3</v>
      </c>
      <c r="J121" s="33">
        <v>4.3259130479607862E-3</v>
      </c>
      <c r="K121" s="33">
        <v>6.1798757828011224E-4</v>
      </c>
      <c r="L121" s="33">
        <v>0.53060540294981551</v>
      </c>
      <c r="M121" s="33">
        <v>5.9199776362169514E-3</v>
      </c>
      <c r="N121" s="33">
        <v>0</v>
      </c>
      <c r="O121" s="33">
        <v>0</v>
      </c>
      <c r="P121" s="33">
        <v>0</v>
      </c>
      <c r="Q121" s="33">
        <v>0</v>
      </c>
      <c r="R121" s="33">
        <v>1.4539177383028943</v>
      </c>
      <c r="S121" s="33">
        <v>7.8167620338865287E-3</v>
      </c>
      <c r="T121" s="33">
        <v>1.4045350060576075E-3</v>
      </c>
      <c r="U121" s="33">
        <v>5.6181400242304299E-4</v>
      </c>
      <c r="V121" s="33">
        <v>9.1499681127411459E-3</v>
      </c>
      <c r="W121" s="33">
        <v>1.0166631236379052E-3</v>
      </c>
      <c r="X121" s="33">
        <v>0</v>
      </c>
      <c r="Y121" s="33">
        <v>3.0009077924759295</v>
      </c>
      <c r="Z121" s="33"/>
      <c r="AA121" s="33"/>
      <c r="AD121" s="63"/>
      <c r="AE121" s="63"/>
    </row>
    <row r="122" spans="1:33" x14ac:dyDescent="0.3">
      <c r="A122" s="5" t="s">
        <v>51</v>
      </c>
      <c r="B122" s="5" t="s">
        <v>43</v>
      </c>
      <c r="C122" s="5" t="s">
        <v>30</v>
      </c>
      <c r="D122" s="5">
        <v>17</v>
      </c>
      <c r="E122" s="5">
        <v>1600</v>
      </c>
      <c r="F122" s="5" t="s">
        <v>27</v>
      </c>
      <c r="G122" s="5">
        <v>6</v>
      </c>
      <c r="H122" s="33">
        <v>2.0008331700786837</v>
      </c>
      <c r="I122" s="33">
        <v>3.1371948659770305E-2</v>
      </c>
      <c r="J122" s="33">
        <v>1.2324819389384204E-2</v>
      </c>
      <c r="K122" s="33">
        <v>8.2165462595894679E-3</v>
      </c>
      <c r="L122" s="33">
        <v>0.23029947725724181</v>
      </c>
      <c r="M122" s="33">
        <v>2.0406282794945475E-2</v>
      </c>
      <c r="N122" s="33">
        <v>0</v>
      </c>
      <c r="O122" s="33">
        <v>0</v>
      </c>
      <c r="P122" s="33">
        <v>0</v>
      </c>
      <c r="Q122" s="33">
        <v>0</v>
      </c>
      <c r="R122" s="33">
        <v>1.7200237670678529</v>
      </c>
      <c r="S122" s="33">
        <v>3.1178678557121198E-2</v>
      </c>
      <c r="T122" s="33">
        <v>2.6143887285960826E-2</v>
      </c>
      <c r="U122" s="33">
        <v>1.1204523122554641E-2</v>
      </c>
      <c r="V122" s="33">
        <v>6.7585982949994201E-3</v>
      </c>
      <c r="W122" s="33">
        <v>2.0275794884998259E-3</v>
      </c>
      <c r="X122" s="33">
        <v>0</v>
      </c>
      <c r="Y122" s="33">
        <v>3.9963837193741227</v>
      </c>
      <c r="Z122" s="33"/>
      <c r="AA122" s="33"/>
      <c r="AD122" s="63"/>
      <c r="AE122" s="63"/>
    </row>
    <row r="123" spans="1:33" x14ac:dyDescent="0.3">
      <c r="A123" s="5" t="s">
        <v>51</v>
      </c>
      <c r="B123" s="5" t="s">
        <v>27</v>
      </c>
      <c r="C123" s="5" t="s">
        <v>30</v>
      </c>
      <c r="D123" s="5">
        <v>17</v>
      </c>
      <c r="E123" s="5">
        <v>1600</v>
      </c>
      <c r="F123" s="5" t="s">
        <v>27</v>
      </c>
      <c r="G123" s="5">
        <v>2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1</v>
      </c>
      <c r="Q123" s="33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1</v>
      </c>
      <c r="Z123" s="33"/>
      <c r="AA123" s="33"/>
      <c r="AD123" s="63"/>
      <c r="AE123" s="63"/>
    </row>
    <row r="124" spans="1:33" x14ac:dyDescent="0.3">
      <c r="A124" s="5" t="s">
        <v>51</v>
      </c>
      <c r="B124" s="5" t="s">
        <v>36</v>
      </c>
      <c r="C124" s="5" t="s">
        <v>30</v>
      </c>
      <c r="D124" s="5">
        <v>17</v>
      </c>
      <c r="E124" s="5">
        <v>1600</v>
      </c>
      <c r="F124" s="5" t="s">
        <v>27</v>
      </c>
      <c r="G124" s="5">
        <v>2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1</v>
      </c>
      <c r="Q124" s="33">
        <v>0</v>
      </c>
      <c r="R124" s="33">
        <v>0</v>
      </c>
      <c r="S124" s="33">
        <v>0</v>
      </c>
      <c r="T124" s="33">
        <v>0</v>
      </c>
      <c r="U124" s="33">
        <v>0</v>
      </c>
      <c r="V124" s="33">
        <v>0</v>
      </c>
      <c r="W124" s="33">
        <v>0</v>
      </c>
      <c r="X124" s="33">
        <v>0</v>
      </c>
      <c r="Y124" s="33">
        <v>1</v>
      </c>
      <c r="Z124" s="33"/>
      <c r="AA124" s="33"/>
      <c r="AD124" s="63"/>
      <c r="AE124" s="63"/>
    </row>
    <row r="125" spans="1:33" x14ac:dyDescent="0.3"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D125" s="63"/>
      <c r="AE125" s="63"/>
    </row>
    <row r="126" spans="1:33" x14ac:dyDescent="0.3">
      <c r="A126" s="5" t="s">
        <v>54</v>
      </c>
      <c r="B126" s="5" t="s">
        <v>33</v>
      </c>
      <c r="C126" s="5" t="s">
        <v>30</v>
      </c>
      <c r="D126" s="5">
        <v>14</v>
      </c>
      <c r="E126" s="5">
        <v>1800</v>
      </c>
      <c r="F126" s="5" t="s">
        <v>27</v>
      </c>
      <c r="G126" s="5">
        <v>12</v>
      </c>
      <c r="H126" s="33">
        <v>3.2156931145414087</v>
      </c>
      <c r="I126" s="33">
        <v>4.2404744367579017E-2</v>
      </c>
      <c r="J126" s="33">
        <v>1.4118651697748574</v>
      </c>
      <c r="K126" s="33">
        <v>4.4146816518033885E-2</v>
      </c>
      <c r="L126" s="33">
        <v>0.5372007627380575</v>
      </c>
      <c r="M126" s="33">
        <v>7.0926955735154132E-2</v>
      </c>
      <c r="N126" s="33">
        <v>0.10232062786099595</v>
      </c>
      <c r="O126" s="33">
        <v>2.1219804782504927E-2</v>
      </c>
      <c r="P126" s="33">
        <v>0</v>
      </c>
      <c r="Q126" s="33">
        <v>0</v>
      </c>
      <c r="R126" s="33">
        <v>2.5075385830249428</v>
      </c>
      <c r="S126" s="33">
        <v>0.10535876399264466</v>
      </c>
      <c r="T126" s="33">
        <v>0.24231835589190917</v>
      </c>
      <c r="U126" s="33">
        <v>7.5724486216221616E-3</v>
      </c>
      <c r="V126" s="33">
        <v>2.0554745616990448E-2</v>
      </c>
      <c r="W126" s="33">
        <v>1.3703163744660299E-3</v>
      </c>
      <c r="X126" s="33">
        <v>0</v>
      </c>
      <c r="Y126" s="33">
        <v>8.0374913594491613</v>
      </c>
      <c r="Z126" s="33"/>
      <c r="AA126" s="33">
        <v>0.63952139059905344</v>
      </c>
      <c r="AB126" s="5">
        <v>10.82</v>
      </c>
      <c r="AC126" s="5">
        <v>0.25</v>
      </c>
      <c r="AD126" s="63">
        <v>1.3350552858462925</v>
      </c>
      <c r="AE126" s="63">
        <v>0.3270552858462924</v>
      </c>
      <c r="AF126" s="5">
        <v>0.16</v>
      </c>
      <c r="AG126" s="5">
        <v>0.03</v>
      </c>
    </row>
    <row r="127" spans="1:33" x14ac:dyDescent="0.3">
      <c r="A127" s="5" t="s">
        <v>54</v>
      </c>
      <c r="B127" s="5" t="s">
        <v>43</v>
      </c>
      <c r="C127" s="5" t="s">
        <v>30</v>
      </c>
      <c r="D127" s="5">
        <v>14</v>
      </c>
      <c r="E127" s="5">
        <v>1800</v>
      </c>
      <c r="F127" s="5" t="s">
        <v>27</v>
      </c>
      <c r="G127" s="5">
        <v>6</v>
      </c>
      <c r="H127" s="33">
        <v>1.9709054479642572</v>
      </c>
      <c r="I127" s="33">
        <v>1.4027796782663752E-2</v>
      </c>
      <c r="J127" s="33">
        <v>1.4879635685409467E-2</v>
      </c>
      <c r="K127" s="33">
        <v>8.2664642696719272E-4</v>
      </c>
      <c r="L127" s="33">
        <v>0.23815098294987588</v>
      </c>
      <c r="M127" s="33">
        <v>1.730407388428901E-2</v>
      </c>
      <c r="N127" s="33">
        <v>0</v>
      </c>
      <c r="O127" s="33">
        <v>0</v>
      </c>
      <c r="P127" s="33">
        <v>0</v>
      </c>
      <c r="Q127" s="33">
        <v>0</v>
      </c>
      <c r="R127" s="33">
        <v>1.7932096299942377</v>
      </c>
      <c r="S127" s="33">
        <v>2.0912065655909483E-2</v>
      </c>
      <c r="T127" s="33">
        <v>4.5090375992571166E-3</v>
      </c>
      <c r="U127" s="33">
        <v>3.7575313327142644E-4</v>
      </c>
      <c r="V127" s="33">
        <v>0</v>
      </c>
      <c r="W127" s="33">
        <v>0</v>
      </c>
      <c r="X127" s="33">
        <v>0</v>
      </c>
      <c r="Y127" s="33">
        <v>4.0216547341930369</v>
      </c>
      <c r="Z127" s="33"/>
      <c r="AA127" s="33"/>
      <c r="AD127" s="63"/>
      <c r="AE127" s="63"/>
    </row>
    <row r="128" spans="1:33" x14ac:dyDescent="0.3">
      <c r="A128" s="5" t="s">
        <v>54</v>
      </c>
      <c r="B128" s="5" t="s">
        <v>38</v>
      </c>
      <c r="C128" s="5" t="s">
        <v>30</v>
      </c>
      <c r="D128" s="5">
        <v>14</v>
      </c>
      <c r="E128" s="5">
        <v>1800</v>
      </c>
      <c r="F128" s="5" t="s">
        <v>27</v>
      </c>
      <c r="G128" s="5">
        <v>4</v>
      </c>
      <c r="H128" s="33">
        <v>0.97443038773566137</v>
      </c>
      <c r="I128" s="33">
        <v>1.7534737054369226E-2</v>
      </c>
      <c r="J128" s="33">
        <v>2.9523071652211548E-3</v>
      </c>
      <c r="K128" s="33">
        <v>1.7713842991326928E-3</v>
      </c>
      <c r="L128" s="33">
        <v>0.29957400800418976</v>
      </c>
      <c r="M128" s="33">
        <v>1.4664461930275022E-2</v>
      </c>
      <c r="N128" s="33">
        <v>0</v>
      </c>
      <c r="O128" s="33">
        <v>0</v>
      </c>
      <c r="P128" s="33">
        <v>0</v>
      </c>
      <c r="Q128" s="33">
        <v>0</v>
      </c>
      <c r="R128" s="33">
        <v>1.7439160162734608</v>
      </c>
      <c r="S128" s="33">
        <v>3.3608659842529226E-2</v>
      </c>
      <c r="T128" s="33">
        <v>3.2207395031943202E-3</v>
      </c>
      <c r="U128" s="33">
        <v>5.3678991719905344E-4</v>
      </c>
      <c r="V128" s="33">
        <v>0</v>
      </c>
      <c r="W128" s="33">
        <v>0</v>
      </c>
      <c r="X128" s="33">
        <v>0</v>
      </c>
      <c r="Y128" s="33">
        <v>3.0240934586817274</v>
      </c>
      <c r="Z128" s="33"/>
      <c r="AA128" s="33"/>
      <c r="AD128" s="63"/>
      <c r="AE128" s="63"/>
    </row>
    <row r="129" spans="1:31" x14ac:dyDescent="0.3">
      <c r="A129" s="5" t="s">
        <v>54</v>
      </c>
      <c r="B129" s="5" t="s">
        <v>39</v>
      </c>
      <c r="C129" s="5" t="s">
        <v>30</v>
      </c>
      <c r="D129" s="5">
        <v>14</v>
      </c>
      <c r="E129" s="5">
        <v>1800</v>
      </c>
      <c r="F129" s="5" t="s">
        <v>27</v>
      </c>
      <c r="G129" s="5">
        <v>6</v>
      </c>
      <c r="H129" s="33">
        <v>1.9655123262063277</v>
      </c>
      <c r="I129" s="33">
        <v>3.6064446352409682E-3</v>
      </c>
      <c r="J129" s="33">
        <v>6.800793294550897E-2</v>
      </c>
      <c r="K129" s="33">
        <v>8.5009916181886212E-3</v>
      </c>
      <c r="L129" s="33">
        <v>0.28351366604223055</v>
      </c>
      <c r="M129" s="33">
        <v>1.2064411320945982E-2</v>
      </c>
      <c r="N129" s="33">
        <v>0</v>
      </c>
      <c r="O129" s="33">
        <v>0</v>
      </c>
      <c r="P129" s="33">
        <v>0</v>
      </c>
      <c r="Q129" s="33">
        <v>0</v>
      </c>
      <c r="R129" s="33">
        <v>1.2849452947917213</v>
      </c>
      <c r="S129" s="33">
        <v>1.6129020436716168E-2</v>
      </c>
      <c r="T129" s="33">
        <v>0.36284237252793311</v>
      </c>
      <c r="U129" s="33">
        <v>3.8641360226616939E-4</v>
      </c>
      <c r="V129" s="33">
        <v>7.1324229614392679E-2</v>
      </c>
      <c r="W129" s="33">
        <v>6.9925715308228134E-4</v>
      </c>
      <c r="X129" s="33">
        <v>0</v>
      </c>
      <c r="Y129" s="33">
        <v>4.0361458221281143</v>
      </c>
      <c r="Z129" s="33"/>
      <c r="AA129" s="33"/>
      <c r="AD129" s="63"/>
      <c r="AE129" s="63"/>
    </row>
    <row r="130" spans="1:31" x14ac:dyDescent="0.3">
      <c r="A130" s="5" t="s">
        <v>54</v>
      </c>
      <c r="B130" s="5" t="s">
        <v>27</v>
      </c>
      <c r="C130" s="5" t="s">
        <v>30</v>
      </c>
      <c r="D130" s="5">
        <v>14</v>
      </c>
      <c r="E130" s="5">
        <v>1800</v>
      </c>
      <c r="F130" s="5" t="s">
        <v>27</v>
      </c>
      <c r="G130" s="5">
        <v>2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>
        <v>0</v>
      </c>
      <c r="P130" s="33">
        <v>1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1</v>
      </c>
      <c r="Z130" s="33"/>
      <c r="AA130" s="33"/>
    </row>
    <row r="131" spans="1:31" x14ac:dyDescent="0.3">
      <c r="A131" s="5" t="s">
        <v>54</v>
      </c>
      <c r="B131" s="5" t="s">
        <v>36</v>
      </c>
      <c r="C131" s="5" t="s">
        <v>30</v>
      </c>
      <c r="D131" s="5">
        <v>14</v>
      </c>
      <c r="E131" s="5">
        <v>1800</v>
      </c>
      <c r="F131" s="5" t="s">
        <v>27</v>
      </c>
      <c r="G131" s="5">
        <v>2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1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1</v>
      </c>
      <c r="Z131" s="33"/>
      <c r="AA131" s="33"/>
    </row>
    <row r="132" spans="1:31" x14ac:dyDescent="0.3"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31" x14ac:dyDescent="0.3"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31" x14ac:dyDescent="0.3"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31" x14ac:dyDescent="0.3"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31" x14ac:dyDescent="0.3"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31" x14ac:dyDescent="0.3"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31" x14ac:dyDescent="0.3"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complete chemical data this stu</vt:lpstr>
      <vt:lpstr>Model input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Beyer</dc:creator>
  <cp:lastModifiedBy>Christopher Beyer</cp:lastModifiedBy>
  <dcterms:created xsi:type="dcterms:W3CDTF">2018-11-26T15:20:31Z</dcterms:created>
  <dcterms:modified xsi:type="dcterms:W3CDTF">2020-12-18T10:56:36Z</dcterms:modified>
</cp:coreProperties>
</file>