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mc:AlternateContent xmlns:mc="http://schemas.openxmlformats.org/markup-compatibility/2006">
    <mc:Choice Requires="x15">
      <x15ac:absPath xmlns:x15ac="http://schemas.microsoft.com/office/spreadsheetml/2010/11/ac" url="C:\Users\kenwi\AnacondaProjects\QuantRisk\"/>
    </mc:Choice>
  </mc:AlternateContent>
  <xr:revisionPtr revIDLastSave="0" documentId="8_{A6798EB5-7958-4AB5-8900-EE6A48D760D7}" xr6:coauthVersionLast="46" xr6:coauthVersionMax="46" xr10:uidLastSave="{00000000-0000-0000-0000-000000000000}"/>
  <bookViews>
    <workbookView xWindow="-96" yWindow="-96" windowWidth="16608" windowHeight="10536" tabRatio="919" xr2:uid="{00000000-000D-0000-FFFF-FFFF00000000}"/>
  </bookViews>
  <sheets>
    <sheet name="Table of Contents" sheetId="148" r:id="rId1"/>
    <sheet name="Ex2" sheetId="1" r:id="rId2"/>
    <sheet name="Ex3" sheetId="63" r:id="rId3"/>
    <sheet name="Ex4" sheetId="131" r:id="rId4"/>
    <sheet name="Ex5" sheetId="132" r:id="rId5"/>
    <sheet name="Ex6" sheetId="105" r:id="rId6"/>
    <sheet name="Ex7" sheetId="107" r:id="rId7"/>
    <sheet name="Ex8" sheetId="141" r:id="rId8"/>
    <sheet name="Ex9" sheetId="102" r:id="rId9"/>
    <sheet name="Ex10" sheetId="6" r:id="rId10"/>
    <sheet name="Ex11" sheetId="134" r:id="rId11"/>
    <sheet name="Ex12" sheetId="91" r:id="rId12"/>
    <sheet name="Ex13" sheetId="37" r:id="rId13"/>
    <sheet name="Ex14" sheetId="153" r:id="rId14"/>
    <sheet name="Ex15" sheetId="142" r:id="rId15"/>
    <sheet name="Ex16" sheetId="40" r:id="rId16"/>
    <sheet name="Ex17" sheetId="154" r:id="rId17"/>
    <sheet name="Ex18" sheetId="103" r:id="rId18"/>
    <sheet name="Ex19" sheetId="104" r:id="rId19"/>
    <sheet name="Ex20" sheetId="10" r:id="rId20"/>
    <sheet name="Ex21" sheetId="11" r:id="rId21"/>
    <sheet name="Ex22" sheetId="45" r:id="rId22"/>
    <sheet name="Ex23" sheetId="49" r:id="rId23"/>
    <sheet name="Ex24" sheetId="112" r:id="rId24"/>
    <sheet name="Ex25" sheetId="46" r:id="rId25"/>
    <sheet name="Ex26" sheetId="114" r:id="rId26"/>
    <sheet name="Ex27" sheetId="116" r:id="rId27"/>
    <sheet name="Ex28" sheetId="120" r:id="rId28"/>
    <sheet name="Ex29" sheetId="117" r:id="rId29"/>
    <sheet name="Ex30" sheetId="122" r:id="rId30"/>
    <sheet name="Ex31" sheetId="124" r:id="rId31"/>
    <sheet name="Ex32" sheetId="50" r:id="rId32"/>
    <sheet name="Ex33" sheetId="51" r:id="rId33"/>
    <sheet name="Ex34" sheetId="52" r:id="rId34"/>
    <sheet name="Ex35" sheetId="53" r:id="rId35"/>
    <sheet name="Ex36" sheetId="54" r:id="rId36"/>
    <sheet name="Ex37" sheetId="55" r:id="rId37"/>
    <sheet name="Ex38" sheetId="24" r:id="rId38"/>
    <sheet name="Ex39" sheetId="56" r:id="rId39"/>
    <sheet name="Ex40" sheetId="57" r:id="rId40"/>
    <sheet name="Ex41" sheetId="27" r:id="rId41"/>
    <sheet name="Ex42" sheetId="28" r:id="rId42"/>
    <sheet name="Ex43" sheetId="60" r:id="rId43"/>
    <sheet name="Ex44" sheetId="61" r:id="rId44"/>
    <sheet name="Ex45" sheetId="145" r:id="rId45"/>
    <sheet name="Ex46" sheetId="32" r:id="rId46"/>
    <sheet name="Ex47" sheetId="119" r:id="rId47"/>
    <sheet name="Ex48" sheetId="118" r:id="rId48"/>
    <sheet name="Ex49" sheetId="62" r:id="rId49"/>
    <sheet name="Disclaimer" sheetId="152" r:id="rId50"/>
  </sheets>
  <externalReferences>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s>
  <definedNames>
    <definedName name="_DLX4.USE" localSheetId="10">#REF!</definedName>
    <definedName name="_DLX4.USE">#REF!</definedName>
    <definedName name="_DLX6.USE" localSheetId="10">#REF!</definedName>
    <definedName name="_DLX6.USE">#REF!</definedName>
    <definedName name="_DumProb" localSheetId="49">OFFSET([1]BetaSolver!$R$4,0,0,COUNTA([1]BetaSolver!$R$5:$R$1000),1)</definedName>
    <definedName name="_DumProb" localSheetId="10">OFFSET([2]BetaSolver!$R$4,0,0,COUNTA([2]BetaSolver!$R$5:$R$1000),1)</definedName>
    <definedName name="_DumProb">OFFSET([3]BetaSolver!$R$4,0,0,COUNTA([3]BetaSolver!$R$5:$R$1000),1)</definedName>
    <definedName name="_xlnm._FilterDatabase" localSheetId="10" hidden="1">'Ex11'!$A$3:$C$38</definedName>
    <definedName name="_xlnm._FilterDatabase" localSheetId="19" hidden="1">'Ex20'!$A$3:$C$3</definedName>
    <definedName name="_xlnm._FilterDatabase" localSheetId="21" hidden="1">'Ex22'!$A$3:$F$3</definedName>
    <definedName name="a" localSheetId="17">#REF!</definedName>
    <definedName name="a" localSheetId="18">#REF!</definedName>
    <definedName name="a" localSheetId="23">#REF!</definedName>
    <definedName name="a" localSheetId="25">#REF!</definedName>
    <definedName name="a" localSheetId="26">#REF!</definedName>
    <definedName name="a" localSheetId="27">#REF!</definedName>
    <definedName name="a" localSheetId="28">#REF!</definedName>
    <definedName name="a" localSheetId="29">#REF!</definedName>
    <definedName name="a" localSheetId="30">#REF!</definedName>
    <definedName name="a" localSheetId="3">#REF!</definedName>
    <definedName name="a" localSheetId="46">#REF!</definedName>
    <definedName name="a" localSheetId="47">#REF!</definedName>
    <definedName name="a" localSheetId="7">#REF!</definedName>
    <definedName name="a" localSheetId="8">#REF!</definedName>
    <definedName name="a">#REF!</definedName>
    <definedName name="aa" localSheetId="23">#REF!</definedName>
    <definedName name="aa" localSheetId="25">#REF!</definedName>
    <definedName name="aa" localSheetId="26">#REF!</definedName>
    <definedName name="aa" localSheetId="27">#REF!</definedName>
    <definedName name="aa" localSheetId="3">#REF!</definedName>
    <definedName name="aa" localSheetId="46">#REF!</definedName>
    <definedName name="aa" localSheetId="47">#REF!</definedName>
    <definedName name="aa" localSheetId="7">#REF!</definedName>
    <definedName name="aa">#REF!</definedName>
    <definedName name="AaaLoss_" localSheetId="49">'[1]Source Tables'!$B$6</definedName>
    <definedName name="AaaLoss_" localSheetId="10">'[2]Source Tables'!$B$6</definedName>
    <definedName name="AaaLoss_">'[3]Source Tables'!$B$6</definedName>
    <definedName name="AaaPD" localSheetId="49">'[1]Source Tables'!$F$6</definedName>
    <definedName name="AaaPD" localSheetId="10">'[2]Source Tables'!$F$6</definedName>
    <definedName name="AaaPD">'[3]Source Tables'!$F$6</definedName>
    <definedName name="ab" localSheetId="23">#REF!</definedName>
    <definedName name="ab" localSheetId="25">#REF!</definedName>
    <definedName name="ab" localSheetId="26">#REF!</definedName>
    <definedName name="ab" localSheetId="27">#REF!</definedName>
    <definedName name="ab" localSheetId="3">#REF!</definedName>
    <definedName name="ab" localSheetId="46">#REF!</definedName>
    <definedName name="ab" localSheetId="47">#REF!</definedName>
    <definedName name="ab" localSheetId="7">#REF!</definedName>
    <definedName name="ab">#REF!</definedName>
    <definedName name="ApprovedModel" localSheetId="49">[1]Backend!$B$12</definedName>
    <definedName name="ApprovedModel" localSheetId="10">[2]Backend!$B$12</definedName>
    <definedName name="ApprovedModel">[3]Backend!$B$12</definedName>
    <definedName name="asdfasdfas" localSheetId="27">#REF!</definedName>
    <definedName name="asdfasdfas" localSheetId="28">#REF!</definedName>
    <definedName name="asdfasdfas" localSheetId="29">#REF!</definedName>
    <definedName name="asdfasdfas" localSheetId="30">#REF!</definedName>
    <definedName name="asdfasdfas" localSheetId="46">#REF!</definedName>
    <definedName name="asdfasdfas" localSheetId="47">#REF!</definedName>
    <definedName name="asdfasdfas">#REF!</definedName>
    <definedName name="b" localSheetId="17">[4]Queries!#REF!</definedName>
    <definedName name="b" localSheetId="18">[4]Queries!#REF!</definedName>
    <definedName name="b" localSheetId="23">[4]Queries!#REF!</definedName>
    <definedName name="b" localSheetId="25">[4]Queries!#REF!</definedName>
    <definedName name="b" localSheetId="26">[4]Queries!#REF!</definedName>
    <definedName name="b" localSheetId="27">#REF!</definedName>
    <definedName name="b" localSheetId="28">#REF!</definedName>
    <definedName name="b" localSheetId="29">#REF!</definedName>
    <definedName name="b" localSheetId="30">#REF!</definedName>
    <definedName name="b" localSheetId="3">[4]Queries!#REF!</definedName>
    <definedName name="b" localSheetId="46">#REF!</definedName>
    <definedName name="b" localSheetId="47">#REF!</definedName>
    <definedName name="b" localSheetId="7">[4]Queries!#REF!</definedName>
    <definedName name="b" localSheetId="8">[4]Queries!#REF!</definedName>
    <definedName name="b">#REF!</definedName>
    <definedName name="ba" localSheetId="23">[4]Queries!#REF!</definedName>
    <definedName name="ba" localSheetId="25">[4]Queries!#REF!</definedName>
    <definedName name="ba" localSheetId="26">[4]Queries!#REF!</definedName>
    <definedName name="ba" localSheetId="27">[4]Queries!#REF!</definedName>
    <definedName name="ba" localSheetId="3">[4]Queries!#REF!</definedName>
    <definedName name="ba" localSheetId="46">[4]Queries!#REF!</definedName>
    <definedName name="ba" localSheetId="47">[4]Queries!#REF!</definedName>
    <definedName name="ba" localSheetId="7">[4]Queries!#REF!</definedName>
    <definedName name="ba">[4]Queries!#REF!</definedName>
    <definedName name="bal" localSheetId="23">[4]Queries!#REF!</definedName>
    <definedName name="bal" localSheetId="25">[4]Queries!#REF!</definedName>
    <definedName name="bal" localSheetId="26">[4]Queries!#REF!</definedName>
    <definedName name="bal" localSheetId="27">[4]Queries!#REF!</definedName>
    <definedName name="bal" localSheetId="46">[4]Queries!#REF!</definedName>
    <definedName name="bal" localSheetId="47">[4]Queries!#REF!</definedName>
    <definedName name="bal">[4]Queries!#REF!</definedName>
    <definedName name="balance" localSheetId="23">[4]Queries!#REF!</definedName>
    <definedName name="balance" localSheetId="25">[4]Queries!#REF!</definedName>
    <definedName name="balance" localSheetId="26">[4]Queries!#REF!</definedName>
    <definedName name="balance" localSheetId="27">[4]Queries!#REF!</definedName>
    <definedName name="balance" localSheetId="46">[4]Queries!#REF!</definedName>
    <definedName name="balance" localSheetId="47">[4]Queries!#REF!</definedName>
    <definedName name="balance">[4]Queries!#REF!</definedName>
    <definedName name="BetaProb_" localSheetId="49">OFFSET([1]BetaSolver!$E$12,0,0,COUNTA([1]BetaSolver!$E$12:$E$1000),1)</definedName>
    <definedName name="BetaProb_" localSheetId="10">OFFSET([2]BetaSolver!$E$12,0,0,COUNTA([2]BetaSolver!$E$12:$E$1000),1)</definedName>
    <definedName name="BetaProb_">OFFSET([3]BetaSolver!$E$12,0,0,COUNTA([3]BetaSolver!$E$12:$E$1000),1)</definedName>
    <definedName name="ButtonGoto" localSheetId="10">[0]!ButtonGoto</definedName>
    <definedName name="ButtonGoto" localSheetId="27">'Ex28'!ButtonGoto</definedName>
    <definedName name="ButtonGoto" localSheetId="28">'Ex29'!ButtonGoto</definedName>
    <definedName name="ButtonGoto" localSheetId="29">'Ex30'!ButtonGoto</definedName>
    <definedName name="ButtonGoto" localSheetId="30">'Ex31'!ButtonGoto</definedName>
    <definedName name="ButtonGoto" localSheetId="46">'Ex47'!ButtonGoto</definedName>
    <definedName name="ButtonGoto" localSheetId="47">'Ex48'!ButtonGoto</definedName>
    <definedName name="ButtonGoto">'Ex11'!ButtonGoto</definedName>
    <definedName name="CFR" localSheetId="49">[1]Lookups!$J$15:$J$25</definedName>
    <definedName name="CFR" localSheetId="10">[2]Lookups!$J$15:$J$25</definedName>
    <definedName name="CFR">[3]Lookups!$J$15:$J$25</definedName>
    <definedName name="CFR_" localSheetId="49">'[1]Model Inputs'!$D$17</definedName>
    <definedName name="CFR_" localSheetId="10">'[2]Model Inputs'!$D$17</definedName>
    <definedName name="CFR_">'[3]Model Inputs'!$D$17</definedName>
    <definedName name="CFRChoices" localSheetId="49">'[1]Source Tables'!$A$16:$A$26</definedName>
    <definedName name="CFRChoices" localSheetId="10">'[2]Source Tables'!$A$16:$A$26</definedName>
    <definedName name="CFRChoices">'[3]Source Tables'!$A$16:$A$26</definedName>
    <definedName name="ChartE2L_" localSheetId="49">OFFSET([1]BetaSolver!$A$12,0,0,COUNTA([1]BetaSolver!$A$12:$Z$1000),1)</definedName>
    <definedName name="ChartE2L_" localSheetId="10">OFFSET([2]BetaSolver!$A$12,0,0,COUNTA([2]BetaSolver!$A$12:$Z$1000),1)</definedName>
    <definedName name="ChartE2L_">OFFSET([3]BetaSolver!$A$12,0,0,COUNTA([3]BetaSolver!$A$12:$Z$1000),1)</definedName>
    <definedName name="CreditMetrixPropabilities" localSheetId="10">[0]!CreditMetrixPropabilities</definedName>
    <definedName name="CreditMetrixPropabilities" localSheetId="27">'Ex28'!CreditMetrixPropabilities</definedName>
    <definedName name="CreditMetrixPropabilities" localSheetId="28">'Ex29'!CreditMetrixPropabilities</definedName>
    <definedName name="CreditMetrixPropabilities" localSheetId="29">'Ex30'!CreditMetrixPropabilities</definedName>
    <definedName name="CreditMetrixPropabilities" localSheetId="30">'Ex31'!CreditMetrixPropabilities</definedName>
    <definedName name="CreditMetrixPropabilities" localSheetId="46">'Ex47'!CreditMetrixPropabilities</definedName>
    <definedName name="CreditMetrixPropabilities" localSheetId="47">'Ex48'!CreditMetrixPropabilities</definedName>
    <definedName name="CreditMetrixPropabilities">'Ex11'!CreditMetrixPropabilities</definedName>
    <definedName name="CumExpLoss" localSheetId="49">'[1]Source Tables'!$E$32:$I$52</definedName>
    <definedName name="CumExpLoss" localSheetId="10">'[2]Source Tables'!$E$32:$I$52</definedName>
    <definedName name="CumExpLoss">'[3]Source Tables'!$E$32:$I$52</definedName>
    <definedName name="CurrenciesStart" localSheetId="49">[1]Lookups!$H$59</definedName>
    <definedName name="CurrenciesStart" localSheetId="10">[2]Lookups!$H$59</definedName>
    <definedName name="CurrenciesStart">[3]Lookups!$H$59</definedName>
    <definedName name="Currency_Lookback" localSheetId="49">OFFSET(Disclaimer!CurrenciesStart,0,1,COUNTA(Disclaimer!CurrencyRecords),2)</definedName>
    <definedName name="Currency_Lookback" localSheetId="10">OFFSET('Ex11'!CurrenciesStart,0,1,COUNTA('Ex11'!CurrencyRecords),2)</definedName>
    <definedName name="Currency_Lookback" localSheetId="17">OFFSET(CurrenciesStart,0,1,COUNTA(CurrencyRecords),2)</definedName>
    <definedName name="Currency_Lookback" localSheetId="18">OFFSET(CurrenciesStart,0,1,COUNTA(CurrencyRecords),2)</definedName>
    <definedName name="Currency_Lookback" localSheetId="23">OFFSET(CurrenciesStart,0,1,COUNTA(CurrencyRecords),2)</definedName>
    <definedName name="Currency_Lookback" localSheetId="25">OFFSET(CurrenciesStart,0,1,COUNTA(CurrencyRecords),2)</definedName>
    <definedName name="Currency_Lookback" localSheetId="26">OFFSET(CurrenciesStart,0,1,COUNTA(CurrencyRecords),2)</definedName>
    <definedName name="Currency_Lookback" localSheetId="27">OFFSET(CurrenciesStart,0,1,COUNTA(CurrencyRecords),2)</definedName>
    <definedName name="Currency_Lookback" localSheetId="3">OFFSET(CurrenciesStart,0,1,COUNTA(CurrencyRecords),2)</definedName>
    <definedName name="Currency_Lookback" localSheetId="46">OFFSET(CurrenciesStart,0,1,COUNTA(CurrencyRecords),2)</definedName>
    <definedName name="Currency_Lookback" localSheetId="47">OFFSET(CurrenciesStart,0,1,COUNTA(CurrencyRecords),2)</definedName>
    <definedName name="Currency_Lookback" localSheetId="7">OFFSET(CurrenciesStart,0,1,COUNTA(CurrencyRecords),2)</definedName>
    <definedName name="Currency_Lookback">OFFSET(CurrenciesStart,0,1,COUNTA(CurrencyRecords),2)</definedName>
    <definedName name="CurrencyChoices" localSheetId="49">OFFSET(Disclaimer!CurrenciesStart,0,0,COUNTA(Disclaimer!CurrencyRecords),1)</definedName>
    <definedName name="CurrencyChoices" localSheetId="10">OFFSET('Ex11'!CurrenciesStart,0,0,COUNTA('Ex11'!CurrencyRecords),1)</definedName>
    <definedName name="CurrencyChoices" localSheetId="17">OFFSET(CurrenciesStart,0,0,COUNTA(CurrencyRecords),1)</definedName>
    <definedName name="CurrencyChoices" localSheetId="18">OFFSET(CurrenciesStart,0,0,COUNTA(CurrencyRecords),1)</definedName>
    <definedName name="CurrencyChoices" localSheetId="23">OFFSET(CurrenciesStart,0,0,COUNTA(CurrencyRecords),1)</definedName>
    <definedName name="CurrencyChoices" localSheetId="25">OFFSET(CurrenciesStart,0,0,COUNTA(CurrencyRecords),1)</definedName>
    <definedName name="CurrencyChoices" localSheetId="26">OFFSET(CurrenciesStart,0,0,COUNTA(CurrencyRecords),1)</definedName>
    <definedName name="CurrencyChoices" localSheetId="27">OFFSET(CurrenciesStart,0,0,COUNTA(CurrencyRecords),1)</definedName>
    <definedName name="CurrencyChoices" localSheetId="3">OFFSET(CurrenciesStart,0,0,COUNTA(CurrencyRecords),1)</definedName>
    <definedName name="CurrencyChoices" localSheetId="46">OFFSET(CurrenciesStart,0,0,COUNTA(CurrencyRecords),1)</definedName>
    <definedName name="CurrencyChoices" localSheetId="47">OFFSET(CurrenciesStart,0,0,COUNTA(CurrencyRecords),1)</definedName>
    <definedName name="CurrencyChoices" localSheetId="7">OFFSET(CurrenciesStart,0,0,COUNTA(CurrencyRecords),1)</definedName>
    <definedName name="CurrencyChoices">OFFSET(CurrenciesStart,0,0,COUNTA(CurrencyRecords),1)</definedName>
    <definedName name="CurrencyLookup" localSheetId="49">OFFSET(Disclaimer!CurrenciesStart,0,0,COUNTA(Disclaimer!CurrencyRecords),2)</definedName>
    <definedName name="CurrencyLookup" localSheetId="10">OFFSET('Ex11'!CurrenciesStart,0,0,COUNTA('Ex11'!CurrencyRecords),2)</definedName>
    <definedName name="CurrencyLookup" localSheetId="17">OFFSET(CurrenciesStart,0,0,COUNTA(CurrencyRecords),2)</definedName>
    <definedName name="CurrencyLookup" localSheetId="18">OFFSET(CurrenciesStart,0,0,COUNTA(CurrencyRecords),2)</definedName>
    <definedName name="CurrencyLookup" localSheetId="23">OFFSET(CurrenciesStart,0,0,COUNTA(CurrencyRecords),2)</definedName>
    <definedName name="CurrencyLookup" localSheetId="25">OFFSET(CurrenciesStart,0,0,COUNTA(CurrencyRecords),2)</definedName>
    <definedName name="CurrencyLookup" localSheetId="26">OFFSET(CurrenciesStart,0,0,COUNTA(CurrencyRecords),2)</definedName>
    <definedName name="CurrencyLookup" localSheetId="27">OFFSET(CurrenciesStart,0,0,COUNTA(CurrencyRecords),2)</definedName>
    <definedName name="CurrencyLookup" localSheetId="3">OFFSET(CurrenciesStart,0,0,COUNTA(CurrencyRecords),2)</definedName>
    <definedName name="CurrencyLookup" localSheetId="46">OFFSET(CurrenciesStart,0,0,COUNTA(CurrencyRecords),2)</definedName>
    <definedName name="CurrencyLookup" localSheetId="47">OFFSET(CurrenciesStart,0,0,COUNTA(CurrencyRecords),2)</definedName>
    <definedName name="CurrencyLookup" localSheetId="7">OFFSET(CurrenciesStart,0,0,COUNTA(CurrencyRecords),2)</definedName>
    <definedName name="CurrencyLookup">OFFSET(CurrenciesStart,0,0,COUNTA(CurrencyRecords),2)</definedName>
    <definedName name="CurrencyRecords" localSheetId="49">[1]Lookups!$H$59:$H$1058</definedName>
    <definedName name="CurrencyRecords" localSheetId="10">[2]Lookups!$H$59:$H$1058</definedName>
    <definedName name="CurrencyRecords">[3]Lookups!$H$59:$H$1058</definedName>
    <definedName name="CurrencyUsed" localSheetId="49">'[1]Model Inputs'!$D$24</definedName>
    <definedName name="CurrencyUsed" localSheetId="10">'[2]Model Inputs'!$D$24</definedName>
    <definedName name="CurrencyUsed">'[3]Model Inputs'!$D$24</definedName>
    <definedName name="CurrencyUsed_Buffer" localSheetId="49">[1]Buffer!$W$9</definedName>
    <definedName name="CurrencyUsed_Buffer" localSheetId="10">[2]Buffer!$W$9</definedName>
    <definedName name="CurrencyUsed_Buffer">[3]Buffer!$W$9</definedName>
    <definedName name="CurrRatingOptions" localSheetId="49">[1]Lookups!$L$67:$L$88</definedName>
    <definedName name="CurrRatingOptions" localSheetId="10">[2]Lookups!$L$67:$L$88</definedName>
    <definedName name="CurrRatingOptions">[3]Lookups!$L$67:$L$88</definedName>
    <definedName name="d" localSheetId="10">'[5]Letter Numerators'!#REF!</definedName>
    <definedName name="d" localSheetId="17">#REF!</definedName>
    <definedName name="d" localSheetId="18">#REF!</definedName>
    <definedName name="d" localSheetId="23">#REF!</definedName>
    <definedName name="d" localSheetId="25">#REF!</definedName>
    <definedName name="d" localSheetId="26">#REF!</definedName>
    <definedName name="d" localSheetId="27">'[5]Letter Numerators'!#REF!</definedName>
    <definedName name="d" localSheetId="28">'[5]Letter Numerators'!#REF!</definedName>
    <definedName name="d" localSheetId="29">'[5]Letter Numerators'!#REF!</definedName>
    <definedName name="d" localSheetId="30">'[5]Letter Numerators'!#REF!</definedName>
    <definedName name="d" localSheetId="3">#REF!</definedName>
    <definedName name="d" localSheetId="46">'[5]Letter Numerators'!#REF!</definedName>
    <definedName name="d" localSheetId="47">'[5]Letter Numerators'!#REF!</definedName>
    <definedName name="d" localSheetId="7">#REF!</definedName>
    <definedName name="d" localSheetId="8">#REF!</definedName>
    <definedName name="d">'[5]Letter Numerators'!#REF!</definedName>
    <definedName name="DD_Cred_Class_Actual" localSheetId="49">[1]Lookups!$B$3:$B$22</definedName>
    <definedName name="DD_Cred_Class_Actual" localSheetId="10">[2]Lookups!$B$3:$B$22</definedName>
    <definedName name="DD_Cred_Class_Actual">[3]Lookups!$B$3:$B$22</definedName>
    <definedName name="DD_HoldCo_OpCo" localSheetId="49">[1]Lookups!$E$38:$E$77</definedName>
    <definedName name="DD_HoldCo_OpCo" localSheetId="10">[2]Lookups!$E$38:$E$77</definedName>
    <definedName name="DD_HoldCo_OpCo">[3]Lookups!$E$38:$E$77</definedName>
    <definedName name="DD_Loan_Type" localSheetId="49">[1]Lookups!$E$3:$E$4</definedName>
    <definedName name="DD_Loan_Type" localSheetId="10">[2]Lookups!$E$3:$E$4</definedName>
    <definedName name="DD_Loan_Type">[3]Lookups!$E$3:$E$4</definedName>
    <definedName name="DD_Prec_Inc_Utilization" localSheetId="49">[1]Lookups!$J$15:$L$25</definedName>
    <definedName name="DD_Prec_Inc_Utilization" localSheetId="10">[2]Lookups!$J$15:$L$25</definedName>
    <definedName name="DD_Prec_Inc_Utilization">[3]Lookups!$J$15:$L$25</definedName>
    <definedName name="de" localSheetId="23">[4]Queries!#REF!</definedName>
    <definedName name="de" localSheetId="25">[4]Queries!#REF!</definedName>
    <definedName name="de" localSheetId="26">[4]Queries!#REF!</definedName>
    <definedName name="de" localSheetId="3">[4]Queries!#REF!</definedName>
    <definedName name="de" localSheetId="7">[4]Queries!#REF!</definedName>
    <definedName name="de">[4]Queries!#REF!</definedName>
    <definedName name="DefaultedExclusion" localSheetId="49">[1]Buffer!$R$3</definedName>
    <definedName name="DefaultedExclusion" localSheetId="10">[2]Buffer!$R$3</definedName>
    <definedName name="DefaultedExclusion">[3]Buffer!$R$3</definedName>
    <definedName name="e" localSheetId="10">'[5]Alpha Numeric WACD Rates'!#REF!</definedName>
    <definedName name="e" localSheetId="27">'[5]Alpha Numeric WACD Rates'!#REF!</definedName>
    <definedName name="e" localSheetId="28">'[5]Alpha Numeric WACD Rates'!#REF!</definedName>
    <definedName name="e" localSheetId="29">'[5]Alpha Numeric WACD Rates'!#REF!</definedName>
    <definedName name="e" localSheetId="30">'[5]Alpha Numeric WACD Rates'!#REF!</definedName>
    <definedName name="e" localSheetId="46">'[5]Alpha Numeric WACD Rates'!#REF!</definedName>
    <definedName name="e" localSheetId="47">'[5]Alpha Numeric WACD Rates'!#REF!</definedName>
    <definedName name="e">'[5]Alpha Numeric WACD Rates'!#REF!</definedName>
    <definedName name="E2L_Mid_" localSheetId="49">OFFSET([1]BetaSolver!$C$12,0,0,COUNTA([1]BetaSolver!$C$12:$C$65536),1)</definedName>
    <definedName name="E2L_Mid_" localSheetId="10">OFFSET([2]BetaSolver!$C$12,0,0,COUNTA([2]BetaSolver!$C$12:$C$65536),1)</definedName>
    <definedName name="E2L_Mid_">OFFSET([3]BetaSolver!$C$12,0,0,COUNTA([3]BetaSolver!$C$12:$C$65536),1)</definedName>
    <definedName name="E2L_Scenario_" localSheetId="49">OFFSET([1]BetaSolver!$B$12,0,0,COUNTA([1]BetaSolver!$B$12:$B$1000),1)</definedName>
    <definedName name="E2L_Scenario_" localSheetId="10">OFFSET([2]BetaSolver!$B$12,0,0,COUNTA([2]BetaSolver!$B$12:$B$1000),1)</definedName>
    <definedName name="E2L_Scenario_">OFFSET([3]BetaSolver!$B$12,0,0,COUNTA([3]BetaSolver!$B$12:$B$1000),1)</definedName>
    <definedName name="EL2Ratg" localSheetId="49">'[1]StabilityBands-4Yr'!$B$5:$C$26</definedName>
    <definedName name="EL2Ratg" localSheetId="10">'[2]StabilityBands-4Yr'!$B$5:$C$26</definedName>
    <definedName name="EL2Ratg">'[3]StabilityBands-4Yr'!$B$5:$C$26</definedName>
    <definedName name="ExpLossRate" localSheetId="49">'[1]Model Inputs'!$D$18</definedName>
    <definedName name="ExpLossRate" localSheetId="10">'[2]Model Inputs'!$D$18</definedName>
    <definedName name="ExpLossRate">'[3]Model Inputs'!$D$18</definedName>
    <definedName name="ExpLossRates" localSheetId="49">'[1]Source Tables'!$J$32:$N$52</definedName>
    <definedName name="ExpLossRates" localSheetId="10">'[2]Source Tables'!$J$32:$N$52</definedName>
    <definedName name="ExpLossRates">'[3]Source Tables'!$J$32:$N$52</definedName>
    <definedName name="f" localSheetId="27">#REF!</definedName>
    <definedName name="f" localSheetId="28">#REF!</definedName>
    <definedName name="f" localSheetId="29">#REF!</definedName>
    <definedName name="f" localSheetId="30">#REF!</definedName>
    <definedName name="f" localSheetId="46">#REF!</definedName>
    <definedName name="f" localSheetId="47">#REF!</definedName>
    <definedName name="f">#REF!</definedName>
    <definedName name="Family_DP_" localSheetId="49">'[1]Model Inputs'!$D$22</definedName>
    <definedName name="Family_DP_" localSheetId="10">'[2]Model Inputs'!$D$22</definedName>
    <definedName name="Family_DP_">'[3]Model Inputs'!$D$22</definedName>
    <definedName name="FamilyInDefault" localSheetId="49">'[1]Model Inputs'!$D$23</definedName>
    <definedName name="FamilyInDefault" localSheetId="10">'[2]Model Inputs'!$D$23</definedName>
    <definedName name="FamilyInDefault">'[3]Model Inputs'!$D$23</definedName>
    <definedName name="fgsdfgqfa" localSheetId="10">'[5]Letter Cumulative Default Rates'!#REF!</definedName>
    <definedName name="fgsdfgqfa" localSheetId="27">'[5]Letter Cumulative Default Rates'!#REF!</definedName>
    <definedName name="fgsdfgqfa" localSheetId="28">'[5]Letter Cumulative Default Rates'!#REF!</definedName>
    <definedName name="fgsdfgqfa" localSheetId="29">'[5]Letter Cumulative Default Rates'!#REF!</definedName>
    <definedName name="fgsdfgqfa" localSheetId="30">'[5]Letter Cumulative Default Rates'!#REF!</definedName>
    <definedName name="fgsdfgqfa" localSheetId="46">'[5]Letter Cumulative Default Rates'!#REF!</definedName>
    <definedName name="fgsdfgqfa" localSheetId="47">'[5]Letter Cumulative Default Rates'!#REF!</definedName>
    <definedName name="fgsdfgqfa">'[5]Letter Cumulative Default Rates'!#REF!</definedName>
    <definedName name="g" localSheetId="27">#REF!</definedName>
    <definedName name="g" localSheetId="28">#REF!</definedName>
    <definedName name="g" localSheetId="29">#REF!</definedName>
    <definedName name="g" localSheetId="30">#REF!</definedName>
    <definedName name="g" localSheetId="46">#REF!</definedName>
    <definedName name="g" localSheetId="47">#REF!</definedName>
    <definedName name="g">#REF!</definedName>
    <definedName name="h" localSheetId="27">#REF!</definedName>
    <definedName name="h" localSheetId="28">#REF!</definedName>
    <definedName name="h" localSheetId="29">#REF!</definedName>
    <definedName name="h" localSheetId="30">#REF!</definedName>
    <definedName name="h" localSheetId="46">#REF!</definedName>
    <definedName name="h" localSheetId="47">#REF!</definedName>
    <definedName name="h">#REF!</definedName>
    <definedName name="High">"High"</definedName>
    <definedName name="i" localSheetId="27">#REF!</definedName>
    <definedName name="i" localSheetId="28">#REF!</definedName>
    <definedName name="i" localSheetId="29">#REF!</definedName>
    <definedName name="i" localSheetId="30">#REF!</definedName>
    <definedName name="i" localSheetId="46">#REF!</definedName>
    <definedName name="i" localSheetId="47">#REF!</definedName>
    <definedName name="i">#REF!</definedName>
    <definedName name="Input_RR_EV_" localSheetId="49">'[1]Model Inputs'!$D$19</definedName>
    <definedName name="Input_RR_EV_" localSheetId="10">'[2]Model Inputs'!$D$19</definedName>
    <definedName name="Input_RR_EV_">'[3]Model Inputs'!$D$19</definedName>
    <definedName name="InSyncWithDBLiab" localSheetId="49">[1]Backend!$B$10</definedName>
    <definedName name="InSyncWithDBLiab" localSheetId="10">[2]Backend!$B$10</definedName>
    <definedName name="InSyncWithDBLiab">[3]Backend!$B$10</definedName>
    <definedName name="InSyncWithDBModel" localSheetId="49">[1]Backend!$B$11</definedName>
    <definedName name="InSyncWithDBModel" localSheetId="10">[2]Backend!$B$11</definedName>
    <definedName name="InSyncWithDBModel">[3]Backend!$B$11</definedName>
    <definedName name="Issr_Rating_Rated_Portfolio" localSheetId="10">#REF!</definedName>
    <definedName name="Issr_Rating_Rated_Portfolio">#REF!</definedName>
    <definedName name="j" localSheetId="27">#REF!</definedName>
    <definedName name="j" localSheetId="28">#REF!</definedName>
    <definedName name="j" localSheetId="29">#REF!</definedName>
    <definedName name="j" localSheetId="30">#REF!</definedName>
    <definedName name="j" localSheetId="46">#REF!</definedName>
    <definedName name="j" localSheetId="47">#REF!</definedName>
    <definedName name="j">#REF!</definedName>
    <definedName name="k" localSheetId="27">#REF!</definedName>
    <definedName name="k" localSheetId="28">#REF!</definedName>
    <definedName name="k" localSheetId="29">#REF!</definedName>
    <definedName name="k" localSheetId="30">#REF!</definedName>
    <definedName name="k" localSheetId="46">#REF!</definedName>
    <definedName name="k" localSheetId="47">#REF!</definedName>
    <definedName name="k">#REF!</definedName>
    <definedName name="l" localSheetId="27">#REF!</definedName>
    <definedName name="l" localSheetId="28">#REF!</definedName>
    <definedName name="l" localSheetId="29">#REF!</definedName>
    <definedName name="l" localSheetId="30">#REF!</definedName>
    <definedName name="l" localSheetId="46">#REF!</definedName>
    <definedName name="l" localSheetId="47">#REF!</definedName>
    <definedName name="l">#REF!</definedName>
    <definedName name="LGD_lookup_" localSheetId="49">'[1]Source Tables'!$J$3:$K$8</definedName>
    <definedName name="LGD_lookup_" localSheetId="10">'[2]Source Tables'!$J$3:$K$8</definedName>
    <definedName name="LGD_lookup_">'[3]Source Tables'!$J$3:$K$8</definedName>
    <definedName name="LiabilityInputsInputs" localSheetId="49">'[1]Liability Inputs'!$A$1:$Q$65536,'[1]Liability Inputs'!$T$1:$V$65536,'[1]Liability Inputs'!$Y$1:$Y$65536,'[1]Liability Inputs'!$AD$1:$AD$65536</definedName>
    <definedName name="LiabilityInputsInputs" localSheetId="10">'[2]Liability Inputs'!$A$1:$Q$65536,'[2]Liability Inputs'!$T$1:$V$65536,'[2]Liability Inputs'!$Y$1:$Y$65536,'[2]Liability Inputs'!$AD$1:$AD$65536</definedName>
    <definedName name="LiabilityInputsInputs">'[3]Liability Inputs'!$A$1:$Q$65536,'[3]Liability Inputs'!$T$1:$V$65536,'[3]Liability Inputs'!$Y$1:$Y$65536,'[3]Liability Inputs'!$AD$1:$AD$65536</definedName>
    <definedName name="LiabilityRequiredInputs" localSheetId="49">'[1]Liability Inputs'!$B$1:$C$65536,'[1]Liability Inputs'!$D$1:$D$65536,'[1]Liability Inputs'!$I$1:$I$65536,'[1]Liability Inputs'!$N$1:$Q$65536</definedName>
    <definedName name="LiabilityRequiredInputs" localSheetId="10">'[2]Liability Inputs'!$B$1:$C$65536,'[2]Liability Inputs'!$D$1:$D$65536,'[2]Liability Inputs'!$I$1:$I$65536,'[2]Liability Inputs'!$N$1:$Q$65536</definedName>
    <definedName name="LiabilityRequiredInputs">'[3]Liability Inputs'!$B$1:$C$65536,'[3]Liability Inputs'!$D$1:$D$65536,'[3]Liability Inputs'!$I$1:$I$65536,'[3]Liability Inputs'!$N$1:$Q$65536</definedName>
    <definedName name="Linking_1" localSheetId="49">#REF!</definedName>
    <definedName name="Linking_1" localSheetId="10">#REF!</definedName>
    <definedName name="Linking_1" localSheetId="23">#REF!</definedName>
    <definedName name="Linking_1" localSheetId="25">#REF!</definedName>
    <definedName name="Linking_1" localSheetId="26">#REF!</definedName>
    <definedName name="Linking_1" localSheetId="27">#REF!</definedName>
    <definedName name="Linking_1" localSheetId="46">#REF!</definedName>
    <definedName name="Linking_1" localSheetId="47">#REF!</definedName>
    <definedName name="Linking_1">#REF!</definedName>
    <definedName name="Linking_10" localSheetId="49">#REF!</definedName>
    <definedName name="Linking_10" localSheetId="10">#REF!</definedName>
    <definedName name="Linking_10">#REF!</definedName>
    <definedName name="Linking_11" localSheetId="49">#REF!</definedName>
    <definedName name="Linking_11" localSheetId="10">#REF!</definedName>
    <definedName name="Linking_11">#REF!</definedName>
    <definedName name="Linking_12" localSheetId="49">#REF!</definedName>
    <definedName name="Linking_12" localSheetId="10">#REF!</definedName>
    <definedName name="Linking_12">#REF!</definedName>
    <definedName name="Linking_13" localSheetId="49">#REF!</definedName>
    <definedName name="Linking_13" localSheetId="10">#REF!</definedName>
    <definedName name="Linking_13">#REF!</definedName>
    <definedName name="Linking_14" localSheetId="49">#REF!</definedName>
    <definedName name="Linking_14" localSheetId="10">#REF!</definedName>
    <definedName name="Linking_14">#REF!</definedName>
    <definedName name="Linking_15" localSheetId="49">#REF!</definedName>
    <definedName name="Linking_15" localSheetId="10">#REF!</definedName>
    <definedName name="Linking_15">#REF!</definedName>
    <definedName name="Linking_16" localSheetId="49">#REF!</definedName>
    <definedName name="Linking_16" localSheetId="10">#REF!</definedName>
    <definedName name="Linking_16">#REF!</definedName>
    <definedName name="Linking_17" localSheetId="49">#REF!</definedName>
    <definedName name="Linking_17" localSheetId="10">#REF!</definedName>
    <definedName name="Linking_17">#REF!</definedName>
    <definedName name="Linking_18" localSheetId="49">#REF!</definedName>
    <definedName name="Linking_18" localSheetId="10">#REF!</definedName>
    <definedName name="Linking_18">#REF!</definedName>
    <definedName name="Linking_19" localSheetId="49">#REF!</definedName>
    <definedName name="Linking_19" localSheetId="10">#REF!</definedName>
    <definedName name="Linking_19">'Ex24'!$A$3:$J$54</definedName>
    <definedName name="Linking_2" localSheetId="49">#REF!</definedName>
    <definedName name="Linking_2" localSheetId="10">#REF!</definedName>
    <definedName name="Linking_2" localSheetId="27">#REF!</definedName>
    <definedName name="Linking_2" localSheetId="46">#REF!</definedName>
    <definedName name="Linking_2" localSheetId="47">#REF!</definedName>
    <definedName name="Linking_2">#REF!</definedName>
    <definedName name="Linking_20" localSheetId="49">#REF!</definedName>
    <definedName name="Linking_20" localSheetId="23">#REF!</definedName>
    <definedName name="Linking_20" localSheetId="25">#REF!</definedName>
    <definedName name="Linking_20" localSheetId="26">#REF!</definedName>
    <definedName name="Linking_20" localSheetId="27">#REF!</definedName>
    <definedName name="Linking_20" localSheetId="3">#REF!</definedName>
    <definedName name="Linking_20" localSheetId="46">#REF!</definedName>
    <definedName name="Linking_20" localSheetId="47">#REF!</definedName>
    <definedName name="Linking_20" localSheetId="7">#REF!</definedName>
    <definedName name="Linking_20">#REF!</definedName>
    <definedName name="Linking_21" localSheetId="49">#REF!</definedName>
    <definedName name="Linking_21" localSheetId="10">#REF!</definedName>
    <definedName name="Linking_21">#REF!</definedName>
    <definedName name="Linking_22" localSheetId="49">#REF!</definedName>
    <definedName name="Linking_22" localSheetId="10">#REF!</definedName>
    <definedName name="Linking_22">'Ex26'!$A$3:$I$44</definedName>
    <definedName name="Linking_23" localSheetId="49">#REF!</definedName>
    <definedName name="Linking_23" localSheetId="10">#REF!</definedName>
    <definedName name="Linking_23">'Ex26'!$A$47:$I$92</definedName>
    <definedName name="Linking_24" localSheetId="49">#REF!</definedName>
    <definedName name="Linking_24" localSheetId="10">#REF!</definedName>
    <definedName name="Linking_24">'Ex27'!$A$3:$H$41</definedName>
    <definedName name="Linking_25" localSheetId="49">#REF!</definedName>
    <definedName name="Linking_25" localSheetId="10">#REF!</definedName>
    <definedName name="Linking_25">#REF!</definedName>
    <definedName name="Linking_26" localSheetId="49">#REF!</definedName>
    <definedName name="Linking_26" localSheetId="10">#REF!</definedName>
    <definedName name="Linking_26">#REF!</definedName>
    <definedName name="Linking_27" localSheetId="49">#REF!</definedName>
    <definedName name="Linking_27" localSheetId="10">#REF!</definedName>
    <definedName name="Linking_27">#REF!</definedName>
    <definedName name="Linking_28" localSheetId="49">#REF!</definedName>
    <definedName name="Linking_28" localSheetId="10">#REF!</definedName>
    <definedName name="Linking_28">#REF!</definedName>
    <definedName name="Linking_29" localSheetId="49">#REF!</definedName>
    <definedName name="Linking_29" localSheetId="10">#REF!</definedName>
    <definedName name="Linking_29">#REF!</definedName>
    <definedName name="Linking_3" localSheetId="49">#REF!</definedName>
    <definedName name="Linking_3" localSheetId="10">#REF!</definedName>
    <definedName name="Linking_3" localSheetId="27">#REF!</definedName>
    <definedName name="Linking_3" localSheetId="46">#REF!</definedName>
    <definedName name="Linking_3" localSheetId="47">#REF!</definedName>
    <definedName name="Linking_3">#REF!</definedName>
    <definedName name="Linking_30" localSheetId="49">#REF!</definedName>
    <definedName name="Linking_30" localSheetId="10">#REF!</definedName>
    <definedName name="Linking_30">#REF!</definedName>
    <definedName name="Linking_31" localSheetId="49">#REF!</definedName>
    <definedName name="Linking_31" localSheetId="10">#REF!</definedName>
    <definedName name="Linking_31">#REF!</definedName>
    <definedName name="Linking_32" localSheetId="49">#REF!</definedName>
    <definedName name="Linking_32" localSheetId="10">#REF!</definedName>
    <definedName name="Linking_32">#REF!</definedName>
    <definedName name="Linking_33" localSheetId="49">#REF!</definedName>
    <definedName name="Linking_33" localSheetId="10">#REF!</definedName>
    <definedName name="Linking_33">#REF!</definedName>
    <definedName name="Linking_34" localSheetId="49">#REF!</definedName>
    <definedName name="Linking_34" localSheetId="10">#REF!</definedName>
    <definedName name="Linking_34">#REF!</definedName>
    <definedName name="Linking_35" localSheetId="49">#REF!</definedName>
    <definedName name="Linking_35" localSheetId="23">#REF!</definedName>
    <definedName name="Linking_35" localSheetId="25">#REF!</definedName>
    <definedName name="Linking_35" localSheetId="26">#REF!</definedName>
    <definedName name="Linking_35" localSheetId="27">#REF!</definedName>
    <definedName name="Linking_35" localSheetId="3">#REF!</definedName>
    <definedName name="Linking_35" localSheetId="46">#REF!</definedName>
    <definedName name="Linking_35" localSheetId="47">#REF!</definedName>
    <definedName name="Linking_35" localSheetId="7">#REF!</definedName>
    <definedName name="Linking_35">#REF!</definedName>
    <definedName name="Linking_36" localSheetId="49">#REF!</definedName>
    <definedName name="Linking_36" localSheetId="10">#REF!</definedName>
    <definedName name="Linking_36">#REF!</definedName>
    <definedName name="Linking_37" localSheetId="49">#REF!</definedName>
    <definedName name="Linking_37" localSheetId="10">#REF!</definedName>
    <definedName name="Linking_37">#REF!</definedName>
    <definedName name="Linking_38" localSheetId="49">#REF!</definedName>
    <definedName name="Linking_38" localSheetId="10">#REF!</definedName>
    <definedName name="Linking_38">#REF!</definedName>
    <definedName name="Linking_39" localSheetId="49">#REF!</definedName>
    <definedName name="Linking_39" localSheetId="10">#REF!</definedName>
    <definedName name="Linking_39">#REF!</definedName>
    <definedName name="Linking_4" localSheetId="49">'[6]Gbl 1 Yr Mig Rates Hist (II-19)'!#REF!</definedName>
    <definedName name="Linking_4" localSheetId="10">#REF!</definedName>
    <definedName name="Linking_4" localSheetId="27">#REF!</definedName>
    <definedName name="Linking_4" localSheetId="46">#REF!</definedName>
    <definedName name="Linking_4" localSheetId="47">#REF!</definedName>
    <definedName name="Linking_4">#REF!</definedName>
    <definedName name="Linking_4_Copy" localSheetId="49">#REF!</definedName>
    <definedName name="Linking_4_Copy" localSheetId="10">#REF!</definedName>
    <definedName name="Linking_4_Copy">#REF!</definedName>
    <definedName name="Linking_40" localSheetId="49">#REF!</definedName>
    <definedName name="Linking_40" localSheetId="10">'[7]V-46'!#REF!</definedName>
    <definedName name="Linking_40" localSheetId="23">'[8]V-46'!#REF!</definedName>
    <definedName name="Linking_40" localSheetId="25">'[8]V-46'!#REF!</definedName>
    <definedName name="Linking_40" localSheetId="26">'[8]V-46'!#REF!</definedName>
    <definedName name="Linking_40" localSheetId="27">'[8]V-46'!#REF!</definedName>
    <definedName name="Linking_40" localSheetId="3">'[8]V-46'!#REF!</definedName>
    <definedName name="Linking_40" localSheetId="46">'[8]V-46'!#REF!</definedName>
    <definedName name="Linking_40" localSheetId="47">'[8]V-46'!#REF!</definedName>
    <definedName name="Linking_40" localSheetId="7">'[8]V-46'!#REF!</definedName>
    <definedName name="Linking_40">'[8]V-46'!#REF!</definedName>
    <definedName name="Linking_41" localSheetId="49">#REF!</definedName>
    <definedName name="Linking_41" localSheetId="10">#REF!</definedName>
    <definedName name="Linking_41">#REF!</definedName>
    <definedName name="Linking_42" localSheetId="49">#REF!</definedName>
    <definedName name="Linking_42" localSheetId="10">#REF!</definedName>
    <definedName name="Linking_42">#REF!</definedName>
    <definedName name="Linking_43" localSheetId="49">#REF!</definedName>
    <definedName name="Linking_43" localSheetId="10">#REF!</definedName>
    <definedName name="Linking_43">#REF!</definedName>
    <definedName name="Linking_44" localSheetId="49">#REF!</definedName>
    <definedName name="Linking_44">#REF!</definedName>
    <definedName name="Linking_45" localSheetId="49">#REF!</definedName>
    <definedName name="Linking_45">#REF!</definedName>
    <definedName name="Linking_46">#REF!</definedName>
    <definedName name="Linking_47">#REF!</definedName>
    <definedName name="Linking_48">#REF!</definedName>
    <definedName name="Linking_49">#REF!</definedName>
    <definedName name="Linking_5" localSheetId="49">'[6]Gbl 1 Yr Mig Rates Fcst (II-20)'!#REF!</definedName>
    <definedName name="Linking_5" localSheetId="10">#REF!</definedName>
    <definedName name="Linking_5" localSheetId="27">#REF!</definedName>
    <definedName name="Linking_5" localSheetId="46">#REF!</definedName>
    <definedName name="Linking_5" localSheetId="47">#REF!</definedName>
    <definedName name="Linking_5">#REF!</definedName>
    <definedName name="Linking_5_Copy" localSheetId="49">#REF!</definedName>
    <definedName name="Linking_5_Copy" localSheetId="10">#REF!</definedName>
    <definedName name="Linking_5_Copy">#REF!</definedName>
    <definedName name="Linking_50">#REF!</definedName>
    <definedName name="Linking_51">#REF!</definedName>
    <definedName name="Linking_52">#REF!</definedName>
    <definedName name="Linking_53">#REF!</definedName>
    <definedName name="Linking_54">#REF!</definedName>
    <definedName name="Linking_55">#REF!</definedName>
    <definedName name="Linking_56">#REF!</definedName>
    <definedName name="Linking_57">#REF!</definedName>
    <definedName name="Linking_58">#REF!</definedName>
    <definedName name="Linking_59">#REF!</definedName>
    <definedName name="Linking_6" localSheetId="49">#REF!</definedName>
    <definedName name="Linking_6" localSheetId="10">#REF!</definedName>
    <definedName name="Linking_6" localSheetId="27">#REF!</definedName>
    <definedName name="Linking_6" localSheetId="46">#REF!</definedName>
    <definedName name="Linking_6" localSheetId="47">#REF!</definedName>
    <definedName name="Linking_6">#REF!</definedName>
    <definedName name="Linking_60">#REF!</definedName>
    <definedName name="Linking_61">#REF!</definedName>
    <definedName name="Linking_62">#REF!</definedName>
    <definedName name="Linking_63">#REF!</definedName>
    <definedName name="Linking_64">#REF!</definedName>
    <definedName name="Linking_65">'Ex24'!$A$57:$J$108</definedName>
    <definedName name="Linking_66">'Ex26'!$A$3:$I$38</definedName>
    <definedName name="Linking_67">'Ex26'!$A$3:$I$44</definedName>
    <definedName name="Linking_68">'Ex26'!$A$51:$I$92</definedName>
    <definedName name="Linking_69">'Ex27'!$A$46:$H$84</definedName>
    <definedName name="Linking_7" localSheetId="49">#REF!</definedName>
    <definedName name="Linking_7" localSheetId="10">#REF!</definedName>
    <definedName name="Linking_7">#REF!</definedName>
    <definedName name="Linking_70">#REF!</definedName>
    <definedName name="Linking_71">#REF!</definedName>
    <definedName name="Linking_72">#REF!</definedName>
    <definedName name="Linking_73">#REF!</definedName>
    <definedName name="Linking_74">#REF!</definedName>
    <definedName name="Linking_75">#REF!</definedName>
    <definedName name="Linking_76">#REF!</definedName>
    <definedName name="Linking_77">#REF!</definedName>
    <definedName name="Linking_78">#REF!</definedName>
    <definedName name="Linking_79">#REF!</definedName>
    <definedName name="Linking_8" localSheetId="49">#REF!</definedName>
    <definedName name="Linking_8" localSheetId="10">#REF!</definedName>
    <definedName name="Linking_8">#REF!</definedName>
    <definedName name="Linking_80">#REF!</definedName>
    <definedName name="Linking_81">'Ex15'!$A$3:$F$11</definedName>
    <definedName name="Linking_82">'Ex8'!$A$3:$G$9</definedName>
    <definedName name="Linking_83">#REF!</definedName>
    <definedName name="Linking_84">#REF!</definedName>
    <definedName name="Linking_85">#REF!</definedName>
    <definedName name="Linking_86">#REF!</definedName>
    <definedName name="Linking_87">#REF!</definedName>
    <definedName name="Linking_9" localSheetId="49">#REF!</definedName>
    <definedName name="Linking_9" localSheetId="10">#REF!</definedName>
    <definedName name="Linking_9">'Ex18'!$M$23</definedName>
    <definedName name="Linking_ExampleTable1_Copy" localSheetId="49">#REF!</definedName>
    <definedName name="Linking_ExampleTable1_Copy" localSheetId="10">#REF!</definedName>
    <definedName name="Linking_ExampleTable1_Copy" localSheetId="23">#REF!</definedName>
    <definedName name="Linking_ExampleTable1_Copy" localSheetId="25">#REF!</definedName>
    <definedName name="Linking_ExampleTable1_Copy" localSheetId="26">#REF!</definedName>
    <definedName name="Linking_ExampleTable1_Copy" localSheetId="47">'Ex48'!$A$3:$F$13</definedName>
    <definedName name="Linking_ExampleTable1_Copy">#REF!</definedName>
    <definedName name="Linking_ExampleTable1_CopyRect" localSheetId="27">#REF!</definedName>
    <definedName name="Linking_ExampleTable1_CopyRect" localSheetId="46">#REF!</definedName>
    <definedName name="Linking_ExampleTable1_CopyRect" localSheetId="47">#REF!</definedName>
    <definedName name="Linking_ExampleTable1_CopyRect">#REF!</definedName>
    <definedName name="Linking_ExampleTable10_Copy" localSheetId="10">#REF!</definedName>
    <definedName name="Linking_ExampleTable10_Copy" localSheetId="23">'Ex24'!$A$3:$J$55</definedName>
    <definedName name="Linking_ExampleTable10_Copy" localSheetId="27">#REF!</definedName>
    <definedName name="Linking_ExampleTable10_Copy" localSheetId="46">#REF!</definedName>
    <definedName name="Linking_ExampleTable10_Copy" localSheetId="47">#REF!</definedName>
    <definedName name="Linking_ExampleTable10_Copy">#REF!</definedName>
    <definedName name="Linking_ExampleTable10_CopyRect" localSheetId="10">#REF!</definedName>
    <definedName name="Linking_ExampleTable10_CopyRect" localSheetId="27">#REF!</definedName>
    <definedName name="Linking_ExampleTable10_CopyRect" localSheetId="46">#REF!</definedName>
    <definedName name="Linking_ExampleTable10_CopyRect" localSheetId="47">#REF!</definedName>
    <definedName name="Linking_ExampleTable10_CopyRect">#REF!</definedName>
    <definedName name="Linking_ExampleTable11_Copy" localSheetId="27">#REF!</definedName>
    <definedName name="Linking_ExampleTable11_Copy" localSheetId="46">#REF!</definedName>
    <definedName name="Linking_ExampleTable11_Copy" localSheetId="47">#REF!</definedName>
    <definedName name="Linking_ExampleTable11_Copy">#REF!</definedName>
    <definedName name="Linking_ExampleTable11_CopyRect" localSheetId="27">#REF!</definedName>
    <definedName name="Linking_ExampleTable11_CopyRect" localSheetId="46">#REF!</definedName>
    <definedName name="Linking_ExampleTable11_CopyRect" localSheetId="47">#REF!</definedName>
    <definedName name="Linking_ExampleTable11_CopyRect">#REF!</definedName>
    <definedName name="Linking_ExampleTable12_Copy" localSheetId="10">#REF!</definedName>
    <definedName name="Linking_ExampleTable12_Copy" localSheetId="25">'Ex26'!$A$3:$I$93</definedName>
    <definedName name="Linking_ExampleTable12_Copy" localSheetId="27">#REF!</definedName>
    <definedName name="Linking_ExampleTable12_Copy" localSheetId="46">#REF!</definedName>
    <definedName name="Linking_ExampleTable12_Copy" localSheetId="47">#REF!</definedName>
    <definedName name="Linking_ExampleTable12_Copy">#REF!</definedName>
    <definedName name="Linking_ExampleTable12_CopyRect" localSheetId="27">#REF!</definedName>
    <definedName name="Linking_ExampleTable12_CopyRect" localSheetId="46">#REF!</definedName>
    <definedName name="Linking_ExampleTable12_CopyRect" localSheetId="47">#REF!</definedName>
    <definedName name="Linking_ExampleTable12_CopyRect">#REF!</definedName>
    <definedName name="Linking_ExampleTable13_Copy" localSheetId="26">'Ex27'!$A$3:$H$41</definedName>
    <definedName name="Linking_ExampleTable13_Copy" localSheetId="27">#REF!</definedName>
    <definedName name="Linking_ExampleTable13_Copy" localSheetId="46">#REF!</definedName>
    <definedName name="Linking_ExampleTable13_Copy" localSheetId="47">#REF!</definedName>
    <definedName name="Linking_ExampleTable13_Copy">#REF!</definedName>
    <definedName name="Linking_ExampleTable13_CopyRect" localSheetId="27">#REF!</definedName>
    <definedName name="Linking_ExampleTable13_CopyRect" localSheetId="46">#REF!</definedName>
    <definedName name="Linking_ExampleTable13_CopyRect" localSheetId="47">#REF!</definedName>
    <definedName name="Linking_ExampleTable13_CopyRect">#REF!</definedName>
    <definedName name="Linking_ExampleTable14_Copy" localSheetId="27">#REF!</definedName>
    <definedName name="Linking_ExampleTable14_Copy" localSheetId="46">#REF!</definedName>
    <definedName name="Linking_ExampleTable14_Copy" localSheetId="47">#REF!</definedName>
    <definedName name="Linking_ExampleTable14_Copy">#REF!</definedName>
    <definedName name="Linking_ExampleTable14_CopyRect" localSheetId="27">#REF!</definedName>
    <definedName name="Linking_ExampleTable14_CopyRect" localSheetId="46">#REF!</definedName>
    <definedName name="Linking_ExampleTable14_CopyRect" localSheetId="47">#REF!</definedName>
    <definedName name="Linking_ExampleTable14_CopyRect">#REF!</definedName>
    <definedName name="Linking_ExampleTable15_Copy" localSheetId="27">#REF!</definedName>
    <definedName name="Linking_ExampleTable15_Copy" localSheetId="46">#REF!</definedName>
    <definedName name="Linking_ExampleTable15_Copy" localSheetId="47">#REF!</definedName>
    <definedName name="Linking_ExampleTable15_Copy">#REF!</definedName>
    <definedName name="Linking_ExampleTable15_CopyRect" localSheetId="27">#REF!</definedName>
    <definedName name="Linking_ExampleTable15_CopyRect" localSheetId="46">#REF!</definedName>
    <definedName name="Linking_ExampleTable15_CopyRect" localSheetId="47">#REF!</definedName>
    <definedName name="Linking_ExampleTable15_CopyRect">#REF!</definedName>
    <definedName name="Linking_ExampleTable16_Copy" localSheetId="27">#REF!</definedName>
    <definedName name="Linking_ExampleTable16_Copy" localSheetId="46">#REF!</definedName>
    <definedName name="Linking_ExampleTable16_Copy" localSheetId="47">#REF!</definedName>
    <definedName name="Linking_ExampleTable16_Copy">#REF!</definedName>
    <definedName name="Linking_ExampleTable16_CopyRect" localSheetId="27">#REF!</definedName>
    <definedName name="Linking_ExampleTable16_CopyRect" localSheetId="46">#REF!</definedName>
    <definedName name="Linking_ExampleTable16_CopyRect" localSheetId="47">#REF!</definedName>
    <definedName name="Linking_ExampleTable16_CopyRect">#REF!</definedName>
    <definedName name="Linking_ExampleTable17_Copy" localSheetId="27">#REF!</definedName>
    <definedName name="Linking_ExampleTable17_Copy" localSheetId="46">#REF!</definedName>
    <definedName name="Linking_ExampleTable17_Copy" localSheetId="47">#REF!</definedName>
    <definedName name="Linking_ExampleTable17_Copy">#REF!</definedName>
    <definedName name="Linking_ExampleTable17_CopyRect" localSheetId="27">#REF!</definedName>
    <definedName name="Linking_ExampleTable17_CopyRect" localSheetId="46">#REF!</definedName>
    <definedName name="Linking_ExampleTable17_CopyRect" localSheetId="47">#REF!</definedName>
    <definedName name="Linking_ExampleTable17_CopyRect">#REF!</definedName>
    <definedName name="Linking_ExampleTable18_Copy" localSheetId="27">#REF!</definedName>
    <definedName name="Linking_ExampleTable18_Copy" localSheetId="46">#REF!</definedName>
    <definedName name="Linking_ExampleTable18_Copy" localSheetId="47">#REF!</definedName>
    <definedName name="Linking_ExampleTable18_Copy">#REF!</definedName>
    <definedName name="Linking_ExampleTable18_CopyRect" localSheetId="27">#REF!</definedName>
    <definedName name="Linking_ExampleTable18_CopyRect" localSheetId="46">#REF!</definedName>
    <definedName name="Linking_ExampleTable18_CopyRect" localSheetId="47">#REF!</definedName>
    <definedName name="Linking_ExampleTable18_CopyRect">#REF!</definedName>
    <definedName name="Linking_ExampleTable19_Copy" localSheetId="27">#REF!</definedName>
    <definedName name="Linking_ExampleTable19_Copy" localSheetId="46">#REF!</definedName>
    <definedName name="Linking_ExampleTable19_Copy" localSheetId="47">#REF!</definedName>
    <definedName name="Linking_ExampleTable19_Copy">#REF!</definedName>
    <definedName name="Linking_ExampleTable19_CopyRect" localSheetId="27">#REF!</definedName>
    <definedName name="Linking_ExampleTable19_CopyRect" localSheetId="46">#REF!</definedName>
    <definedName name="Linking_ExampleTable19_CopyRect" localSheetId="47">#REF!</definedName>
    <definedName name="Linking_ExampleTable19_CopyRect">#REF!</definedName>
    <definedName name="Linking_ExampleTable2" localSheetId="49">#REF!</definedName>
    <definedName name="Linking_ExampleTable2" localSheetId="10">#REF!</definedName>
    <definedName name="Linking_ExampleTable2">#REF!</definedName>
    <definedName name="Linking_ExampleTable2_Copy" localSheetId="49">#REF!</definedName>
    <definedName name="Linking_ExampleTable2_Copy" localSheetId="23">#REF!</definedName>
    <definedName name="Linking_ExampleTable2_Copy" localSheetId="25">#REF!</definedName>
    <definedName name="Linking_ExampleTable2_Copy" localSheetId="26">#REF!</definedName>
    <definedName name="Linking_ExampleTable2_Copy" localSheetId="27">#REF!</definedName>
    <definedName name="Linking_ExampleTable2_Copy" localSheetId="46">#REF!</definedName>
    <definedName name="Linking_ExampleTable2_Copy" localSheetId="47">#REF!</definedName>
    <definedName name="Linking_ExampleTable2_Copy">#REF!</definedName>
    <definedName name="Linking_ExampleTable2_CopyRect" localSheetId="27">#REF!</definedName>
    <definedName name="Linking_ExampleTable2_CopyRect" localSheetId="46">#REF!</definedName>
    <definedName name="Linking_ExampleTable2_CopyRect" localSheetId="47">#REF!</definedName>
    <definedName name="Linking_ExampleTable2_CopyRect">#REF!</definedName>
    <definedName name="Linking_ExampleTable20_Copy" localSheetId="27">#REF!</definedName>
    <definedName name="Linking_ExampleTable20_Copy" localSheetId="46">#REF!</definedName>
    <definedName name="Linking_ExampleTable20_Copy" localSheetId="47">#REF!</definedName>
    <definedName name="Linking_ExampleTable20_Copy">#REF!</definedName>
    <definedName name="Linking_ExampleTable20_CopyRect" localSheetId="27">#REF!</definedName>
    <definedName name="Linking_ExampleTable20_CopyRect" localSheetId="46">#REF!</definedName>
    <definedName name="Linking_ExampleTable20_CopyRect" localSheetId="47">#REF!</definedName>
    <definedName name="Linking_ExampleTable20_CopyRect">#REF!</definedName>
    <definedName name="Linking_ExampleTable21_Copy" localSheetId="27">#REF!</definedName>
    <definedName name="Linking_ExampleTable21_Copy" localSheetId="28">#REF!</definedName>
    <definedName name="Linking_ExampleTable21_Copy" localSheetId="29">#REF!</definedName>
    <definedName name="Linking_ExampleTable21_Copy" localSheetId="30">#REF!</definedName>
    <definedName name="Linking_ExampleTable21_Copy" localSheetId="46">#REF!</definedName>
    <definedName name="Linking_ExampleTable21_Copy" localSheetId="47">#REF!</definedName>
    <definedName name="Linking_ExampleTable21_Copy">#REF!</definedName>
    <definedName name="Linking_ExampleTable21_CopyRect" localSheetId="27">#REF!</definedName>
    <definedName name="Linking_ExampleTable21_CopyRect" localSheetId="28">#REF!</definedName>
    <definedName name="Linking_ExampleTable21_CopyRect" localSheetId="29">#REF!</definedName>
    <definedName name="Linking_ExampleTable21_CopyRect" localSheetId="30">#REF!</definedName>
    <definedName name="Linking_ExampleTable21_CopyRect" localSheetId="46">#REF!</definedName>
    <definedName name="Linking_ExampleTable21_CopyRect" localSheetId="47">#REF!</definedName>
    <definedName name="Linking_ExampleTable21_CopyRect">#REF!</definedName>
    <definedName name="Linking_ExampleTable22_Copy" localSheetId="27">#REF!</definedName>
    <definedName name="Linking_ExampleTable22_Copy" localSheetId="28">#REF!</definedName>
    <definedName name="Linking_ExampleTable22_Copy" localSheetId="29">#REF!</definedName>
    <definedName name="Linking_ExampleTable22_Copy" localSheetId="30">#REF!</definedName>
    <definedName name="Linking_ExampleTable22_Copy" localSheetId="46">#REF!</definedName>
    <definedName name="Linking_ExampleTable22_Copy" localSheetId="47">#REF!</definedName>
    <definedName name="Linking_ExampleTable22_Copy">#REF!</definedName>
    <definedName name="Linking_ExampleTable22_CopyRect" localSheetId="27">#REF!</definedName>
    <definedName name="Linking_ExampleTable22_CopyRect" localSheetId="28">#REF!</definedName>
    <definedName name="Linking_ExampleTable22_CopyRect" localSheetId="29">#REF!</definedName>
    <definedName name="Linking_ExampleTable22_CopyRect" localSheetId="30">#REF!</definedName>
    <definedName name="Linking_ExampleTable22_CopyRect" localSheetId="46">#REF!</definedName>
    <definedName name="Linking_ExampleTable22_CopyRect" localSheetId="47">#REF!</definedName>
    <definedName name="Linking_ExampleTable22_CopyRect">#REF!</definedName>
    <definedName name="Linking_ExampleTable23_Copy" localSheetId="27">#REF!</definedName>
    <definedName name="Linking_ExampleTable23_Copy" localSheetId="46">#REF!</definedName>
    <definedName name="Linking_ExampleTable23_Copy" localSheetId="47">#REF!</definedName>
    <definedName name="Linking_ExampleTable23_Copy">#REF!</definedName>
    <definedName name="Linking_ExampleTable23_CopyRect" localSheetId="27">#REF!</definedName>
    <definedName name="Linking_ExampleTable23_CopyRect" localSheetId="46">#REF!</definedName>
    <definedName name="Linking_ExampleTable23_CopyRect" localSheetId="47">#REF!</definedName>
    <definedName name="Linking_ExampleTable23_CopyRect">#REF!</definedName>
    <definedName name="Linking_ExampleTable24_Copy" localSheetId="27">#REF!</definedName>
    <definedName name="Linking_ExampleTable24_Copy" localSheetId="46">#REF!</definedName>
    <definedName name="Linking_ExampleTable24_Copy" localSheetId="47">#REF!</definedName>
    <definedName name="Linking_ExampleTable24_Copy">#REF!</definedName>
    <definedName name="Linking_ExampleTable24_CopyRect" localSheetId="27">#REF!</definedName>
    <definedName name="Linking_ExampleTable24_CopyRect" localSheetId="46">#REF!</definedName>
    <definedName name="Linking_ExampleTable24_CopyRect" localSheetId="47">#REF!</definedName>
    <definedName name="Linking_ExampleTable24_CopyRect">#REF!</definedName>
    <definedName name="Linking_ExampleTable25_Copy" localSheetId="27">#REF!</definedName>
    <definedName name="Linking_ExampleTable25_Copy" localSheetId="46">#REF!</definedName>
    <definedName name="Linking_ExampleTable25_Copy" localSheetId="47">#REF!</definedName>
    <definedName name="Linking_ExampleTable25_Copy">#REF!</definedName>
    <definedName name="Linking_ExampleTable25_CopyRect" localSheetId="27">#REF!</definedName>
    <definedName name="Linking_ExampleTable25_CopyRect" localSheetId="46">#REF!</definedName>
    <definedName name="Linking_ExampleTable25_CopyRect" localSheetId="47">#REF!</definedName>
    <definedName name="Linking_ExampleTable25_CopyRect">#REF!</definedName>
    <definedName name="Linking_ExampleTable26_Copy" localSheetId="27">#REF!</definedName>
    <definedName name="Linking_ExampleTable26_Copy" localSheetId="46">#REF!</definedName>
    <definedName name="Linking_ExampleTable26_Copy" localSheetId="47">#REF!</definedName>
    <definedName name="Linking_ExampleTable26_Copy">#REF!</definedName>
    <definedName name="Linking_ExampleTable26_CopyRect" localSheetId="27">#REF!</definedName>
    <definedName name="Linking_ExampleTable26_CopyRect" localSheetId="46">#REF!</definedName>
    <definedName name="Linking_ExampleTable26_CopyRect" localSheetId="47">#REF!</definedName>
    <definedName name="Linking_ExampleTable26_CopyRect">#REF!</definedName>
    <definedName name="Linking_ExampleTable27_Copy" localSheetId="27">#REF!</definedName>
    <definedName name="Linking_ExampleTable27_Copy" localSheetId="46">#REF!</definedName>
    <definedName name="Linking_ExampleTable27_Copy" localSheetId="47">#REF!</definedName>
    <definedName name="Linking_ExampleTable27_Copy">#REF!</definedName>
    <definedName name="Linking_ExampleTable28_Copy" localSheetId="27">#REF!</definedName>
    <definedName name="Linking_ExampleTable28_Copy" localSheetId="46">#REF!</definedName>
    <definedName name="Linking_ExampleTable28_Copy" localSheetId="47">#REF!</definedName>
    <definedName name="Linking_ExampleTable28_Copy">'Ex12'!$A$3:$W$23</definedName>
    <definedName name="Linking_ExampleTable29_Copy" localSheetId="27">#REF!</definedName>
    <definedName name="Linking_ExampleTable29_Copy" localSheetId="46">#REF!</definedName>
    <definedName name="Linking_ExampleTable29_Copy" localSheetId="47">#REF!</definedName>
    <definedName name="Linking_ExampleTable29_Copy">#REF!</definedName>
    <definedName name="Linking_ExampleTable3" localSheetId="49">#REF!</definedName>
    <definedName name="Linking_ExampleTable3" localSheetId="10">#REF!</definedName>
    <definedName name="Linking_ExampleTable3">#REF!</definedName>
    <definedName name="Linking_ExampleTable3_Copy" localSheetId="49">#REF!</definedName>
    <definedName name="Linking_ExampleTable3_Copy" localSheetId="46">'Ex47'!$A$3:$K$35</definedName>
    <definedName name="Linking_ExampleTable3_Copy" localSheetId="47">#REF!</definedName>
    <definedName name="Linking_ExampleTable3_Copy">#REF!</definedName>
    <definedName name="Linking_ExampleTable3_CopyRect" localSheetId="27">#REF!</definedName>
    <definedName name="Linking_ExampleTable3_CopyRect" localSheetId="46">#REF!</definedName>
    <definedName name="Linking_ExampleTable3_CopyRect" localSheetId="47">#REF!</definedName>
    <definedName name="Linking_ExampleTable3_CopyRect">#REF!</definedName>
    <definedName name="Linking_ExampleTable30_Copy" localSheetId="27">#REF!</definedName>
    <definedName name="Linking_ExampleTable30_Copy" localSheetId="46">#REF!</definedName>
    <definedName name="Linking_ExampleTable30_Copy" localSheetId="47">#REF!</definedName>
    <definedName name="Linking_ExampleTable30_Copy">#REF!</definedName>
    <definedName name="Linking_ExampleTable31_Copy" localSheetId="27">#REF!</definedName>
    <definedName name="Linking_ExampleTable31_Copy" localSheetId="46">#REF!</definedName>
    <definedName name="Linking_ExampleTable31_Copy" localSheetId="47">#REF!</definedName>
    <definedName name="Linking_ExampleTable31_Copy">#REF!</definedName>
    <definedName name="Linking_ExampleTable32_Copy" localSheetId="27">#REF!</definedName>
    <definedName name="Linking_ExampleTable32_Copy" localSheetId="46">#REF!</definedName>
    <definedName name="Linking_ExampleTable32_Copy" localSheetId="47">#REF!</definedName>
    <definedName name="Linking_ExampleTable32_Copy">#REF!</definedName>
    <definedName name="Linking_ExampleTable33_Copy" localSheetId="27">#REF!</definedName>
    <definedName name="Linking_ExampleTable33_Copy" localSheetId="46">#REF!</definedName>
    <definedName name="Linking_ExampleTable33_Copy" localSheetId="47">#REF!</definedName>
    <definedName name="Linking_ExampleTable33_Copy">#REF!</definedName>
    <definedName name="Linking_ExampleTable34_Copy" localSheetId="27">#REF!</definedName>
    <definedName name="Linking_ExampleTable34_Copy" localSheetId="46">#REF!</definedName>
    <definedName name="Linking_ExampleTable34_Copy" localSheetId="47">#REF!</definedName>
    <definedName name="Linking_ExampleTable34_Copy">#REF!</definedName>
    <definedName name="Linking_ExampleTable35_Copy" localSheetId="27">#REF!</definedName>
    <definedName name="Linking_ExampleTable35_Copy" localSheetId="46">#REF!</definedName>
    <definedName name="Linking_ExampleTable35_Copy" localSheetId="47">#REF!</definedName>
    <definedName name="Linking_ExampleTable35_Copy">#REF!</definedName>
    <definedName name="Linking_ExampleTable36_Copy" localSheetId="27">#REF!</definedName>
    <definedName name="Linking_ExampleTable36_Copy" localSheetId="46">#REF!</definedName>
    <definedName name="Linking_ExampleTable36_Copy" localSheetId="47">#REF!</definedName>
    <definedName name="Linking_ExampleTable36_Copy">#REF!</definedName>
    <definedName name="Linking_ExampleTable37_Copy">#REF!</definedName>
    <definedName name="Linking_ExampleTable38_Copy">'Ex15'!#REF!</definedName>
    <definedName name="Linking_ExampleTable39_Copy">#REF!</definedName>
    <definedName name="Linking_ExampleTable3Rect" localSheetId="49">#REF!</definedName>
    <definedName name="Linking_ExampleTable3Rect" localSheetId="10">#REF!</definedName>
    <definedName name="Linking_ExampleTable3Rect">#REF!</definedName>
    <definedName name="Linking_ExampleTable4" localSheetId="49">#REF!</definedName>
    <definedName name="Linking_ExampleTable4" localSheetId="10">#REF!</definedName>
    <definedName name="Linking_ExampleTable4">#REF!</definedName>
    <definedName name="Linking_ExampleTable4_Copy" localSheetId="49">#REF!</definedName>
    <definedName name="Linking_ExampleTable4_Copy" localSheetId="10">#REF!</definedName>
    <definedName name="Linking_ExampleTable4_Copy" localSheetId="27">'Ex28'!$A$3:$K$39</definedName>
    <definedName name="Linking_ExampleTable4_Copy" localSheetId="46">#REF!</definedName>
    <definedName name="Linking_ExampleTable4_Copy" localSheetId="47">#REF!</definedName>
    <definedName name="Linking_ExampleTable4_Copy">#REF!</definedName>
    <definedName name="Linking_ExampleTable4_CopyRect" localSheetId="27">#REF!</definedName>
    <definedName name="Linking_ExampleTable4_CopyRect" localSheetId="46">#REF!</definedName>
    <definedName name="Linking_ExampleTable4_CopyRect" localSheetId="47">#REF!</definedName>
    <definedName name="Linking_ExampleTable4_CopyRect">#REF!</definedName>
    <definedName name="Linking_ExampleTable40_Copy">#REF!</definedName>
    <definedName name="Linking_ExampleTable41_Copy">#REF!</definedName>
    <definedName name="Linking_ExampleTable4Rect" localSheetId="49">#REF!</definedName>
    <definedName name="Linking_ExampleTable4Rect" localSheetId="10">#REF!</definedName>
    <definedName name="Linking_ExampleTable4Rect">#REF!</definedName>
    <definedName name="Linking_ExampleTable5" localSheetId="49">#REF!</definedName>
    <definedName name="Linking_ExampleTable5" localSheetId="10">#REF!</definedName>
    <definedName name="Linking_ExampleTable5">#REF!</definedName>
    <definedName name="Linking_ExampleTable5_Copy" localSheetId="23">[9]Ex.8Sheet!$B$3:$H$14</definedName>
    <definedName name="Linking_ExampleTable5_Copy" localSheetId="25">[9]Ex.8Sheet!$B$3:$H$14</definedName>
    <definedName name="Linking_ExampleTable5_Copy" localSheetId="26">[9]Ex.8Sheet!$B$3:$H$14</definedName>
    <definedName name="Linking_ExampleTable5_Copy" localSheetId="27">#REF!</definedName>
    <definedName name="Linking_ExampleTable5_Copy" localSheetId="28">#REF!</definedName>
    <definedName name="Linking_ExampleTable5_Copy" localSheetId="29">#REF!</definedName>
    <definedName name="Linking_ExampleTable5_Copy" localSheetId="30">#REF!</definedName>
    <definedName name="Linking_ExampleTable5_Copy" localSheetId="46">#REF!</definedName>
    <definedName name="Linking_ExampleTable5_Copy" localSheetId="47">#REF!</definedName>
    <definedName name="Linking_ExampleTable5_Copy">#REF!</definedName>
    <definedName name="Linking_ExampleTable5_CopyRect" localSheetId="27">#REF!</definedName>
    <definedName name="Linking_ExampleTable5_CopyRect" localSheetId="28">#REF!</definedName>
    <definedName name="Linking_ExampleTable5_CopyRect" localSheetId="29">#REF!</definedName>
    <definedName name="Linking_ExampleTable5_CopyRect" localSheetId="30">#REF!</definedName>
    <definedName name="Linking_ExampleTable5_CopyRect" localSheetId="46">#REF!</definedName>
    <definedName name="Linking_ExampleTable5_CopyRect" localSheetId="47">#REF!</definedName>
    <definedName name="Linking_ExampleTable5_CopyRect">#REF!</definedName>
    <definedName name="Linking_ExampleTable5Rect" localSheetId="49">#REF!</definedName>
    <definedName name="Linking_ExampleTable5Rect">#REF!</definedName>
    <definedName name="Linking_ExampleTable6_Copy" localSheetId="27">#REF!</definedName>
    <definedName name="Linking_ExampleTable6_Copy" localSheetId="46">#REF!</definedName>
    <definedName name="Linking_ExampleTable6_Copy" localSheetId="47">#REF!</definedName>
    <definedName name="Linking_ExampleTable6_Copy">#REF!</definedName>
    <definedName name="Linking_ExampleTable6_CopyRect" localSheetId="27">#REF!</definedName>
    <definedName name="Linking_ExampleTable6_CopyRect" localSheetId="46">#REF!</definedName>
    <definedName name="Linking_ExampleTable6_CopyRect" localSheetId="47">#REF!</definedName>
    <definedName name="Linking_ExampleTable6_CopyRect">#REF!</definedName>
    <definedName name="Linking_ExampleTable7_Copy" localSheetId="27">#REF!</definedName>
    <definedName name="Linking_ExampleTable7_Copy" localSheetId="46">#REF!</definedName>
    <definedName name="Linking_ExampleTable7_Copy" localSheetId="47">#REF!</definedName>
    <definedName name="Linking_ExampleTable7_Copy">#REF!</definedName>
    <definedName name="Linking_ExampleTable7_CopyRect" localSheetId="27">#REF!</definedName>
    <definedName name="Linking_ExampleTable7_CopyRect" localSheetId="46">#REF!</definedName>
    <definedName name="Linking_ExampleTable7_CopyRect" localSheetId="47">#REF!</definedName>
    <definedName name="Linking_ExampleTable7_CopyRect">#REF!</definedName>
    <definedName name="Linking_ExampleTable8_Copy" localSheetId="27">#REF!</definedName>
    <definedName name="Linking_ExampleTable8_Copy" localSheetId="46">#REF!</definedName>
    <definedName name="Linking_ExampleTable8_Copy" localSheetId="47">#REF!</definedName>
    <definedName name="Linking_ExampleTable8_Copy">#REF!</definedName>
    <definedName name="Linking_ExampleTable8_CopyRect" localSheetId="27">#REF!</definedName>
    <definedName name="Linking_ExampleTable8_CopyRect" localSheetId="46">#REF!</definedName>
    <definedName name="Linking_ExampleTable8_CopyRect" localSheetId="47">#REF!</definedName>
    <definedName name="Linking_ExampleTable8_CopyRect">#REF!</definedName>
    <definedName name="Linking_ExampleTable9_Copy" localSheetId="27">#REF!</definedName>
    <definedName name="Linking_ExampleTable9_Copy" localSheetId="46">#REF!</definedName>
    <definedName name="Linking_ExampleTable9_Copy" localSheetId="47">#REF!</definedName>
    <definedName name="Linking_ExampleTable9_Copy">#REF!</definedName>
    <definedName name="Linking_ExampleTable9_CopyRect" localSheetId="27">#REF!</definedName>
    <definedName name="Linking_ExampleTable9_CopyRect" localSheetId="46">#REF!</definedName>
    <definedName name="Linking_ExampleTable9_CopyRect" localSheetId="47">#REF!</definedName>
    <definedName name="Linking_ExampleTable9_CopyRect">#REF!</definedName>
    <definedName name="Loss2Rtg_" localSheetId="49">'[1]Source Tables'!$B$6:$C$27</definedName>
    <definedName name="Loss2Rtg_" localSheetId="10">'[2]Source Tables'!$B$6:$C$27</definedName>
    <definedName name="Loss2Rtg_">'[3]Source Tables'!$B$6:$C$27</definedName>
    <definedName name="Low">"Low"</definedName>
    <definedName name="Ltd_Default_Type" localSheetId="49">[1]Buffer!$R$2:$R$4</definedName>
    <definedName name="Ltd_Default_Type" localSheetId="10">[2]Buffer!$R$2:$R$4</definedName>
    <definedName name="Ltd_Default_Type">[3]Buffer!$R$2:$R$4</definedName>
    <definedName name="m" localSheetId="27">#REF!</definedName>
    <definedName name="m" localSheetId="28">#REF!</definedName>
    <definedName name="m" localSheetId="29">#REF!</definedName>
    <definedName name="m" localSheetId="30">#REF!</definedName>
    <definedName name="m" localSheetId="46">#REF!</definedName>
    <definedName name="m" localSheetId="47">#REF!</definedName>
    <definedName name="m">#REF!</definedName>
    <definedName name="m_CohortDate" localSheetId="27">#REF!</definedName>
    <definedName name="m_CohortDate" localSheetId="28">#REF!</definedName>
    <definedName name="m_CohortDate" localSheetId="29">#REF!</definedName>
    <definedName name="m_CohortDate" localSheetId="30">#REF!</definedName>
    <definedName name="m_CohortDate" localSheetId="46">#REF!</definedName>
    <definedName name="m_CohortDate" localSheetId="47">#REF!</definedName>
    <definedName name="m_CohortDate">#REF!</definedName>
    <definedName name="m_ColRef" localSheetId="27">#REF!</definedName>
    <definedName name="m_ColRef" localSheetId="28">#REF!</definedName>
    <definedName name="m_ColRef" localSheetId="29">#REF!</definedName>
    <definedName name="m_ColRef" localSheetId="30">#REF!</definedName>
    <definedName name="m_ColRef" localSheetId="46">#REF!</definedName>
    <definedName name="m_ColRef" localSheetId="47">#REF!</definedName>
    <definedName name="m_ColRef">#REF!</definedName>
    <definedName name="m_ColRef1" localSheetId="27">#REF!</definedName>
    <definedName name="m_ColRef1" localSheetId="28">#REF!</definedName>
    <definedName name="m_ColRef1" localSheetId="29">#REF!</definedName>
    <definedName name="m_ColRef1" localSheetId="30">#REF!</definedName>
    <definedName name="m_ColRef1" localSheetId="46">#REF!</definedName>
    <definedName name="m_ColRef1" localSheetId="47">#REF!</definedName>
    <definedName name="m_ColRef1">#REF!</definedName>
    <definedName name="m_CriteriaField" localSheetId="27">#REF!</definedName>
    <definedName name="m_CriteriaField" localSheetId="28">#REF!</definedName>
    <definedName name="m_CriteriaField" localSheetId="29">#REF!</definedName>
    <definedName name="m_CriteriaField" localSheetId="30">#REF!</definedName>
    <definedName name="m_CriteriaField" localSheetId="46">#REF!</definedName>
    <definedName name="m_CriteriaField" localSheetId="47">#REF!</definedName>
    <definedName name="m_CriteriaField">#REF!</definedName>
    <definedName name="M_DataStartPoint1" localSheetId="27">#REF!</definedName>
    <definedName name="M_DataStartPoint1" localSheetId="28">#REF!</definedName>
    <definedName name="M_DataStartPoint1" localSheetId="29">#REF!</definedName>
    <definedName name="M_DataStartPoint1" localSheetId="30">#REF!</definedName>
    <definedName name="M_DataStartPoint1" localSheetId="46">#REF!</definedName>
    <definedName name="M_DataStartPoint1" localSheetId="47">#REF!</definedName>
    <definedName name="M_DataStartPoint1">#REF!</definedName>
    <definedName name="M_DataStartPoint2" localSheetId="27">#REF!</definedName>
    <definedName name="M_DataStartPoint2" localSheetId="28">#REF!</definedName>
    <definedName name="M_DataStartPoint2" localSheetId="29">#REF!</definedName>
    <definedName name="M_DataStartPoint2" localSheetId="30">#REF!</definedName>
    <definedName name="M_DataStartPoint2" localSheetId="46">#REF!</definedName>
    <definedName name="M_DataStartPoint2" localSheetId="47">#REF!</definedName>
    <definedName name="M_DataStartPoint2">#REF!</definedName>
    <definedName name="m_Destination1" localSheetId="27">'[5]Letter Denominators'!#REF!</definedName>
    <definedName name="m_Destination1" localSheetId="28">'[5]Letter Denominators'!#REF!</definedName>
    <definedName name="m_Destination1" localSheetId="29">'[5]Letter Denominators'!#REF!</definedName>
    <definedName name="m_Destination1" localSheetId="30">'[5]Letter Denominators'!#REF!</definedName>
    <definedName name="m_Destination1" localSheetId="46">'[5]Letter Denominators'!#REF!</definedName>
    <definedName name="m_Destination1" localSheetId="47">'[5]Letter Denominators'!#REF!</definedName>
    <definedName name="m_Destination1">'[5]Letter Denominators'!#REF!</definedName>
    <definedName name="m_Destination2" localSheetId="27">'[5]Letter Numerators'!#REF!</definedName>
    <definedName name="m_Destination2" localSheetId="46">'[5]Letter Numerators'!#REF!</definedName>
    <definedName name="m_Destination2" localSheetId="47">'[5]Letter Numerators'!#REF!</definedName>
    <definedName name="m_Destination2">'[5]Letter Numerators'!#REF!</definedName>
    <definedName name="m_Destination3" localSheetId="27">'[5]Letter Marginal Default Rates'!#REF!</definedName>
    <definedName name="m_Destination3" localSheetId="46">'[5]Letter Marginal Default Rates'!#REF!</definedName>
    <definedName name="m_Destination3" localSheetId="47">'[5]Letter Marginal Default Rates'!#REF!</definedName>
    <definedName name="m_Destination3">'[5]Letter Marginal Default Rates'!#REF!</definedName>
    <definedName name="m_Destination4" localSheetId="27">'[5]Letter Cumulative Default Rates'!#REF!</definedName>
    <definedName name="m_Destination4" localSheetId="46">'[5]Letter Cumulative Default Rates'!#REF!</definedName>
    <definedName name="m_Destination4" localSheetId="47">'[5]Letter Cumulative Default Rates'!#REF!</definedName>
    <definedName name="m_Destination4">'[5]Letter Cumulative Default Rates'!#REF!</definedName>
    <definedName name="m_Destination5" localSheetId="27">#REF!</definedName>
    <definedName name="m_Destination5" localSheetId="28">#REF!</definedName>
    <definedName name="m_Destination5" localSheetId="29">#REF!</definedName>
    <definedName name="m_Destination5" localSheetId="30">#REF!</definedName>
    <definedName name="m_Destination5" localSheetId="46">#REF!</definedName>
    <definedName name="m_Destination5" localSheetId="47">#REF!</definedName>
    <definedName name="m_Destination5">#REF!</definedName>
    <definedName name="m_ExtractofIntervals" localSheetId="27">#REF!</definedName>
    <definedName name="m_ExtractofIntervals" localSheetId="28">#REF!</definedName>
    <definedName name="m_ExtractofIntervals" localSheetId="29">#REF!</definedName>
    <definedName name="m_ExtractofIntervals" localSheetId="30">#REF!</definedName>
    <definedName name="m_ExtractofIntervals" localSheetId="46">#REF!</definedName>
    <definedName name="m_ExtractofIntervals" localSheetId="47">#REF!</definedName>
    <definedName name="m_ExtractofIntervals">#REF!</definedName>
    <definedName name="m_Fill1" localSheetId="27">#REF!</definedName>
    <definedName name="m_Fill1" localSheetId="28">#REF!</definedName>
    <definedName name="m_Fill1" localSheetId="29">#REF!</definedName>
    <definedName name="m_Fill1" localSheetId="30">#REF!</definedName>
    <definedName name="m_Fill1" localSheetId="46">#REF!</definedName>
    <definedName name="m_Fill1" localSheetId="47">#REF!</definedName>
    <definedName name="m_Fill1">#REF!</definedName>
    <definedName name="m_Fill2" localSheetId="27">#REF!</definedName>
    <definedName name="m_Fill2" localSheetId="28">#REF!</definedName>
    <definedName name="m_Fill2" localSheetId="29">#REF!</definedName>
    <definedName name="m_Fill2" localSheetId="30">#REF!</definedName>
    <definedName name="m_Fill2" localSheetId="46">#REF!</definedName>
    <definedName name="m_Fill2" localSheetId="47">#REF!</definedName>
    <definedName name="m_Fill2">#REF!</definedName>
    <definedName name="m_Fill3" localSheetId="27">#REF!</definedName>
    <definedName name="m_Fill3" localSheetId="28">#REF!</definedName>
    <definedName name="m_Fill3" localSheetId="29">#REF!</definedName>
    <definedName name="m_Fill3" localSheetId="30">#REF!</definedName>
    <definedName name="m_Fill3" localSheetId="46">#REF!</definedName>
    <definedName name="m_Fill3" localSheetId="47">#REF!</definedName>
    <definedName name="m_Fill3">#REF!</definedName>
    <definedName name="m_Fill4" localSheetId="27">#REF!</definedName>
    <definedName name="m_Fill4" localSheetId="28">#REF!</definedName>
    <definedName name="m_Fill4" localSheetId="29">#REF!</definedName>
    <definedName name="m_Fill4" localSheetId="30">#REF!</definedName>
    <definedName name="m_Fill4" localSheetId="46">#REF!</definedName>
    <definedName name="m_Fill4" localSheetId="47">#REF!</definedName>
    <definedName name="m_Fill4">#REF!</definedName>
    <definedName name="m_Fill5" localSheetId="27">#REF!</definedName>
    <definedName name="m_Fill5" localSheetId="28">#REF!</definedName>
    <definedName name="m_Fill5" localSheetId="29">#REF!</definedName>
    <definedName name="m_Fill5" localSheetId="30">#REF!</definedName>
    <definedName name="m_Fill5" localSheetId="46">#REF!</definedName>
    <definedName name="m_Fill5" localSheetId="47">#REF!</definedName>
    <definedName name="m_Fill5">#REF!</definedName>
    <definedName name="m_FirstDate">[5]wParm!$C$24</definedName>
    <definedName name="m_FromRange" localSheetId="27">#REF!</definedName>
    <definedName name="m_FromRange" localSheetId="28">#REF!</definedName>
    <definedName name="m_FromRange" localSheetId="29">#REF!</definedName>
    <definedName name="m_FromRange" localSheetId="30">#REF!</definedName>
    <definedName name="m_FromRange" localSheetId="46">#REF!</definedName>
    <definedName name="m_FromRange" localSheetId="47">#REF!</definedName>
    <definedName name="m_FromRange">#REF!</definedName>
    <definedName name="m_FromRange1" localSheetId="27">#REF!</definedName>
    <definedName name="m_FromRange1" localSheetId="28">#REF!</definedName>
    <definedName name="m_FromRange1" localSheetId="29">#REF!</definedName>
    <definedName name="m_FromRange1" localSheetId="30">#REF!</definedName>
    <definedName name="m_FromRange1" localSheetId="46">#REF!</definedName>
    <definedName name="m_FromRange1" localSheetId="47">#REF!</definedName>
    <definedName name="m_FromRange1">#REF!</definedName>
    <definedName name="m_IntervalRecords" localSheetId="27">#REF!</definedName>
    <definedName name="m_IntervalRecords" localSheetId="28">#REF!</definedName>
    <definedName name="m_IntervalRecords" localSheetId="29">#REF!</definedName>
    <definedName name="m_IntervalRecords" localSheetId="30">#REF!</definedName>
    <definedName name="m_IntervalRecords" localSheetId="46">#REF!</definedName>
    <definedName name="m_IntervalRecords" localSheetId="47">#REF!</definedName>
    <definedName name="m_IntervalRecords">#REF!</definedName>
    <definedName name="m_IntervalRecords1" localSheetId="27">#REF!</definedName>
    <definedName name="m_IntervalRecords1" localSheetId="28">#REF!</definedName>
    <definedName name="m_IntervalRecords1" localSheetId="29">#REF!</definedName>
    <definedName name="m_IntervalRecords1" localSheetId="30">#REF!</definedName>
    <definedName name="m_IntervalRecords1" localSheetId="46">#REF!</definedName>
    <definedName name="m_IntervalRecords1" localSheetId="47">#REF!</definedName>
    <definedName name="m_IntervalRecords1">#REF!</definedName>
    <definedName name="m_LastDate">[5]wParm!$C$25</definedName>
    <definedName name="M_QueryData_1" localSheetId="27">#REF!</definedName>
    <definedName name="M_QueryData_1" localSheetId="28">#REF!</definedName>
    <definedName name="M_QueryData_1" localSheetId="29">#REF!</definedName>
    <definedName name="M_QueryData_1" localSheetId="30">#REF!</definedName>
    <definedName name="M_QueryData_1" localSheetId="46">#REF!</definedName>
    <definedName name="M_QueryData_1" localSheetId="47">#REF!</definedName>
    <definedName name="M_QueryData_1">#REF!</definedName>
    <definedName name="M_QueryData_2" localSheetId="27">#REF!</definedName>
    <definedName name="M_QueryData_2" localSheetId="28">#REF!</definedName>
    <definedName name="M_QueryData_2" localSheetId="29">#REF!</definedName>
    <definedName name="M_QueryData_2" localSheetId="30">#REF!</definedName>
    <definedName name="M_QueryData_2" localSheetId="46">#REF!</definedName>
    <definedName name="M_QueryData_2" localSheetId="47">#REF!</definedName>
    <definedName name="M_QueryData_2">#REF!</definedName>
    <definedName name="m_RatingScale" localSheetId="27">#REF!</definedName>
    <definedName name="m_RatingScale" localSheetId="28">#REF!</definedName>
    <definedName name="m_RatingScale" localSheetId="29">#REF!</definedName>
    <definedName name="m_RatingScale" localSheetId="30">#REF!</definedName>
    <definedName name="m_RatingScale" localSheetId="46">#REF!</definedName>
    <definedName name="m_RatingScale" localSheetId="47">#REF!</definedName>
    <definedName name="m_RatingScale">#REF!</definedName>
    <definedName name="m_RowRef" localSheetId="27">#REF!</definedName>
    <definedName name="m_RowRef" localSheetId="28">#REF!</definedName>
    <definedName name="m_RowRef" localSheetId="29">#REF!</definedName>
    <definedName name="m_RowRef" localSheetId="30">#REF!</definedName>
    <definedName name="m_RowRef" localSheetId="46">#REF!</definedName>
    <definedName name="m_RowRef" localSheetId="47">#REF!</definedName>
    <definedName name="m_RowRef">#REF!</definedName>
    <definedName name="m_RowRef1" localSheetId="27">#REF!</definedName>
    <definedName name="m_RowRef1" localSheetId="28">#REF!</definedName>
    <definedName name="m_RowRef1" localSheetId="29">#REF!</definedName>
    <definedName name="m_RowRef1" localSheetId="30">#REF!</definedName>
    <definedName name="m_RowRef1" localSheetId="46">#REF!</definedName>
    <definedName name="m_RowRef1" localSheetId="47">#REF!</definedName>
    <definedName name="m_RowRef1">#REF!</definedName>
    <definedName name="m_SortedSquareDes" localSheetId="27">#REF!</definedName>
    <definedName name="m_SortedSquareDes" localSheetId="28">#REF!</definedName>
    <definedName name="m_SortedSquareDes" localSheetId="29">#REF!</definedName>
    <definedName name="m_SortedSquareDes" localSheetId="30">#REF!</definedName>
    <definedName name="m_SortedSquareDes" localSheetId="46">#REF!</definedName>
    <definedName name="m_SortedSquareDes" localSheetId="47">#REF!</definedName>
    <definedName name="m_SortedSquareDes">#REF!</definedName>
    <definedName name="m_SortedSquareDes1" localSheetId="27">#REF!</definedName>
    <definedName name="m_SortedSquareDes1" localSheetId="28">#REF!</definedName>
    <definedName name="m_SortedSquareDes1" localSheetId="29">#REF!</definedName>
    <definedName name="m_SortedSquareDes1" localSheetId="30">#REF!</definedName>
    <definedName name="m_SortedSquareDes1" localSheetId="46">#REF!</definedName>
    <definedName name="m_SortedSquareDes1" localSheetId="47">#REF!</definedName>
    <definedName name="m_SortedSquareDes1">#REF!</definedName>
    <definedName name="m_Source1" localSheetId="27">#REF!</definedName>
    <definedName name="m_Source1" localSheetId="28">#REF!</definedName>
    <definedName name="m_Source1" localSheetId="29">#REF!</definedName>
    <definedName name="m_Source1" localSheetId="30">#REF!</definedName>
    <definedName name="m_Source1" localSheetId="46">#REF!</definedName>
    <definedName name="m_Source1" localSheetId="47">#REF!</definedName>
    <definedName name="m_Source1">#REF!</definedName>
    <definedName name="m_Source10" localSheetId="27">'[5]Alpha Num Marginal Def Rate'!#REF!</definedName>
    <definedName name="m_Source10" localSheetId="28">'[5]Alpha Num Marginal Def Rate'!#REF!</definedName>
    <definedName name="m_Source10" localSheetId="29">'[5]Alpha Num Marginal Def Rate'!#REF!</definedName>
    <definedName name="m_Source10" localSheetId="30">'[5]Alpha Num Marginal Def Rate'!#REF!</definedName>
    <definedName name="m_Source10" localSheetId="46">'[5]Alpha Num Marginal Def Rate'!#REF!</definedName>
    <definedName name="m_Source10" localSheetId="47">'[5]Alpha Num Marginal Def Rate'!#REF!</definedName>
    <definedName name="m_Source10">'[5]Alpha Num Marginal Def Rate'!#REF!</definedName>
    <definedName name="m_Source11" localSheetId="27">'[5]Alpha Num Cumulative  DR'!#REF!</definedName>
    <definedName name="m_Source11" localSheetId="46">'[5]Alpha Num Cumulative  DR'!#REF!</definedName>
    <definedName name="m_Source11" localSheetId="47">'[5]Alpha Num Cumulative  DR'!#REF!</definedName>
    <definedName name="m_Source11">'[5]Alpha Num Cumulative  DR'!#REF!</definedName>
    <definedName name="m_Source12" localSheetId="27">#REF!</definedName>
    <definedName name="m_Source12" localSheetId="28">#REF!</definedName>
    <definedName name="m_Source12" localSheetId="29">#REF!</definedName>
    <definedName name="m_Source12" localSheetId="30">#REF!</definedName>
    <definedName name="m_Source12" localSheetId="46">#REF!</definedName>
    <definedName name="m_Source12" localSheetId="47">#REF!</definedName>
    <definedName name="m_Source12">#REF!</definedName>
    <definedName name="m_Source2" localSheetId="27">'[5]Letter Numerators'!#REF!</definedName>
    <definedName name="m_Source2" localSheetId="28">'[5]Letter Numerators'!#REF!</definedName>
    <definedName name="m_Source2" localSheetId="29">'[5]Letter Numerators'!#REF!</definedName>
    <definedName name="m_Source2" localSheetId="30">'[5]Letter Numerators'!#REF!</definedName>
    <definedName name="m_Source2" localSheetId="46">'[5]Letter Numerators'!#REF!</definedName>
    <definedName name="m_Source2" localSheetId="47">'[5]Letter Numerators'!#REF!</definedName>
    <definedName name="m_Source2">'[5]Letter Numerators'!#REF!</definedName>
    <definedName name="m_Source3" localSheetId="27">'[5]Letter Denominators'!#REF!</definedName>
    <definedName name="m_Source3" localSheetId="46">'[5]Letter Denominators'!#REF!</definedName>
    <definedName name="m_Source3" localSheetId="47">'[5]Letter Denominators'!#REF!</definedName>
    <definedName name="m_Source3">'[5]Letter Denominators'!#REF!</definedName>
    <definedName name="m_Source4" localSheetId="27">'[5]Letter Marginal Default Rates'!#REF!</definedName>
    <definedName name="m_Source4" localSheetId="46">'[5]Letter Marginal Default Rates'!#REF!</definedName>
    <definedName name="m_Source4" localSheetId="47">'[5]Letter Marginal Default Rates'!#REF!</definedName>
    <definedName name="m_Source4">'[5]Letter Marginal Default Rates'!#REF!</definedName>
    <definedName name="m_Source5" localSheetId="27">'[5]Letter Cumulative Default Rates'!#REF!</definedName>
    <definedName name="m_Source5" localSheetId="46">'[5]Letter Cumulative Default Rates'!#REF!</definedName>
    <definedName name="m_Source5" localSheetId="47">'[5]Letter Cumulative Default Rates'!#REF!</definedName>
    <definedName name="m_Source5">'[5]Letter Cumulative Default Rates'!#REF!</definedName>
    <definedName name="m_Source6" localSheetId="27">#REF!</definedName>
    <definedName name="m_Source6" localSheetId="28">#REF!</definedName>
    <definedName name="m_Source6" localSheetId="29">#REF!</definedName>
    <definedName name="m_Source6" localSheetId="30">#REF!</definedName>
    <definedName name="m_Source6" localSheetId="46">#REF!</definedName>
    <definedName name="m_Source6" localSheetId="47">#REF!</definedName>
    <definedName name="m_Source6">#REF!</definedName>
    <definedName name="m_Source7" localSheetId="27">#REF!</definedName>
    <definedName name="m_Source7" localSheetId="28">#REF!</definedName>
    <definedName name="m_Source7" localSheetId="29">#REF!</definedName>
    <definedName name="m_Source7" localSheetId="30">#REF!</definedName>
    <definedName name="m_Source7" localSheetId="46">#REF!</definedName>
    <definedName name="m_Source7" localSheetId="47">#REF!</definedName>
    <definedName name="m_Source7">#REF!</definedName>
    <definedName name="m_Source8" localSheetId="27">'[10]Alpha Numeric Numerators'!#REF!</definedName>
    <definedName name="m_Source8" localSheetId="28">'[10]Alpha Numeric Numerators'!#REF!</definedName>
    <definedName name="m_Source8" localSheetId="29">'[10]Alpha Numeric Numerators'!#REF!</definedName>
    <definedName name="m_Source8" localSheetId="30">'[10]Alpha Numeric Numerators'!#REF!</definedName>
    <definedName name="m_Source8" localSheetId="46">'[10]Alpha Numeric Numerators'!#REF!</definedName>
    <definedName name="m_Source8" localSheetId="47">'[10]Alpha Numeric Numerators'!#REF!</definedName>
    <definedName name="m_Source8">'[10]Alpha Numeric Numerators'!#REF!</definedName>
    <definedName name="m_Source9" localSheetId="27">'[5]Alpha Numeric Denominators'!#REF!</definedName>
    <definedName name="m_Source9" localSheetId="46">'[5]Alpha Numeric Denominators'!#REF!</definedName>
    <definedName name="m_Source9" localSheetId="47">'[5]Alpha Numeric Denominators'!#REF!</definedName>
    <definedName name="m_Source9">'[5]Alpha Numeric Denominators'!#REF!</definedName>
    <definedName name="m_SquaredRange" localSheetId="27">#REF!</definedName>
    <definedName name="m_SquaredRange" localSheetId="28">#REF!</definedName>
    <definedName name="m_SquaredRange" localSheetId="29">#REF!</definedName>
    <definedName name="m_SquaredRange" localSheetId="30">#REF!</definedName>
    <definedName name="m_SquaredRange" localSheetId="46">#REF!</definedName>
    <definedName name="m_SquaredRange" localSheetId="47">#REF!</definedName>
    <definedName name="m_SquaredRange">#REF!</definedName>
    <definedName name="m_SquaredRange1" localSheetId="27">#REF!</definedName>
    <definedName name="m_SquaredRange1" localSheetId="28">#REF!</definedName>
    <definedName name="m_SquaredRange1" localSheetId="29">#REF!</definedName>
    <definedName name="m_SquaredRange1" localSheetId="30">#REF!</definedName>
    <definedName name="m_SquaredRange1" localSheetId="46">#REF!</definedName>
    <definedName name="m_SquaredRange1" localSheetId="47">#REF!</definedName>
    <definedName name="m_SquaredRange1">#REF!</definedName>
    <definedName name="m_SquareRef" localSheetId="27">#REF!</definedName>
    <definedName name="m_SquareRef" localSheetId="28">#REF!</definedName>
    <definedName name="m_SquareRef" localSheetId="29">#REF!</definedName>
    <definedName name="m_SquareRef" localSheetId="30">#REF!</definedName>
    <definedName name="m_SquareRef" localSheetId="46">#REF!</definedName>
    <definedName name="m_SquareRef" localSheetId="47">#REF!</definedName>
    <definedName name="m_SquareRef">#REF!</definedName>
    <definedName name="m_SummAlpha_1" localSheetId="27">'[5]Alpha Numeric WACD Rates'!#REF!</definedName>
    <definedName name="m_SummAlpha_1" localSheetId="28">'[5]Alpha Numeric WACD Rates'!#REF!</definedName>
    <definedName name="m_SummAlpha_1" localSheetId="29">'[5]Alpha Numeric WACD Rates'!#REF!</definedName>
    <definedName name="m_SummAlpha_1" localSheetId="30">'[5]Alpha Numeric WACD Rates'!#REF!</definedName>
    <definedName name="m_SummAlpha_1" localSheetId="46">'[5]Alpha Numeric WACD Rates'!#REF!</definedName>
    <definedName name="m_SummAlpha_1" localSheetId="47">'[5]Alpha Numeric WACD Rates'!#REF!</definedName>
    <definedName name="m_SummAlpha_1">'[5]Alpha Numeric WACD Rates'!#REF!</definedName>
    <definedName name="m_SummAlpha_2" localSheetId="27">'[5]Alpha Numeric WACD Rates'!#REF!</definedName>
    <definedName name="m_SummAlpha_2" localSheetId="46">'[5]Alpha Numeric WACD Rates'!#REF!</definedName>
    <definedName name="m_SummAlpha_2" localSheetId="47">'[5]Alpha Numeric WACD Rates'!#REF!</definedName>
    <definedName name="m_SummAlpha_2">'[5]Alpha Numeric WACD Rates'!#REF!</definedName>
    <definedName name="m_SummLett_1" localSheetId="27">'[5]Letter WACD Rates'!#REF!</definedName>
    <definedName name="m_SummLett_1" localSheetId="46">'[5]Letter WACD Rates'!#REF!</definedName>
    <definedName name="m_SummLett_1" localSheetId="47">'[5]Letter WACD Rates'!#REF!</definedName>
    <definedName name="m_SummLett_1">'[5]Letter WACD Rates'!#REF!</definedName>
    <definedName name="m_SummLett_2" localSheetId="27">'[5]Letter WACD Rates'!#REF!</definedName>
    <definedName name="m_SummLett_2" localSheetId="46">'[5]Letter WACD Rates'!#REF!</definedName>
    <definedName name="m_SummLett_2" localSheetId="47">'[5]Letter WACD Rates'!#REF!</definedName>
    <definedName name="m_SummLett_2">'[5]Letter WACD Rates'!#REF!</definedName>
    <definedName name="m_ToRange" localSheetId="27">#REF!</definedName>
    <definedName name="m_ToRange" localSheetId="28">#REF!</definedName>
    <definedName name="m_ToRange" localSheetId="29">#REF!</definedName>
    <definedName name="m_ToRange" localSheetId="30">#REF!</definedName>
    <definedName name="m_ToRange" localSheetId="46">#REF!</definedName>
    <definedName name="m_ToRange" localSheetId="47">#REF!</definedName>
    <definedName name="m_ToRange">#REF!</definedName>
    <definedName name="mANDefaultRate" localSheetId="27">#REF!</definedName>
    <definedName name="mANDefaultRate" localSheetId="28">#REF!</definedName>
    <definedName name="mANDefaultRate" localSheetId="29">#REF!</definedName>
    <definedName name="mANDefaultRate" localSheetId="30">#REF!</definedName>
    <definedName name="mANDefaultRate" localSheetId="46">#REF!</definedName>
    <definedName name="mANDefaultRate" localSheetId="47">#REF!</definedName>
    <definedName name="mANDefaultRate">#REF!</definedName>
    <definedName name="marketQuery" localSheetId="23">#REF!</definedName>
    <definedName name="marketQuery" localSheetId="25">#REF!</definedName>
    <definedName name="marketQuery" localSheetId="26">#REF!</definedName>
    <definedName name="marketQuery" localSheetId="27">#REF!</definedName>
    <definedName name="marketQuery" localSheetId="3">#REF!</definedName>
    <definedName name="marketQuery" localSheetId="46">#REF!</definedName>
    <definedName name="marketQuery" localSheetId="47">#REF!</definedName>
    <definedName name="marketQuery" localSheetId="7">#REF!</definedName>
    <definedName name="marketQuery">#REF!</definedName>
    <definedName name="MassiveLookup" localSheetId="49">'[1]StabilityBands-4Yr'!$M$2:$AA$23</definedName>
    <definedName name="MassiveLookup" localSheetId="10">'[2]StabilityBands-4Yr'!$M$2:$AA$23</definedName>
    <definedName name="MassiveLookup">'[3]StabilityBands-4Yr'!$M$2:$AA$23</definedName>
    <definedName name="mDefaultRate" localSheetId="27">#REF!</definedName>
    <definedName name="mDefaultRate" localSheetId="28">#REF!</definedName>
    <definedName name="mDefaultRate" localSheetId="29">#REF!</definedName>
    <definedName name="mDefaultRate" localSheetId="30">#REF!</definedName>
    <definedName name="mDefaultRate" localSheetId="46">#REF!</definedName>
    <definedName name="mDefaultRate" localSheetId="47">#REF!</definedName>
    <definedName name="mDefaultRate">#REF!</definedName>
    <definedName name="mDemoninator" localSheetId="27">#REF!</definedName>
    <definedName name="mDemoninator" localSheetId="28">#REF!</definedName>
    <definedName name="mDemoninator" localSheetId="29">#REF!</definedName>
    <definedName name="mDemoninator" localSheetId="30">#REF!</definedName>
    <definedName name="mDemoninator" localSheetId="46">#REF!</definedName>
    <definedName name="mDemoninator" localSheetId="47">#REF!</definedName>
    <definedName name="mDemoninator">#REF!</definedName>
    <definedName name="mDenominator" localSheetId="27">#REF!</definedName>
    <definedName name="mDenominator" localSheetId="28">#REF!</definedName>
    <definedName name="mDenominator" localSheetId="29">#REF!</definedName>
    <definedName name="mDenominator" localSheetId="30">#REF!</definedName>
    <definedName name="mDenominator" localSheetId="46">#REF!</definedName>
    <definedName name="mDenominator" localSheetId="47">#REF!</definedName>
    <definedName name="mDenominator">#REF!</definedName>
    <definedName name="Mids" localSheetId="49">'[1]StabilityBands-4Yr'!$C$5:$D$26</definedName>
    <definedName name="Mids" localSheetId="10">'[2]StabilityBands-4Yr'!$C$5:$D$26</definedName>
    <definedName name="Mids">'[3]StabilityBands-4Yr'!$C$5:$D$26</definedName>
    <definedName name="mNumerator" localSheetId="27">#REF!</definedName>
    <definedName name="mNumerator" localSheetId="28">#REF!</definedName>
    <definedName name="mNumerator" localSheetId="29">#REF!</definedName>
    <definedName name="mNumerator" localSheetId="30">#REF!</definedName>
    <definedName name="mNumerator" localSheetId="46">#REF!</definedName>
    <definedName name="mNumerator" localSheetId="47">#REF!</definedName>
    <definedName name="mNumerator">#REF!</definedName>
    <definedName name="ModelInputsInputs" localSheetId="49">'[1]Model Inputs'!$C$3:$D$6,'[1]Model Inputs'!$C$9:$D$13,'[1]Model Inputs'!$B$28:$D$37</definedName>
    <definedName name="ModelInputsInputs" localSheetId="10">'[2]Model Inputs'!$C$3:$D$6,'[2]Model Inputs'!$C$9:$D$13,'[2]Model Inputs'!$B$28:$D$37</definedName>
    <definedName name="ModelInputsInputs">'[3]Model Inputs'!$C$3:$D$6,'[3]Model Inputs'!$C$9:$D$13,'[3]Model Inputs'!$B$28:$D$37</definedName>
    <definedName name="Muni_Seniority_Map" localSheetId="10">#REF!</definedName>
    <definedName name="Muni_Seniority_Map">#REF!</definedName>
    <definedName name="n" localSheetId="27">#REF!</definedName>
    <definedName name="n" localSheetId="28">#REF!</definedName>
    <definedName name="n" localSheetId="29">#REF!</definedName>
    <definedName name="n" localSheetId="30">#REF!</definedName>
    <definedName name="n" localSheetId="46">#REF!</definedName>
    <definedName name="n" localSheetId="47">#REF!</definedName>
    <definedName name="n">#REF!</definedName>
    <definedName name="No" localSheetId="49">[1]Buffer!$B$5</definedName>
    <definedName name="No" localSheetId="10">[2]Buffer!$B$5</definedName>
    <definedName name="No">[3]Buffer!$B$5</definedName>
    <definedName name="o" localSheetId="27">#REF!</definedName>
    <definedName name="o" localSheetId="28">#REF!</definedName>
    <definedName name="o" localSheetId="29">#REF!</definedName>
    <definedName name="o" localSheetId="30">#REF!</definedName>
    <definedName name="o" localSheetId="46">#REF!</definedName>
    <definedName name="o" localSheetId="47">#REF!</definedName>
    <definedName name="o">#REF!</definedName>
    <definedName name="Obligor_Names">#REF!</definedName>
    <definedName name="OneYrELRates" localSheetId="49">[1]Lookups!$N$3:$O$23</definedName>
    <definedName name="OneYrELRates" localSheetId="10">[2]Lookups!$N$3:$O$23</definedName>
    <definedName name="OneYrELRates">[3]Lookups!$N$3:$O$23</definedName>
    <definedName name="OneYrMassiveLookup" localSheetId="49">'[1]StabilityBands-1Yr'!$M$2:$AA$23</definedName>
    <definedName name="OneYrMassiveLookup" localSheetId="10">'[2]StabilityBands-1Yr'!$M$2:$AA$23</definedName>
    <definedName name="OneYrMassiveLookup">'[3]StabilityBands-1Yr'!$M$2:$AA$23</definedName>
    <definedName name="OneYrRatg2ELOverride" localSheetId="49">[1]Lookups!$R$68:$T$89</definedName>
    <definedName name="OneYrRatg2ELOverride" localSheetId="10">[2]Lookups!$R$68:$T$89</definedName>
    <definedName name="OneYrRatg2ELOverride">[3]Lookups!$R$68:$T$89</definedName>
    <definedName name="OneYrStabilityBands" localSheetId="49">'[1]StabilityBands-1Yr'!$AC$2:$AE$62</definedName>
    <definedName name="OneYrStabilityBands" localSheetId="10">'[2]StabilityBands-1Yr'!$AC$2:$AE$62</definedName>
    <definedName name="OneYrStabilityBands">'[3]StabilityBands-1Yr'!$AC$2:$AE$62</definedName>
    <definedName name="OrigELs" localSheetId="49">'[1]StabilityBands-4Yr'!$A$5:$B$26</definedName>
    <definedName name="OrigELs" localSheetId="10">'[2]StabilityBands-4Yr'!$A$5:$B$26</definedName>
    <definedName name="OrigELs">'[3]StabilityBands-4Yr'!$A$5:$B$26</definedName>
    <definedName name="ou" localSheetId="10">[0]!ou</definedName>
    <definedName name="ou" localSheetId="27">'Ex28'!ou</definedName>
    <definedName name="ou" localSheetId="28">'Ex29'!ou</definedName>
    <definedName name="ou" localSheetId="29">'Ex30'!ou</definedName>
    <definedName name="ou" localSheetId="30">'Ex31'!ou</definedName>
    <definedName name="ou" localSheetId="46">'Ex47'!ou</definedName>
    <definedName name="ou" localSheetId="47">'Ex48'!ou</definedName>
    <definedName name="ou">'Ex11'!ou</definedName>
    <definedName name="OverrideFactor" localSheetId="49">[1]Lookups!$M$91</definedName>
    <definedName name="OverrideFactor" localSheetId="10">[2]Lookups!$M$91</definedName>
    <definedName name="OverrideFactor">[3]Lookups!$M$91</definedName>
    <definedName name="OverrideValue" localSheetId="49">[1]Buffer!$T$2:$T$4</definedName>
    <definedName name="OverrideValue" localSheetId="10">[2]Buffer!$T$2:$T$4</definedName>
    <definedName name="OverrideValue">[3]Buffer!$T$2:$T$4</definedName>
    <definedName name="p" localSheetId="27">#REF!</definedName>
    <definedName name="p" localSheetId="28">#REF!</definedName>
    <definedName name="p" localSheetId="29">#REF!</definedName>
    <definedName name="p" localSheetId="30">#REF!</definedName>
    <definedName name="p" localSheetId="46">#REF!</definedName>
    <definedName name="p" localSheetId="47">#REF!</definedName>
    <definedName name="p">#REF!</definedName>
    <definedName name="PctFmt">"0.000%"</definedName>
    <definedName name="PDR" localSheetId="49">'[1]Model Inputs'!$D$21</definedName>
    <definedName name="PDR" localSheetId="10">'[2]Model Inputs'!$D$21</definedName>
    <definedName name="PDR">'[3]Model Inputs'!$D$21</definedName>
    <definedName name="Privacy_Flag" localSheetId="49">[1]Buffer!$N$2:$N$3</definedName>
    <definedName name="Privacy_Flag" localSheetId="10">[2]Buffer!$N$2:$N$3</definedName>
    <definedName name="Privacy_Flag">[3]Buffer!$N$2:$N$3</definedName>
    <definedName name="q" localSheetId="27">#REF!</definedName>
    <definedName name="q" localSheetId="28">#REF!</definedName>
    <definedName name="q" localSheetId="29">#REF!</definedName>
    <definedName name="q" localSheetId="30">#REF!</definedName>
    <definedName name="q" localSheetId="46">#REF!</definedName>
    <definedName name="q" localSheetId="47">#REF!</definedName>
    <definedName name="q">#REF!</definedName>
    <definedName name="range_to_insert" localSheetId="49">#REF!</definedName>
    <definedName name="range_to_insert">#REF!</definedName>
    <definedName name="Rank2Ratg" localSheetId="49">'[1]StabilityBands-4Yr'!$A$31:$B$52</definedName>
    <definedName name="Rank2Ratg" localSheetId="10">'[2]StabilityBands-4Yr'!$A$31:$B$52</definedName>
    <definedName name="Rank2Ratg">'[3]StabilityBands-4Yr'!$A$31:$B$52</definedName>
    <definedName name="Ratables" localSheetId="49">'[1]Scratch Pad2'!$A$1:$T$65536</definedName>
    <definedName name="Ratables" localSheetId="10">'[2]Scratch Pad2'!$A$1:$T$65536</definedName>
    <definedName name="Ratables">'[3]Scratch Pad2'!$A$1:$T$65536</definedName>
    <definedName name="Ratg2ELOverride" localSheetId="49">[1]Lookups!$L$68:$N$89</definedName>
    <definedName name="Ratg2ELOverride" localSheetId="10">[2]Lookups!$L$68:$N$89</definedName>
    <definedName name="Ratg2ELOverride">[3]Lookups!$L$68:$N$89</definedName>
    <definedName name="Ratg2Rank" localSheetId="49">'[1]StabilityBands-4Yr'!$B$31:$C$52</definedName>
    <definedName name="Ratg2Rank" localSheetId="10">'[2]StabilityBands-4Yr'!$B$31:$C$52</definedName>
    <definedName name="Ratg2Rank">'[3]StabilityBands-4Yr'!$B$31:$C$52</definedName>
    <definedName name="RatgCap" localSheetId="49">VLOOKUP(Disclaimer!CFR_,Disclaimer!RatgCaps,4,0)</definedName>
    <definedName name="RatgCap" localSheetId="10">VLOOKUP('Ex11'!CFR_,'Ex11'!RatgCaps,4,0)</definedName>
    <definedName name="RatgCap" localSheetId="17">VLOOKUP(CFR_,RatgCaps,4,0)</definedName>
    <definedName name="RatgCap" localSheetId="18">VLOOKUP(CFR_,RatgCaps,4,0)</definedName>
    <definedName name="RatgCap" localSheetId="23">VLOOKUP(CFR_,RatgCaps,4,0)</definedName>
    <definedName name="RatgCap" localSheetId="25">VLOOKUP(CFR_,RatgCaps,4,0)</definedName>
    <definedName name="RatgCap" localSheetId="26">VLOOKUP(CFR_,RatgCaps,4,0)</definedName>
    <definedName name="RatgCap" localSheetId="27">VLOOKUP(CFR_,RatgCaps,4,0)</definedName>
    <definedName name="RatgCap" localSheetId="3">VLOOKUP(CFR_,RatgCaps,4,0)</definedName>
    <definedName name="RatgCap" localSheetId="46">VLOOKUP(CFR_,RatgCaps,4,0)</definedName>
    <definedName name="RatgCap" localSheetId="47">VLOOKUP(CFR_,RatgCaps,4,0)</definedName>
    <definedName name="RatgCap" localSheetId="7">VLOOKUP(CFR_,RatgCaps,4,0)</definedName>
    <definedName name="RatgCap">VLOOKUP(CFR_,RatgCaps,4,0)</definedName>
    <definedName name="RatgCaps" localSheetId="49">'[1]Source Tables'!$A$32:$D$52</definedName>
    <definedName name="RatgCaps" localSheetId="10">'[2]Source Tables'!$A$32:$D$52</definedName>
    <definedName name="RatgCaps">'[3]Source Tables'!$A$32:$D$52</definedName>
    <definedName name="RawLoss_lookup_" localSheetId="49">'[1]Source Tables'!$C$6:$D$26</definedName>
    <definedName name="RawLoss_lookup_" localSheetId="10">'[2]Source Tables'!$C$6:$D$26</definedName>
    <definedName name="RawLoss_lookup_">'[3]Source Tables'!$C$6:$D$26</definedName>
    <definedName name="Rnk2Rtg_" localSheetId="49">'[1]Source Tables'!$M$6:$N$27</definedName>
    <definedName name="Rnk2Rtg_" localSheetId="10">'[2]Source Tables'!$M$6:$N$27</definedName>
    <definedName name="Rnk2Rtg_">'[3]Source Tables'!$M$6:$N$27</definedName>
    <definedName name="RR2SD" localSheetId="49">'[1]Source Tables'!$Q$2:$R$102</definedName>
    <definedName name="RR2SD" localSheetId="10">'[2]Source Tables'!$Q$2:$R$102</definedName>
    <definedName name="RR2SD">'[3]Source Tables'!$Q$2:$R$102</definedName>
    <definedName name="Rtg2Rnk_" localSheetId="49">'[1]Source Tables'!$N$6:$O$27</definedName>
    <definedName name="Rtg2Rnk_" localSheetId="10">'[2]Source Tables'!$N$6:$O$27</definedName>
    <definedName name="Rtg2Rnk_">'[3]Source Tables'!$N$6:$O$27</definedName>
    <definedName name="RtgX" localSheetId="10">[11]DataCheck!$T$39:OFFSET( [11]DataCheck!$T$39, [11]DataCheck!$V$36-1, 0)</definedName>
    <definedName name="RtgX">[12]DataCheck!$T$39:OFFSET( [12]DataCheck!$T$39, [12]DataCheck!$V$36-1, 0)</definedName>
    <definedName name="RtgY" localSheetId="10">[11]DataCheck!$V$39:OFFSET( [11]DataCheck!$V$39, [11]DataCheck!$V$36-1, 0)</definedName>
    <definedName name="RtgY">[12]DataCheck!$V$39:OFFSET( [12]DataCheck!$V$39, [12]DataCheck!$V$36-1, 0)</definedName>
    <definedName name="s" localSheetId="10">'[5]Alpha Num Cumulative  DR'!#REF!</definedName>
    <definedName name="s" localSheetId="27">'[5]Alpha Num Cumulative  DR'!#REF!</definedName>
    <definedName name="s" localSheetId="28">'[5]Alpha Num Cumulative  DR'!#REF!</definedName>
    <definedName name="s" localSheetId="29">'[5]Alpha Num Cumulative  DR'!#REF!</definedName>
    <definedName name="s" localSheetId="30">'[5]Alpha Num Cumulative  DR'!#REF!</definedName>
    <definedName name="s" localSheetId="46">'[5]Alpha Num Cumulative  DR'!#REF!</definedName>
    <definedName name="s" localSheetId="47">'[5]Alpha Num Cumulative  DR'!#REF!</definedName>
    <definedName name="s">'[5]Alpha Num Cumulative  DR'!#REF!</definedName>
    <definedName name="Scale_Lookback" localSheetId="49">[1]Lookups!$M$59:$N$63</definedName>
    <definedName name="Scale_Lookback" localSheetId="10">[2]Lookups!$M$59:$N$63</definedName>
    <definedName name="Scale_Lookback">[3]Lookups!$M$59:$N$63</definedName>
    <definedName name="ScaleChoices" localSheetId="49">[1]Lookups!$L$59:$L$63</definedName>
    <definedName name="ScaleChoices" localSheetId="10">[2]Lookups!$L$59:$L$63</definedName>
    <definedName name="ScaleChoices">[3]Lookups!$L$59:$L$63</definedName>
    <definedName name="ScaleFactor_" localSheetId="49">[1]BetaSolver!$B$5</definedName>
    <definedName name="ScaleFactor_" localSheetId="10">[2]BetaSolver!$B$5</definedName>
    <definedName name="ScaleFactor_">[3]BetaSolver!$B$5</definedName>
    <definedName name="ScaleUsed" localSheetId="49">'[1]Model Inputs'!$D$25</definedName>
    <definedName name="ScaleUsed" localSheetId="10">'[2]Model Inputs'!$D$25</definedName>
    <definedName name="ScaleUsed">'[3]Model Inputs'!$D$25</definedName>
    <definedName name="ScaleUsed_Buffer" localSheetId="49">[1]Buffer!$W$10</definedName>
    <definedName name="ScaleUsed_Buffer" localSheetId="10">[2]Buffer!$W$10</definedName>
    <definedName name="ScaleUsed_Buffer">[3]Buffer!$W$10</definedName>
    <definedName name="Sel_Notching_" localSheetId="49">[1]Buffer!$B$13</definedName>
    <definedName name="Sel_Notching_" localSheetId="10">[2]Buffer!$B$13</definedName>
    <definedName name="Sel_Notching_">[3]Buffer!$B$13</definedName>
    <definedName name="SizeOfBand" localSheetId="49">'[1]StabilityBands-4Yr'!$C$28</definedName>
    <definedName name="SizeOfBand" localSheetId="10">'[2]StabilityBands-4Yr'!$C$28</definedName>
    <definedName name="SizeOfBand">'[3]StabilityBands-4Yr'!$C$28</definedName>
    <definedName name="solver_cvg">0.000001</definedName>
    <definedName name="solver_drv">2</definedName>
    <definedName name="solver_est">1</definedName>
    <definedName name="solver_itr">10000</definedName>
    <definedName name="solver_lin">2</definedName>
    <definedName name="solver_neg">2</definedName>
    <definedName name="solver_num">2</definedName>
    <definedName name="solver_nwt">2</definedName>
    <definedName name="solver_pre">0.00000001</definedName>
    <definedName name="solver_rel1">3</definedName>
    <definedName name="solver_rel2">3</definedName>
    <definedName name="solver_rel3">2</definedName>
    <definedName name="solver_rhs1">0</definedName>
    <definedName name="solver_rhs2">0</definedName>
    <definedName name="solver_scl">1</definedName>
    <definedName name="solver_sho">2</definedName>
    <definedName name="solver_tim">120</definedName>
    <definedName name="solver_tol">0.001</definedName>
    <definedName name="solver_typ">2</definedName>
    <definedName name="solver_val">0</definedName>
    <definedName name="StabilityBands" localSheetId="49">'[1]StabilityBands-4Yr'!$AC$2:$AE$62</definedName>
    <definedName name="StabilityBands" localSheetId="10">'[2]StabilityBands-4Yr'!$AC$2:$AE$62</definedName>
    <definedName name="StabilityBands">'[3]StabilityBands-4Yr'!$AC$2:$AE$62</definedName>
    <definedName name="t" localSheetId="27">#REF!</definedName>
    <definedName name="t" localSheetId="28">#REF!</definedName>
    <definedName name="t" localSheetId="29">#REF!</definedName>
    <definedName name="t" localSheetId="30">#REF!</definedName>
    <definedName name="t" localSheetId="46">#REF!</definedName>
    <definedName name="t" localSheetId="47">#REF!</definedName>
    <definedName name="t">#REF!</definedName>
    <definedName name="Table_Exhibit_2" localSheetId="49">#REF!</definedName>
    <definedName name="Table_Exhibit_2">#REF!</definedName>
    <definedName name="TableCorner" localSheetId="23">#REF!</definedName>
    <definedName name="TableCorner" localSheetId="25">#REF!</definedName>
    <definedName name="TableCorner" localSheetId="26">#REF!</definedName>
    <definedName name="TableCorner" localSheetId="27">#REF!</definedName>
    <definedName name="TableCorner" localSheetId="3">#REF!</definedName>
    <definedName name="TableCorner" localSheetId="46">#REF!</definedName>
    <definedName name="TableCorner" localSheetId="47">#REF!</definedName>
    <definedName name="TableCorner" localSheetId="7">#REF!</definedName>
    <definedName name="TableCorner">#REF!</definedName>
    <definedName name="Total_Infra_Defaulter_List">#REF!</definedName>
    <definedName name="Total_Infra_Impairment_List">#REF!</definedName>
    <definedName name="Total_Infra_Rated_Portfolio">#REF!</definedName>
    <definedName name="Tri_RR_" localSheetId="49">[1]Buffer!$J$2:$J$5</definedName>
    <definedName name="Tri_RR_" localSheetId="10">[2]Buffer!$J$2:$J$5</definedName>
    <definedName name="Tri_RR_">[3]Buffer!$J$2:$J$5</definedName>
    <definedName name="TriSection" localSheetId="49">'[1]StabilityBands-4Yr'!$F$2:$K$45</definedName>
    <definedName name="TriSection" localSheetId="10">'[2]StabilityBands-4Yr'!$F$2:$K$45</definedName>
    <definedName name="TriSection">'[3]StabilityBands-4Yr'!$F$2:$K$45</definedName>
    <definedName name="u" localSheetId="10">'[5]Letter Numerators'!#REF!</definedName>
    <definedName name="u" localSheetId="27">'[5]Letter Numerators'!#REF!</definedName>
    <definedName name="u" localSheetId="28">'[5]Letter Numerators'!#REF!</definedName>
    <definedName name="u" localSheetId="29">'[5]Letter Numerators'!#REF!</definedName>
    <definedName name="u" localSheetId="30">'[5]Letter Numerators'!#REF!</definedName>
    <definedName name="u" localSheetId="46">'[5]Letter Numerators'!#REF!</definedName>
    <definedName name="u" localSheetId="47">'[5]Letter Numerators'!#REF!</definedName>
    <definedName name="u">'[5]Letter Numerators'!#REF!</definedName>
    <definedName name="UpDp2Rtg_Lookup_" localSheetId="49">'[1]Source Tables'!$G$6:$H$26</definedName>
    <definedName name="UpDp2Rtg_Lookup_" localSheetId="10">'[2]Source Tables'!$G$6:$H$26</definedName>
    <definedName name="UpDp2Rtg_Lookup_">'[3]Source Tables'!$G$6:$H$26</definedName>
    <definedName name="v" localSheetId="10">'[5]Letter Denominators'!#REF!</definedName>
    <definedName name="v" localSheetId="27">'[5]Letter Denominators'!#REF!</definedName>
    <definedName name="v" localSheetId="28">'[5]Letter Denominators'!#REF!</definedName>
    <definedName name="v" localSheetId="29">'[5]Letter Denominators'!#REF!</definedName>
    <definedName name="v" localSheetId="30">'[5]Letter Denominators'!#REF!</definedName>
    <definedName name="v" localSheetId="46">'[5]Letter Denominators'!#REF!</definedName>
    <definedName name="v" localSheetId="47">'[5]Letter Denominators'!#REF!</definedName>
    <definedName name="v">'[5]Letter Denominators'!#REF!</definedName>
    <definedName name="WOX" localSheetId="10">[11]DataCheck!$AD$39:OFFSET([11]DataCheck!$AD$39, [11]DataCheck!$AF$36-1, 0)</definedName>
    <definedName name="WOX">[12]DataCheck!$AD$39:OFFSET([12]DataCheck!$AD$39, [12]DataCheck!$AF$36-1, 0)</definedName>
    <definedName name="WOY" localSheetId="10">[11]DataCheck!$AF$39:OFFSET([11]DataCheck!$AF$39, [11]DataCheck!$AF$36-1, 0)</definedName>
    <definedName name="WOY">[12]DataCheck!$AF$39:OFFSET([12]DataCheck!$AF$39, [12]DataCheck!$AF$36-1, 0)</definedName>
    <definedName name="Y_N_" localSheetId="49">[1]Buffer!$B$4:$B$5</definedName>
    <definedName name="Y_N_" localSheetId="10">[2]Buffer!$B$4:$B$5</definedName>
    <definedName name="Y_N_">[3]Buffer!$B$4:$B$5</definedName>
    <definedName name="Yes" localSheetId="49">[1]Buffer!$B$4</definedName>
    <definedName name="Yes" localSheetId="10">[2]Buffer!$B$4</definedName>
    <definedName name="Yes">[3]Buffer!$B$4</definedName>
    <definedName name="zaasdf" localSheetId="49">OFFSET(CurrenciesStart,0,0,COUNTA(CurrencyRecords),2)</definedName>
    <definedName name="zaasdf" localSheetId="10">OFFSET('Ex11'!CurrenciesStart,0,0,COUNTA('Ex11'!CurrencyRecords),2)</definedName>
    <definedName name="zaasdf">OFFSET([0]!CurrenciesStart,0,0,COUNTA([0]!CurrencyRecords),2)</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114" l="1"/>
  <c r="H165" i="114"/>
  <c r="C147" i="114"/>
  <c r="C146" i="114"/>
  <c r="C31" i="114"/>
  <c r="H30" i="114"/>
  <c r="H29" i="114"/>
  <c r="C29" i="114"/>
  <c r="C28" i="114"/>
  <c r="D27" i="114"/>
  <c r="H26" i="114"/>
  <c r="C26" i="114"/>
  <c r="C25" i="114"/>
  <c r="H24" i="114"/>
  <c r="F24" i="114"/>
  <c r="H23" i="114"/>
  <c r="G23" i="114"/>
  <c r="C23" i="114"/>
  <c r="D22" i="114"/>
  <c r="C22" i="114"/>
  <c r="H21" i="114"/>
  <c r="H20" i="114"/>
  <c r="C20" i="114"/>
  <c r="H19" i="114"/>
  <c r="F18" i="114"/>
  <c r="C17" i="114"/>
  <c r="H16" i="114"/>
  <c r="F15" i="114"/>
  <c r="H14" i="114"/>
  <c r="C13" i="114"/>
  <c r="C12" i="114"/>
  <c r="D11" i="114"/>
  <c r="D9" i="114"/>
  <c r="C9" i="114"/>
  <c r="H8" i="114"/>
  <c r="C7" i="114"/>
  <c r="H6" i="114"/>
  <c r="H5" i="114"/>
  <c r="C5" i="114"/>
  <c r="A37" i="46"/>
  <c r="A38" i="46"/>
  <c r="A39" i="46"/>
</calcChain>
</file>

<file path=xl/sharedStrings.xml><?xml version="1.0" encoding="utf-8"?>
<sst xmlns="http://schemas.openxmlformats.org/spreadsheetml/2006/main" count="3624" uniqueCount="564">
  <si>
    <t>Default Counts</t>
  </si>
  <si>
    <t>Cohort Date</t>
  </si>
  <si>
    <t>MDY35</t>
  </si>
  <si>
    <t>Aerospace &amp; Defense</t>
  </si>
  <si>
    <t>Automotive</t>
  </si>
  <si>
    <t>Banking</t>
  </si>
  <si>
    <t>Beverage, Food, &amp; Tobacco</t>
  </si>
  <si>
    <t>Capital Equipment</t>
  </si>
  <si>
    <t>Chemicals, Plastics, &amp; Rubber</t>
  </si>
  <si>
    <t>Construction &amp; Building</t>
  </si>
  <si>
    <t>Consumer goods: Durable</t>
  </si>
  <si>
    <t>Consumer goods: Non-durable</t>
  </si>
  <si>
    <t>Containers, Packaging, &amp; Glass</t>
  </si>
  <si>
    <t>Energy: Electricity</t>
  </si>
  <si>
    <t>Energy: Oil &amp; Gas</t>
  </si>
  <si>
    <t>Environmental Industries</t>
  </si>
  <si>
    <t>Forest Products &amp; Paper</t>
  </si>
  <si>
    <t>Healthcare &amp; Pharmaceuticals</t>
  </si>
  <si>
    <t>High Tech Industries</t>
  </si>
  <si>
    <t>Hotel, Gaming, &amp; Leisure</t>
  </si>
  <si>
    <t>Media: Advertising, Printing &amp; Publishing</t>
  </si>
  <si>
    <t>Media: Broadcasting &amp; Subscription</t>
  </si>
  <si>
    <t>Media: Diversified &amp; Production</t>
  </si>
  <si>
    <t>Metals &amp; Mining</t>
  </si>
  <si>
    <t>Retail</t>
  </si>
  <si>
    <t>Services: Business</t>
  </si>
  <si>
    <t>Services: Consumer</t>
  </si>
  <si>
    <t>Sovereign &amp; Public Finance</t>
  </si>
  <si>
    <t>Telecommunications</t>
  </si>
  <si>
    <t>Transportation: Cargo</t>
  </si>
  <si>
    <t>Transportation: Consumer</t>
  </si>
  <si>
    <t>Utilities: Electric</t>
  </si>
  <si>
    <t>Utilities: Oil &amp; Gas</t>
  </si>
  <si>
    <t>Utilities: Water</t>
  </si>
  <si>
    <t>Wholesale</t>
  </si>
  <si>
    <t>Months Prior to Default</t>
  </si>
  <si>
    <t>Year</t>
  </si>
  <si>
    <t>IG</t>
  </si>
  <si>
    <t>SG</t>
  </si>
  <si>
    <t>All</t>
  </si>
  <si>
    <t>Aaa</t>
  </si>
  <si>
    <t>Aa</t>
  </si>
  <si>
    <t>A</t>
  </si>
  <si>
    <t>Baa</t>
  </si>
  <si>
    <t>Ba</t>
  </si>
  <si>
    <t>B</t>
  </si>
  <si>
    <t>Mean</t>
  </si>
  <si>
    <t>Median</t>
  </si>
  <si>
    <t>St Dev</t>
  </si>
  <si>
    <t>Min</t>
  </si>
  <si>
    <t>Max</t>
  </si>
  <si>
    <t>Caa-C</t>
  </si>
  <si>
    <t>Date</t>
  </si>
  <si>
    <t>Drift Rate</t>
  </si>
  <si>
    <t>Finance</t>
  </si>
  <si>
    <t>Insurance</t>
  </si>
  <si>
    <t>REIT</t>
  </si>
  <si>
    <t>Default Volume ($ Billion)</t>
  </si>
  <si>
    <t>All Corporates</t>
  </si>
  <si>
    <t>Speculative-Grade</t>
  </si>
  <si>
    <t>Investment-Grade</t>
  </si>
  <si>
    <t>Digicel Group Limited</t>
  </si>
  <si>
    <t>Hornbeck Offshore Services, Inc.</t>
  </si>
  <si>
    <t>PTC Group Holdings Corp.</t>
  </si>
  <si>
    <t>Sable Permian Resources, LLC</t>
  </si>
  <si>
    <t>Neiman Marcus Group LTD LLC</t>
  </si>
  <si>
    <t>Denbury Resources Inc.</t>
  </si>
  <si>
    <t>Mood Media Borrower, LLC</t>
  </si>
  <si>
    <t>Checkers Holdings, Inc.</t>
  </si>
  <si>
    <t>Postmedia Network Inc.</t>
  </si>
  <si>
    <t>Foresight Energy, LLC</t>
  </si>
  <si>
    <t>APC Automotive Technologies, LLC</t>
  </si>
  <si>
    <t>CHS/Community Health Systems, Inc.</t>
  </si>
  <si>
    <t>Mallinckrodt International Finance SA</t>
  </si>
  <si>
    <t>PizzaExpress Financing 1 plc</t>
  </si>
  <si>
    <t>Chesapeake Energy Corporation</t>
  </si>
  <si>
    <t>Count</t>
  </si>
  <si>
    <t>Volume</t>
  </si>
  <si>
    <t xml:space="preserve">Year </t>
  </si>
  <si>
    <t>Africa &amp; Middle East</t>
  </si>
  <si>
    <t xml:space="preserve">Asia Pacific </t>
  </si>
  <si>
    <t>Europe</t>
  </si>
  <si>
    <t xml:space="preserve">Latin America </t>
  </si>
  <si>
    <t>North America</t>
  </si>
  <si>
    <t>Trailing 12 Mon Ended</t>
  </si>
  <si>
    <t>Scenario</t>
  </si>
  <si>
    <t>Baseline</t>
  </si>
  <si>
    <t>The downside 25% scenario</t>
  </si>
  <si>
    <t>The downside 10% scenario</t>
  </si>
  <si>
    <t>US Unemployment*</t>
  </si>
  <si>
    <t>US HY Spread*</t>
  </si>
  <si>
    <t>All corporates
default rate</t>
  </si>
  <si>
    <t>Speculative-grade default rate</t>
  </si>
  <si>
    <t>From\To</t>
  </si>
  <si>
    <t>Aa1</t>
  </si>
  <si>
    <t>Aa2</t>
  </si>
  <si>
    <t>Aa3</t>
  </si>
  <si>
    <t>A1</t>
  </si>
  <si>
    <t>A2</t>
  </si>
  <si>
    <t>A3</t>
  </si>
  <si>
    <t>Baa1</t>
  </si>
  <si>
    <t>Baa2</t>
  </si>
  <si>
    <t>Baa3</t>
  </si>
  <si>
    <t>Ba1</t>
  </si>
  <si>
    <t>Ba2</t>
  </si>
  <si>
    <t>Ba3</t>
  </si>
  <si>
    <t>B1</t>
  </si>
  <si>
    <t>B2</t>
  </si>
  <si>
    <t>B3</t>
  </si>
  <si>
    <t>Caa1</t>
  </si>
  <si>
    <t>Caa2</t>
  </si>
  <si>
    <t>Caa3</t>
  </si>
  <si>
    <t>Ca-C</t>
  </si>
  <si>
    <t>WR</t>
  </si>
  <si>
    <t>DEF</t>
  </si>
  <si>
    <t>Caa</t>
  </si>
  <si>
    <t>Def</t>
  </si>
  <si>
    <t xml:space="preserve">IG </t>
  </si>
  <si>
    <t xml:space="preserve">Mean </t>
  </si>
  <si>
    <t xml:space="preserve">Median </t>
  </si>
  <si>
    <t xml:space="preserve">Min </t>
  </si>
  <si>
    <t>Rating</t>
  </si>
  <si>
    <t>n(0)</t>
  </si>
  <si>
    <t>The downside 4% scenario</t>
  </si>
  <si>
    <t xml:space="preserve">*CTM forecast is based on Moody’s Credit Transition Model. </t>
  </si>
  <si>
    <t>**EDF forecast is based on Moody’s KMV Model.</t>
  </si>
  <si>
    <t>CTM Forecast*</t>
  </si>
  <si>
    <t>EDF Forecast**</t>
  </si>
  <si>
    <t>Company</t>
  </si>
  <si>
    <t>Domicile</t>
  </si>
  <si>
    <t>Default Date</t>
  </si>
  <si>
    <t>Broad Default Type</t>
  </si>
  <si>
    <t xml:space="preserve"> </t>
  </si>
  <si>
    <t xml:space="preserve">  </t>
  </si>
  <si>
    <t xml:space="preserve">      </t>
  </si>
  <si>
    <t xml:space="preserve">       </t>
  </si>
  <si>
    <t>Caa_C</t>
  </si>
  <si>
    <t>All Ratings</t>
  </si>
  <si>
    <t>1</t>
  </si>
  <si>
    <t>2</t>
  </si>
  <si>
    <t>3</t>
  </si>
  <si>
    <t>4</t>
  </si>
  <si>
    <t>5</t>
  </si>
  <si>
    <t>All Corporate Issuers Forecast</t>
  </si>
  <si>
    <t>Speculative-grade Corp Forecast</t>
  </si>
  <si>
    <t>Actual Recovery Rate</t>
  </si>
  <si>
    <t>Recovery Rate Forecast</t>
  </si>
  <si>
    <t>Investment-grade</t>
  </si>
  <si>
    <t>Speculative-grade</t>
  </si>
  <si>
    <t>One-year average default position</t>
  </si>
  <si>
    <t>Five-year average default position</t>
  </si>
  <si>
    <t>Investment-grade Fallen Angel (Actual)</t>
  </si>
  <si>
    <t>Investment-grade Fallen Angel (Forecast)</t>
  </si>
  <si>
    <t>Baa Fallen Angel Rate (Actual)</t>
  </si>
  <si>
    <t>Baa Fallen Angel Rate (Forecast)</t>
  </si>
  <si>
    <t>n.a.</t>
  </si>
  <si>
    <t>Jr. Subordinated Bond</t>
  </si>
  <si>
    <t>Subordinated Bond</t>
  </si>
  <si>
    <t>Sr. Subordinated Bond</t>
  </si>
  <si>
    <t>Sr. Unsecured Bond</t>
  </si>
  <si>
    <t>2nd Lien Bond</t>
  </si>
  <si>
    <t>1st Lien Bond</t>
  </si>
  <si>
    <t>Sr. Unsecured Bank Loan</t>
  </si>
  <si>
    <t>2nd Lien Bank Loan</t>
  </si>
  <si>
    <t>1st Lien Bank Loan</t>
  </si>
  <si>
    <t>Priority Position</t>
  </si>
  <si>
    <t>Volume-weighted recoveries</t>
  </si>
  <si>
    <t>Issuer-weighted recoveries</t>
  </si>
  <si>
    <t>Issuer counts</t>
  </si>
  <si>
    <t>Dollar volume (in billions of USD)</t>
  </si>
  <si>
    <t>Bankruptcy</t>
  </si>
  <si>
    <t>Distressed exchange</t>
  </si>
  <si>
    <t>Payment default</t>
  </si>
  <si>
    <t>Bond</t>
  </si>
  <si>
    <t>Loan</t>
  </si>
  <si>
    <t>Total</t>
  </si>
  <si>
    <t>Loans</t>
  </si>
  <si>
    <t>Company Name</t>
  </si>
  <si>
    <t>Default Type</t>
  </si>
  <si>
    <t>1st Lien</t>
  </si>
  <si>
    <t>2nd Lien</t>
  </si>
  <si>
    <t>Sr. Unsec</t>
  </si>
  <si>
    <t>Sr Sub</t>
  </si>
  <si>
    <t/>
  </si>
  <si>
    <t>Sr. Unsec.</t>
  </si>
  <si>
    <t>Sr. Sub.</t>
  </si>
  <si>
    <t>Sub.</t>
  </si>
  <si>
    <t>Jr. Sub.</t>
  </si>
  <si>
    <t>All Bonds</t>
  </si>
  <si>
    <t>Rating\Horizon(Year)</t>
  </si>
  <si>
    <t>Aaa**</t>
  </si>
  <si>
    <t>* Issuer-weighted, based on post default trading prices</t>
  </si>
  <si>
    <t>** The Aaa recovery rates are based on five observations, three of which are Icelandic banks that have an average recovery rate of 3.33%.</t>
  </si>
  <si>
    <t>Rating \ Year</t>
  </si>
  <si>
    <t>Inv-Grade</t>
  </si>
  <si>
    <t>Spec-Grade</t>
  </si>
  <si>
    <t>All Rated</t>
  </si>
  <si>
    <t>All- Rated</t>
  </si>
  <si>
    <t>StDev</t>
  </si>
  <si>
    <t>Sub Bond</t>
  </si>
  <si>
    <t>Sr. Sub Bond</t>
  </si>
  <si>
    <t>Sr Unsec Bond</t>
  </si>
  <si>
    <t>1Lien Bond</t>
  </si>
  <si>
    <t>1Lien Loan</t>
  </si>
  <si>
    <t>Industry groups</t>
  </si>
  <si>
    <t>Observation Counts</t>
  </si>
  <si>
    <t>Recoveries*</t>
  </si>
  <si>
    <t>Telecommu-nications</t>
  </si>
  <si>
    <t>Transporta-tion: Cargo</t>
  </si>
  <si>
    <t>Transporta-tion: Consumer</t>
  </si>
  <si>
    <t>Percent by volume</t>
  </si>
  <si>
    <t>Percent by count</t>
  </si>
  <si>
    <t>Specific Industry Group</t>
  </si>
  <si>
    <t>Source: Moody's Investors Service</t>
  </si>
  <si>
    <t>Emergence Year</t>
  </si>
  <si>
    <t>Default Year</t>
  </si>
  <si>
    <t>Priority position</t>
  </si>
  <si>
    <t>Senior Secured Bonds</t>
  </si>
  <si>
    <t>Senior Unsecured Bonds</t>
  </si>
  <si>
    <t>Subordinated Bonds</t>
  </si>
  <si>
    <t>Speculative-grade corporates</t>
  </si>
  <si>
    <t>All Corporate issuers</t>
  </si>
  <si>
    <t>Probability that the economy will perform better</t>
  </si>
  <si>
    <t>Probability that the economy will perform worse</t>
  </si>
  <si>
    <t>Table of Contents</t>
  </si>
  <si>
    <t xml:space="preserve">Exhibit 6 Average corporate debt recovery rates measured by trading prices
</t>
  </si>
  <si>
    <t>Exhibit 7. Recovery observation counts and dollar volume</t>
  </si>
  <si>
    <t>Exhibit 12 Ratings tend to be more stable among investment-grade issuers</t>
  </si>
  <si>
    <t>Exhibit 7 Recovery observation counts and dollar volume</t>
  </si>
  <si>
    <t>* Only includes companies in January 1 cohort.</t>
  </si>
  <si>
    <t>* only include companies in Jan 1 cohort</t>
  </si>
  <si>
    <t>* Includes defaults outside of January 1 cohort</t>
  </si>
  <si>
    <t>*Measured by trading prices</t>
  </si>
  <si>
    <t>Back to Table of Contents</t>
  </si>
  <si>
    <t>United States</t>
  </si>
  <si>
    <t>Chile</t>
  </si>
  <si>
    <t>Italy</t>
  </si>
  <si>
    <t>Canada</t>
  </si>
  <si>
    <t>Brazil</t>
  </si>
  <si>
    <t>Jamaica</t>
  </si>
  <si>
    <t>Germany</t>
  </si>
  <si>
    <t>India</t>
  </si>
  <si>
    <t>China</t>
  </si>
  <si>
    <t>Spain</t>
  </si>
  <si>
    <t>United Kingdom</t>
  </si>
  <si>
    <t>France</t>
  </si>
  <si>
    <t>2020</t>
  </si>
  <si>
    <t>*1-21 correspond to Moody’s alphanumeric rating scale from Aaa to C.</t>
  </si>
  <si>
    <t>Annual default study: Following a sharp rise in 2020, corporate defaults will drop in 2021</t>
  </si>
  <si>
    <t>Exhibit 2 Default count doubled in 2020</t>
  </si>
  <si>
    <t>Exhibit 2. Default count doubled in 2020</t>
  </si>
  <si>
    <t xml:space="preserve">Exhibit 3. Default rate surged to its highest level in a decade* </t>
  </si>
  <si>
    <t>* Issuer-weighted</t>
  </si>
  <si>
    <t>Exhibit 3 Default rate surged to its highest level in a decade</t>
  </si>
  <si>
    <t>Exhibit 4 Oil &amp; Gas continued to lead defaults in 2020</t>
  </si>
  <si>
    <t>Exhibit 5. Advertising, Printing &amp; Publishing had the highest one-year default rate in 2020</t>
  </si>
  <si>
    <t>Exhibit 5 Advertising, Printing &amp; Publishing had the highest one-year default rate in 2020</t>
  </si>
  <si>
    <t xml:space="preserve">Exhibit 6 Average corporate debt recovery rates measured by trading prices*
</t>
  </si>
  <si>
    <t>1983-2020</t>
  </si>
  <si>
    <t>* We use market prices (bids) to proxy recoveries in this exhibits</t>
  </si>
  <si>
    <t>Exhibit 8 Average debt recovery rates measured by ultimate recoveries, 1987-2020</t>
  </si>
  <si>
    <t>1987-2020</t>
  </si>
  <si>
    <t>Revolvers*</t>
  </si>
  <si>
    <t>Term Loans**</t>
  </si>
  <si>
    <t>* includes cash revolvers and borrowing base facilities</t>
  </si>
  <si>
    <t>** includes all types of term loans:  first, second-lien, unsecured</t>
  </si>
  <si>
    <t>Exhibit 9 Annual credit loss rates rose in 2020</t>
  </si>
  <si>
    <t>Exhibit 10 The coronavirus pandemic led to a rise in rating downgrades</t>
  </si>
  <si>
    <t>Exhibit 11 Credit quality weakened the most in sectors with high exposure to COVID-19</t>
  </si>
  <si>
    <t>The 35 industry groups are based on the specific industries of the issuers for default research purpose. Sector groups are created by grouping the industry categories.</t>
  </si>
  <si>
    <t xml:space="preserve">Exhibit 13 Speculative-grade default rate will fall below 5% under the baseline scenario. </t>
  </si>
  <si>
    <t>Exhibit 13 Speculative-grade default rate will fall below 5% under the baseline scenario</t>
  </si>
  <si>
    <t>Exhibit 15 Default rate forecasts under alternative scenarios</t>
  </si>
  <si>
    <t xml:space="preserve">Exhibit 14 The current default cycle will likely be mild </t>
  </si>
  <si>
    <t>Exhibit 49 Cumulative issuer-weighted default rates by annual cohort, 1970-2020</t>
  </si>
  <si>
    <t>Exhibit 48 Average Volume-Weighted Corporate Bond Default Rates By Letter Rating, 1994-2020</t>
  </si>
  <si>
    <t>Exhibit 47 Annual Volume-Weighted Corporate Bond Default Rates By Letter Rating, 1994-2020</t>
  </si>
  <si>
    <t>Exhibit 46 Annual default rates by broad industry group, 1970-2020</t>
  </si>
  <si>
    <t>Exhibit 45 Average cumulative issuer-weighted global default rates by industry group, 1970-2020</t>
  </si>
  <si>
    <t>Exhibit 44 Average cumulative issuer-weighted global default rates by alphanumeric rating, 1998-2020</t>
  </si>
  <si>
    <t>Exhibit 43 Average cumulative issuer-weighted global default rates by alphanumeric rating, 1983-2020</t>
  </si>
  <si>
    <t>Exhibit 42 Average cumulative issuer-weighted global default rates by letter rating, 1983-2020</t>
  </si>
  <si>
    <t>Exhibit 41 Average cumulative issuer-weighted global default rates by letter rating, 1970-2020</t>
  </si>
  <si>
    <t>Exhibit 40 Average cumulative issuer-weighted global default rates by letter rating, 1920-2020</t>
  </si>
  <si>
    <t>Exhibit 39 Annual issuer-weighted corporate default rates by alphanumeric rating, 1983-2020</t>
  </si>
  <si>
    <t>Exhibit 38 Annual issuer-weighted corporate default rates by letter rating, 1920-2020</t>
  </si>
  <si>
    <t>Exhibit 37 Average one-year alphanumeric rating migration rates, 1983-2020</t>
  </si>
  <si>
    <t>Exhibit 36 2020 one-year alphanumeric rating migration rates</t>
  </si>
  <si>
    <t>Exhibit 35 Average five-year letter rating migration rates, 1970-2020</t>
  </si>
  <si>
    <t>Exhibit 34 Average one-year letter rating migration rates, 1970-2020</t>
  </si>
  <si>
    <t>Exhibit 33 Average one-year letter rating migration rates, 1920-2020</t>
  </si>
  <si>
    <t>Exhibit 32 2020 one-year letter rating migration rates</t>
  </si>
  <si>
    <t>Exhibit 31 Annual Credit Loss Rates By Letter Rating, 1983-2020*</t>
  </si>
  <si>
    <t>Exhibit 30 Average cumulative credit loss rates by letter rating, 1983-2020*</t>
  </si>
  <si>
    <t>Exhibit 29 Average senior unsecured bond recovery rates by year prior to default, 1983-2020*</t>
  </si>
  <si>
    <t>Exhibit 28 Average defaulted corporated bond and loan recoveries by industry, 1983-2020</t>
  </si>
  <si>
    <t>Exhibit 27 Annual defaulted corporate bond and loan recoveries*</t>
  </si>
  <si>
    <t>Exhibit 26 2020 defaulted corporate bond and loan recoveries*</t>
  </si>
  <si>
    <t>Exhibit 25 Annual issuer default counts and volume by geographical region, 1986-2020*</t>
  </si>
  <si>
    <t>Exhibit 24 Annual rated global corporate bond and loan default volumes, 1970-2020*</t>
  </si>
  <si>
    <t>Exhibit 23 Annual Moody's-rated global corporate issuer default counts, 1920-2020*</t>
  </si>
  <si>
    <t>Exhibit 22 Moody’s-rated 2020 corporate bond and loan defaults*</t>
  </si>
  <si>
    <t>Exhibit 21 One- and five-year average default position by cohort year, 1983-2020</t>
  </si>
  <si>
    <t>Exhibit 20 Median ratings before default, 2020 vs. long-term average</t>
  </si>
  <si>
    <t>Exhibit 19 LGDAs suggests first-lien loan recovery rate will remain low in 2021 by historical standards</t>
  </si>
  <si>
    <t>Exhibit 18 Fallen angel rates will likely fall in 2021</t>
  </si>
  <si>
    <t>Exhibit 16 One-year corporate default rate forecasts by industry</t>
  </si>
  <si>
    <t>Exhibit 17 Sectors with high pandemic exposure will remain riskier in 2021</t>
  </si>
  <si>
    <t>Scenario description</t>
  </si>
  <si>
    <t>Assumptions for 2021</t>
  </si>
  <si>
    <t>443 bps</t>
  </si>
  <si>
    <t>475 bps</t>
  </si>
  <si>
    <t>575 bps</t>
  </si>
  <si>
    <t>767 bps</t>
  </si>
  <si>
    <t>2020 Actual</t>
  </si>
  <si>
    <t>2021 Forecast</t>
  </si>
  <si>
    <t>* Average in Q4 2021</t>
  </si>
  <si>
    <t>Exhibit 20 Median ratings before default, 2020 vs. long-term average*</t>
  </si>
  <si>
    <t>2021F</t>
  </si>
  <si>
    <t>cohort date</t>
  </si>
  <si>
    <t>Global speculative-grade default rate</t>
  </si>
  <si>
    <t>NBER Recession</t>
  </si>
  <si>
    <t>Forecast</t>
  </si>
  <si>
    <t>24 Hour Fitness Worldwide, Inc.</t>
  </si>
  <si>
    <t>Aerovias de Mexico S.A. de C.V.</t>
  </si>
  <si>
    <t>Mexico</t>
  </si>
  <si>
    <t>Affordable Care Holding Corp.</t>
  </si>
  <si>
    <t>Akorn, Inc.</t>
  </si>
  <si>
    <t>Alam Sutera Realty Tbk (P.T.)</t>
  </si>
  <si>
    <t>Indonesia</t>
  </si>
  <si>
    <t>Albanesi S.A.</t>
  </si>
  <si>
    <t>Argentina</t>
  </si>
  <si>
    <t>Alliance Healthcare Services, Inc.</t>
  </si>
  <si>
    <t>AMC Entertainment Holdings, Inc.</t>
  </si>
  <si>
    <t>Anchor Glass Container Corporation</t>
  </si>
  <si>
    <t>Ascena Retail Group, Inc.</t>
  </si>
  <si>
    <t>Ascent Resources Utica Holdings, LLC</t>
  </si>
  <si>
    <t>ASP MCS Acquisition Corp.</t>
  </si>
  <si>
    <t>Bahia De Las Isletas, S.L.</t>
  </si>
  <si>
    <t>Banco Ahorro Famsa, S.A.</t>
  </si>
  <si>
    <t>Banco Hipotecario S.A.</t>
  </si>
  <si>
    <t>Bluestem Brands, Inc.</t>
  </si>
  <si>
    <t>Boart Longyear Management Pty Limited</t>
  </si>
  <si>
    <t>Briggs &amp; Stratton Corporation</t>
  </si>
  <si>
    <t>Bruin E&amp;P Partners, LLC</t>
  </si>
  <si>
    <t>Calfrac Holdings, LP</t>
  </si>
  <si>
    <t>California Pizza Kitchen, Inc. (CPK)</t>
  </si>
  <si>
    <t>California Resources Corp.</t>
  </si>
  <si>
    <t>Callon Petroleum Company</t>
  </si>
  <si>
    <t>Carlson Travel, Inc.</t>
  </si>
  <si>
    <t>Cassini SAS</t>
  </si>
  <si>
    <t>CBL &amp; Associates Limited Partnership</t>
  </si>
  <si>
    <t>CDRH Parent, Inc.</t>
  </si>
  <si>
    <t>CDS U.S. Intermediate Holdings, Inc.</t>
  </si>
  <si>
    <t>CEC Entertainment, Inc.</t>
  </si>
  <si>
    <t>Centennial Resource Production, LLC</t>
  </si>
  <si>
    <t>Central Security Group, Inc.</t>
  </si>
  <si>
    <t>Chaparral Energy, Inc.</t>
  </si>
  <si>
    <t>China ZhengTong Auto Services Holdings Ltd.</t>
  </si>
  <si>
    <t>CIBT Global, Inc.</t>
  </si>
  <si>
    <t>Codere S.A.</t>
  </si>
  <si>
    <t>ColourOz MidCo</t>
  </si>
  <si>
    <t>Luxembourg</t>
  </si>
  <si>
    <t>Commercial Barge Line Company</t>
  </si>
  <si>
    <t>Concessao Metroviaria do Rio de Janeiro S/A</t>
  </si>
  <si>
    <t>Covia Holdings Corporation</t>
  </si>
  <si>
    <t>Crown UK Holdco Limited</t>
  </si>
  <si>
    <t>CSI Compressco LP</t>
  </si>
  <si>
    <t>CSM Bakery Solutions Limited</t>
  </si>
  <si>
    <t>CSM Bakery Solutions LLC</t>
  </si>
  <si>
    <t>Debenhams plc</t>
  </si>
  <si>
    <t>Deoleo S.A.</t>
  </si>
  <si>
    <t>Diamond Offshore Drilling, Inc.</t>
  </si>
  <si>
    <t>Distribuidora Internacional de Alimentacion</t>
  </si>
  <si>
    <t>Doncasters Group Ltd</t>
  </si>
  <si>
    <t>Downstream Development Authority</t>
  </si>
  <si>
    <t>Dr. Peng Telecom &amp; Media Group Co., Ltd.</t>
  </si>
  <si>
    <t>Empresa Distribuidora de Electricidad Salta</t>
  </si>
  <si>
    <t>Energy Ventures GoM LLC</t>
  </si>
  <si>
    <t>Engine Group, Inc.</t>
  </si>
  <si>
    <t>ENSCO International Incorporated</t>
  </si>
  <si>
    <t>Ensign Drilling Inc.</t>
  </si>
  <si>
    <t>Envision Healthcare Corporation</t>
  </si>
  <si>
    <t>EPIC Y-Grade Services, LP</t>
  </si>
  <si>
    <t>Equinox Holdings, Inc.</t>
  </si>
  <si>
    <t>Europcar Mobility Group S.A.</t>
  </si>
  <si>
    <t>Evergreen Skills Lux S.a r.l.</t>
  </si>
  <si>
    <t>Extraction Oil and Gas, Inc.</t>
  </si>
  <si>
    <t>Fairway Group Acquisition Company</t>
  </si>
  <si>
    <t>Fairway Group Holdings Corp.</t>
  </si>
  <si>
    <t>Ferrellgas Partners L.P.</t>
  </si>
  <si>
    <t>Fieldwood Energy LLC</t>
  </si>
  <si>
    <t>Forum Energy Technologies, Inc.</t>
  </si>
  <si>
    <t>Frontier Communications Corporation</t>
  </si>
  <si>
    <t>FTS International Inc.</t>
  </si>
  <si>
    <t>Garrett Motion Inc.</t>
  </si>
  <si>
    <t>Switzerland</t>
  </si>
  <si>
    <t>Gavilan Resources, LLC</t>
  </si>
  <si>
    <t>Generacion Mediterranea S.A</t>
  </si>
  <si>
    <t>General Nutrition Centers, Inc.</t>
  </si>
  <si>
    <t>Genneia S.A.</t>
  </si>
  <si>
    <t>Geo Energy Resources Limited</t>
  </si>
  <si>
    <t>GK Holdings, Inc.</t>
  </si>
  <si>
    <t>Global Eagle Entertainment, Inc.</t>
  </si>
  <si>
    <t>Grupo Aeromexico S.A.B. de C.V.</t>
  </si>
  <si>
    <t>Grupo Posadas, S.A.B. de C.V.</t>
  </si>
  <si>
    <t>Guitar Center Inc.</t>
  </si>
  <si>
    <t>Gulfport Energy Corporation</t>
  </si>
  <si>
    <t>Hema B.V.</t>
  </si>
  <si>
    <t>Netherlands</t>
  </si>
  <si>
    <t>Hertz Corporation (The)</t>
  </si>
  <si>
    <t>Hi-Crush Inc.</t>
  </si>
  <si>
    <t>Hilong Holding Limited</t>
  </si>
  <si>
    <t>Horizon Global Corporation</t>
  </si>
  <si>
    <t>Inspired Entertainment, Inc.</t>
  </si>
  <si>
    <t>Intelsat Jackson Holdings S.A.</t>
  </si>
  <si>
    <t>Internap Corporation</t>
  </si>
  <si>
    <t>iQor US, Inc.</t>
  </si>
  <si>
    <t>J.Crew Group, Inc.</t>
  </si>
  <si>
    <t>Jason Incorporated</t>
  </si>
  <si>
    <t>Jiangsu Nantong Sanjian Const. Grp. Co., Ltd.</t>
  </si>
  <si>
    <t>Jill Acquisition LLC</t>
  </si>
  <si>
    <t>Jo-Ann Stores LLC.</t>
  </si>
  <si>
    <t>Jonah Energy LLC</t>
  </si>
  <si>
    <t>KCA Deutag Alpha Ltd</t>
  </si>
  <si>
    <t>Lakeland Tours, LLC</t>
  </si>
  <si>
    <t>Lanai Holdings III, Inc.</t>
  </si>
  <si>
    <t>LATAM Airlines Group S.A (LATAM)</t>
  </si>
  <si>
    <t>Libbey Glass Inc.</t>
  </si>
  <si>
    <t>Lonestar Resources America Inc.</t>
  </si>
  <si>
    <t>LSC Communications, Inc.</t>
  </si>
  <si>
    <t>Martin Midstream Partners L.P.</t>
  </si>
  <si>
    <t>Mashantucket (Western) Pequot Tribe, CT</t>
  </si>
  <si>
    <t>McClatchy Company (The)</t>
  </si>
  <si>
    <t>Men's Wearhouse, Inc. (The)</t>
  </si>
  <si>
    <t>Missouri TopCo Limited</t>
  </si>
  <si>
    <t>MNC Investama Tbk. (P.T.)</t>
  </si>
  <si>
    <t>Moby S.p.A.</t>
  </si>
  <si>
    <t>Modernland Realty Tbk (P.T.)</t>
  </si>
  <si>
    <t>Moran Foods LLC</t>
  </si>
  <si>
    <t>Nabors Industries Ltd.</t>
  </si>
  <si>
    <t>Nabors Industries, Inc.</t>
  </si>
  <si>
    <t>NAPA Management Services Corporation</t>
  </si>
  <si>
    <t>Naviera Armas, S.A.</t>
  </si>
  <si>
    <t>New Look Retail Holdings Limited</t>
  </si>
  <si>
    <t>New Millennium Holdco, Inc.</t>
  </si>
  <si>
    <t>Nine Energy Service, Inc.</t>
  </si>
  <si>
    <t>NMC Health plc</t>
  </si>
  <si>
    <t>United Arab Emirates</t>
  </si>
  <si>
    <t>Noble Holding International Limited</t>
  </si>
  <si>
    <t>North American Lifting Holdings, Inc.</t>
  </si>
  <si>
    <t>Northwest Acquisitions ULC</t>
  </si>
  <si>
    <t>Northwest Hardwoods, Inc.</t>
  </si>
  <si>
    <t>Nostrum Oil &amp; Gas Plc</t>
  </si>
  <si>
    <t>Kazakhstan</t>
  </si>
  <si>
    <t>NPC International, Inc.</t>
  </si>
  <si>
    <t>O1 Properties Limited</t>
  </si>
  <si>
    <t>Russia</t>
  </si>
  <si>
    <t>Oasis Petroleum Inc.</t>
  </si>
  <si>
    <t>OmniMax International, Inc</t>
  </si>
  <si>
    <t>Outerstuff LLC</t>
  </si>
  <si>
    <t>Pacific Drilling S.A.</t>
  </si>
  <si>
    <t>Panda Green Energy Group Limited</t>
  </si>
  <si>
    <t>Party City Holdings Inc.</t>
  </si>
  <si>
    <t>Penney (J.C.) Company, Inc.</t>
  </si>
  <si>
    <t>Penney (J.C.) Corporation, Inc.</t>
  </si>
  <si>
    <t>Perpetual Energy Inc.</t>
  </si>
  <si>
    <t>Petra Diamonds Limited</t>
  </si>
  <si>
    <t>South Africa</t>
  </si>
  <si>
    <t>Petroleum Geo-Services ASA</t>
  </si>
  <si>
    <t>Norway</t>
  </si>
  <si>
    <t>PFS Holding Corporation</t>
  </si>
  <si>
    <t>PGX Holdings, Inc.</t>
  </si>
  <si>
    <t>Pier 1 Imports (U.S.), Inc.</t>
  </si>
  <si>
    <t>Pinnacle Operating Corporation</t>
  </si>
  <si>
    <t>Pioneer Energy Services Corp.</t>
  </si>
  <si>
    <t>Polyconcept North America Holdings, Inc.</t>
  </si>
  <si>
    <t>Pride International, Inc.</t>
  </si>
  <si>
    <t>Propulsion Acquisition, LLC</t>
  </si>
  <si>
    <t>Pyxus International, Inc.</t>
  </si>
  <si>
    <t>Quorum Health Corporation</t>
  </si>
  <si>
    <t>RentPath, LLC</t>
  </si>
  <si>
    <t>Revlon Consumer Products Corporation</t>
  </si>
  <si>
    <t>RGIS Services, LLC</t>
  </si>
  <si>
    <t>Riverbed Technology, Inc.</t>
  </si>
  <si>
    <t>SAS AB</t>
  </si>
  <si>
    <t>Sweden</t>
  </si>
  <si>
    <t>Seadrill Operating LP</t>
  </si>
  <si>
    <t>Selecta Group B.V.</t>
  </si>
  <si>
    <t>Sequa Corporation</t>
  </si>
  <si>
    <t>Sequa Mezzanine Holdings L.L.C.</t>
  </si>
  <si>
    <t>Serta Simmons Bedding, LLC</t>
  </si>
  <si>
    <t>SESI, L.L.C.</t>
  </si>
  <si>
    <t>Shandong Ruyi Technology Group Co., Ltd.</t>
  </si>
  <si>
    <t>SHO Holding I Corporation</t>
  </si>
  <si>
    <t>SM Energy Company</t>
  </si>
  <si>
    <t>Solocal Group S.A.</t>
  </si>
  <si>
    <t>Speedcast International Limited</t>
  </si>
  <si>
    <t>Australia</t>
  </si>
  <si>
    <t>Steak n Shake Inc.</t>
  </si>
  <si>
    <t>Stoneway Capital Corporation</t>
  </si>
  <si>
    <t>Summit Midstream Holdings, LLC</t>
  </si>
  <si>
    <t>Summit Midstream Partners Holdings, LLC</t>
  </si>
  <si>
    <t>Sungard AS New Holdings III, LLC</t>
  </si>
  <si>
    <t>Swissport Group S.a r.l.</t>
  </si>
  <si>
    <t>Tahoe Group Co., Ltd</t>
  </si>
  <si>
    <t>Takko Fashion S.a r.l.</t>
  </si>
  <si>
    <t>Technicolor S.A.</t>
  </si>
  <si>
    <t>Techniplas, LLC</t>
  </si>
  <si>
    <t>Tengri Bank</t>
  </si>
  <si>
    <t>Tianqi Lithium Corporation</t>
  </si>
  <si>
    <t>TMK Hawk Parent, Corp.</t>
  </si>
  <si>
    <t>Toro Private Holdings II, Limited</t>
  </si>
  <si>
    <t>Town Sports International, LLC</t>
  </si>
  <si>
    <t>TP Financing 3 Limited</t>
  </si>
  <si>
    <t>Transocean Inc.</t>
  </si>
  <si>
    <t>Tupperware Brands Corporation</t>
  </si>
  <si>
    <t>Ultra Resources, Inc.</t>
  </si>
  <si>
    <t>Unit Corporation</t>
  </si>
  <si>
    <t>UTEX Industries, Inc.</t>
  </si>
  <si>
    <t>Valaris plc</t>
  </si>
  <si>
    <t>VIP Cinema Holdings, Inc.</t>
  </si>
  <si>
    <t>Virgin Australia Holdings Limited</t>
  </si>
  <si>
    <t>W&amp;T Offshore, Inc.</t>
  </si>
  <si>
    <t>Whiting Petroleum Corporation</t>
  </si>
  <si>
    <t>Wirecard AG</t>
  </si>
  <si>
    <t>Yes Bank Limited</t>
  </si>
  <si>
    <t>Yida China Holdings Limited</t>
  </si>
  <si>
    <t>Yihua Enterprise (Group) Co., Ltd.</t>
  </si>
  <si>
    <t>YRC Worldwide Inc.</t>
  </si>
  <si>
    <t>Zellis Holdings Limited</t>
  </si>
  <si>
    <t>* This list only includes companies that have rated bonds, loans and/or deposits within one year before default. Only issuers included in the January 1 cohort are included in the annual default rates in this report. The list only includes 211 companies, which initially defaulted in 2020. In addition to these 211 companies, four issuers that initially defaulted in prior years experienced follow-on defaults in 2020 on $4.7 billion of debt, all being loans. We include such $4.7 billion in the 2020 default volume.</t>
  </si>
  <si>
    <t>Associated Materials, LLC</t>
  </si>
  <si>
    <t>Avianca Holdings S.A.</t>
  </si>
  <si>
    <t>Cia General de Combustibles SA</t>
  </si>
  <si>
    <t>Cia Latinoamericana de Infraestructura &amp; Servicios SA</t>
  </si>
  <si>
    <t>CIEP Epoch Bidco Limited</t>
  </si>
  <si>
    <t>Constellis Holdings, LLC</t>
  </si>
  <si>
    <t>DTEK ENERGY B.V.</t>
  </si>
  <si>
    <t>Enjoy SA</t>
  </si>
  <si>
    <t>Grupo Famsa SAB de CV</t>
  </si>
  <si>
    <t>Grupo Idesa SA de CV</t>
  </si>
  <si>
    <t>Guitar Center Inc. (May default)</t>
  </si>
  <si>
    <t>Guitar Center Inc. (Nov default)</t>
  </si>
  <si>
    <t>Land and Agricultural Development Bank</t>
  </si>
  <si>
    <t>McDermott Technology (Americas), Inc.</t>
  </si>
  <si>
    <t>Prophylaxis HoldCo B.V.</t>
  </si>
  <si>
    <t>Qinghai Provincial Investment Group Co Ltd</t>
  </si>
  <si>
    <t>Tunstall Group Holdings Limited</t>
  </si>
  <si>
    <t>USJ-Acucar e Alcool S/A</t>
  </si>
  <si>
    <t>*We omitted those industries that had no defaults in 2019 and 2020.</t>
  </si>
  <si>
    <t>We consider only the corporate subset of issuers in “Sovereign &amp; Public Finance”.</t>
  </si>
  <si>
    <t>Issuer-weighted and includes investment-grade and speculative-grade issuers. We consider only the corporate subset of issuers in “Sovereign &amp; Public Finance”. * We omitted those industries that had no defaults in 2019 and 2020.</t>
  </si>
  <si>
    <t>* Rating drift is measured by the average upgraded notches per issuer minus the average downgraded notches per issuer.</t>
  </si>
  <si>
    <t>High exposure</t>
  </si>
  <si>
    <t>Moderate exposure (excluding Oil &amp; Gas)</t>
  </si>
  <si>
    <t>Low exposure</t>
  </si>
  <si>
    <t>Bond ($ mil)</t>
  </si>
  <si>
    <t>Loan ($ mil)</t>
  </si>
  <si>
    <t>* Based on trading prices.</t>
  </si>
  <si>
    <t>* Based on average default rates and senior unsecured bond recoveries measured on issuer-weighted basis. ** The Aaa recovery rates are based on five observations, three of which are Icelandic banks that have an average recovery rate of 3.33%.</t>
  </si>
  <si>
    <t>* Based on issuer-weighted annual default rates and senior unsecured bond recoveries measured on issuer-weighted basis.</t>
  </si>
  <si>
    <t>Rating\Horizon</t>
  </si>
  <si>
    <t>Industry Group\Horizon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</si>
</sst>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4" formatCode="_(&quot;$&quot;* #,##0.00_);_(&quot;$&quot;* \(#,##0.00\);_(&quot;$&quot;* &quot;-&quot;??_);_(@_)"/>
    <numFmt numFmtId="43" formatCode="_(* #,##0.00_);_(* \(#,##0.00\);_(* &quot;-&quot;??_);_(@_)"/>
    <numFmt numFmtId="164" formatCode="_ * #,##0.00_ ;_ * \-#,##0.00_ ;_ * &quot;-&quot;??_ ;_ @_ "/>
    <numFmt numFmtId="165" formatCode="&quot;$&quot;#,##0.00"/>
    <numFmt numFmtId="166" formatCode="0.0%"/>
    <numFmt numFmtId="167" formatCode="&quot;$&quot;#,##0"/>
    <numFmt numFmtId="168" formatCode="0.000000000000000000%"/>
    <numFmt numFmtId="169" formatCode="0.0"/>
    <numFmt numFmtId="170" formatCode="m/d/yy;@"/>
    <numFmt numFmtId="171" formatCode="yyyy"/>
    <numFmt numFmtId="172" formatCode="mmm\ yyyy"/>
    <numFmt numFmtId="173" formatCode="[$-409]mmmm\ d\,\ yyyy;@"/>
    <numFmt numFmtId="174" formatCode="&quot;$&quot;#,##0.0"/>
    <numFmt numFmtId="175" formatCode="_(* #,##0_);_(* \(#,##0\);_(* &quot;-&quot;??_);_(@_)"/>
    <numFmt numFmtId="176" formatCode="0.00000000"/>
  </numFmts>
  <fonts count="33">
    <font>
      <sz val="11"/>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sz val="10"/>
      <name val="Arial"/>
      <family val="2"/>
    </font>
    <font>
      <sz val="7.5"/>
      <color indexed="8"/>
      <name val="Arial"/>
      <family val="2"/>
    </font>
    <font>
      <sz val="7.5"/>
      <name val="Arial"/>
      <family val="2"/>
    </font>
    <font>
      <b/>
      <sz val="10"/>
      <name val="David"/>
      <family val="2"/>
      <charset val="177"/>
    </font>
    <font>
      <sz val="10"/>
      <name val="David"/>
      <family val="2"/>
      <charset val="177"/>
    </font>
    <font>
      <sz val="11"/>
      <color rgb="FFFF0000"/>
      <name val="Calibri"/>
      <family val="2"/>
      <scheme val="minor"/>
    </font>
    <font>
      <sz val="11"/>
      <name val="Calibri"/>
      <family val="2"/>
      <scheme val="minor"/>
    </font>
    <font>
      <b/>
      <sz val="11"/>
      <name val="Calibri"/>
      <family val="2"/>
      <scheme val="minor"/>
    </font>
    <font>
      <b/>
      <sz val="11"/>
      <color theme="0"/>
      <name val="Bliss Pro Light"/>
      <family val="3"/>
    </font>
    <font>
      <sz val="11"/>
      <color theme="1"/>
      <name val="Bliss Pro Light"/>
      <family val="2"/>
    </font>
    <font>
      <sz val="10"/>
      <color theme="1"/>
      <name val="Bliss Pro Light"/>
      <family val="3"/>
    </font>
    <font>
      <b/>
      <sz val="12"/>
      <color theme="0"/>
      <name val="Bliss Pro Medium"/>
      <family val="3"/>
    </font>
    <font>
      <sz val="11"/>
      <color theme="8"/>
      <name val="Calibri"/>
      <family val="2"/>
      <scheme val="minor"/>
    </font>
    <font>
      <b/>
      <sz val="11"/>
      <color theme="0"/>
      <name val="Bliss Pro Light"/>
      <family val="2"/>
    </font>
    <font>
      <b/>
      <sz val="10"/>
      <color theme="1"/>
      <name val="Bliss Pro Light"/>
      <family val="3"/>
    </font>
    <font>
      <sz val="10"/>
      <name val="MS Sans Serif"/>
      <family val="2"/>
    </font>
    <font>
      <u/>
      <sz val="11"/>
      <color theme="10"/>
      <name val="Calibri"/>
      <family val="2"/>
      <scheme val="minor"/>
    </font>
    <font>
      <b/>
      <sz val="6.5"/>
      <name val="Arial"/>
      <family val="2"/>
    </font>
    <font>
      <sz val="6.5"/>
      <name val="Arial"/>
      <family val="2"/>
    </font>
    <font>
      <b/>
      <u/>
      <sz val="11"/>
      <name val="Calibri"/>
      <family val="2"/>
      <scheme val="minor"/>
    </font>
    <font>
      <sz val="11"/>
      <name val="Calibri "/>
    </font>
    <font>
      <b/>
      <sz val="6.5"/>
      <name val="Calibri "/>
    </font>
    <font>
      <u/>
      <sz val="10"/>
      <color theme="10"/>
      <name val="Arial"/>
      <family val="2"/>
    </font>
    <font>
      <b/>
      <sz val="10"/>
      <name val="Arial"/>
      <family val="2"/>
    </font>
    <font>
      <b/>
      <sz val="12"/>
      <color theme="1"/>
      <name val="Arial"/>
      <family val="2"/>
    </font>
    <font>
      <b/>
      <sz val="6.5"/>
      <color rgb="FF0066B3"/>
      <name val="Arial"/>
      <family val="2"/>
    </font>
    <font>
      <b/>
      <sz val="6"/>
      <color rgb="FF0066B3"/>
      <name val="Arial"/>
      <family val="2"/>
    </font>
    <font>
      <sz val="10"/>
      <color theme="1"/>
      <name val="Calibri"/>
      <family val="2"/>
      <scheme val="minor"/>
    </font>
    <font>
      <sz val="7.5"/>
      <color theme="1"/>
      <name val="Arial"/>
      <family val="2"/>
    </font>
  </fonts>
  <fills count="6">
    <fill>
      <patternFill patternType="none"/>
    </fill>
    <fill>
      <patternFill patternType="gray125"/>
    </fill>
    <fill>
      <patternFill patternType="solid">
        <fgColor theme="0"/>
        <bgColor indexed="64"/>
      </patternFill>
    </fill>
    <fill>
      <gradientFill degree="90">
        <stop position="0">
          <color rgb="FF878C9B"/>
        </stop>
        <stop position="1">
          <color rgb="FF878C9B"/>
        </stop>
      </gradientFill>
    </fill>
    <fill>
      <patternFill patternType="solid">
        <fgColor rgb="FF1E50AA"/>
        <bgColor indexed="64"/>
      </patternFill>
    </fill>
    <fill>
      <gradientFill degree="90">
        <stop position="0">
          <color rgb="FF00B58C"/>
        </stop>
        <stop position="1">
          <color rgb="FF00B58C"/>
        </stop>
      </gradientFill>
    </fill>
  </fills>
  <borders count="75">
    <border>
      <left/>
      <right/>
      <top/>
      <bottom/>
      <diagonal/>
    </border>
    <border>
      <left style="thin">
        <color theme="0"/>
      </left>
      <right/>
      <top style="thin">
        <color indexed="64"/>
      </top>
      <bottom/>
      <diagonal/>
    </border>
    <border>
      <left/>
      <right style="hair">
        <color theme="0"/>
      </right>
      <top/>
      <bottom style="hair">
        <color indexed="64"/>
      </bottom>
      <diagonal/>
    </border>
    <border>
      <left style="hair">
        <color theme="0"/>
      </left>
      <right/>
      <top/>
      <bottom style="hair">
        <color indexed="64"/>
      </bottom>
      <diagonal/>
    </border>
    <border>
      <left/>
      <right style="hair">
        <color theme="0"/>
      </right>
      <top style="hair">
        <color indexed="64"/>
      </top>
      <bottom style="hair">
        <color indexed="64"/>
      </bottom>
      <diagonal/>
    </border>
    <border>
      <left style="hair">
        <color theme="0"/>
      </left>
      <right/>
      <top style="hair">
        <color indexed="64"/>
      </top>
      <bottom style="hair">
        <color indexed="64"/>
      </bottom>
      <diagonal/>
    </border>
    <border>
      <left/>
      <right style="hair">
        <color theme="0"/>
      </right>
      <top style="hair">
        <color indexed="64"/>
      </top>
      <bottom/>
      <diagonal/>
    </border>
    <border>
      <left style="hair">
        <color theme="0"/>
      </left>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hair">
        <color indexed="64"/>
      </bottom>
      <diagonal/>
    </border>
    <border>
      <left/>
      <right/>
      <top style="hair">
        <color indexed="64"/>
      </top>
      <bottom style="hair">
        <color indexed="64"/>
      </bottom>
      <diagonal/>
    </border>
    <border>
      <left style="hair">
        <color theme="0"/>
      </left>
      <right style="hair">
        <color theme="0"/>
      </right>
      <top/>
      <bottom style="hair">
        <color indexed="64"/>
      </bottom>
      <diagonal/>
    </border>
    <border>
      <left style="hair">
        <color theme="0"/>
      </left>
      <right style="hair">
        <color theme="0"/>
      </right>
      <top style="hair">
        <color indexed="64"/>
      </top>
      <bottom style="hair">
        <color indexed="64"/>
      </bottom>
      <diagonal/>
    </border>
    <border>
      <left style="hair">
        <color theme="0"/>
      </left>
      <right style="hair">
        <color theme="0"/>
      </right>
      <top style="hair">
        <color indexed="64"/>
      </top>
      <bottom/>
      <diagonal/>
    </border>
    <border>
      <left style="hair">
        <color theme="0"/>
      </left>
      <right/>
      <top style="thin">
        <color indexed="64"/>
      </top>
      <bottom/>
      <diagonal/>
    </border>
    <border>
      <left/>
      <right/>
      <top style="hair">
        <color indexed="64"/>
      </top>
      <bottom/>
      <diagonal/>
    </border>
    <border>
      <left/>
      <right/>
      <top/>
      <bottom style="thin">
        <color indexed="64"/>
      </bottom>
      <diagonal/>
    </border>
    <border>
      <left/>
      <right/>
      <top style="thin">
        <color indexed="64"/>
      </top>
      <bottom/>
      <diagonal/>
    </border>
    <border>
      <left/>
      <right style="hair">
        <color theme="0"/>
      </right>
      <top style="thin">
        <color indexed="64"/>
      </top>
      <bottom/>
      <diagonal/>
    </border>
    <border>
      <left/>
      <right/>
      <top/>
      <bottom style="hair">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ck">
        <color theme="0"/>
      </left>
      <right style="thick">
        <color theme="0"/>
      </right>
      <top style="thick">
        <color theme="0"/>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style="thin">
        <color theme="0"/>
      </left>
      <right style="hair">
        <color theme="0"/>
      </right>
      <top style="hair">
        <color indexed="64"/>
      </top>
      <bottom style="hair">
        <color indexed="64"/>
      </bottom>
      <diagonal/>
    </border>
    <border>
      <left style="hair">
        <color theme="0"/>
      </left>
      <right style="thin">
        <color theme="0"/>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right style="medium">
        <color indexed="64"/>
      </right>
      <top style="hair">
        <color indexed="64"/>
      </top>
      <bottom/>
      <diagonal/>
    </border>
    <border>
      <left style="hair">
        <color theme="0"/>
      </left>
      <right style="thin">
        <color theme="0"/>
      </right>
      <top style="hair">
        <color indexed="64"/>
      </top>
      <bottom/>
      <diagonal/>
    </border>
    <border>
      <left style="thin">
        <color theme="0"/>
      </left>
      <right/>
      <top style="hair">
        <color indexed="64"/>
      </top>
      <bottom/>
      <diagonal/>
    </border>
    <border>
      <left style="thin">
        <color theme="0"/>
      </left>
      <right/>
      <top style="hair">
        <color indexed="64"/>
      </top>
      <bottom style="hair">
        <color indexed="64"/>
      </bottom>
      <diagonal/>
    </border>
    <border>
      <left/>
      <right style="thin">
        <color indexed="64"/>
      </right>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medium">
        <color indexed="64"/>
      </left>
      <right style="hair">
        <color theme="0"/>
      </right>
      <top style="medium">
        <color indexed="64"/>
      </top>
      <bottom style="hair">
        <color indexed="64"/>
      </bottom>
      <diagonal/>
    </border>
    <border>
      <left/>
      <right style="hair">
        <color theme="0"/>
      </right>
      <top style="medium">
        <color indexed="64"/>
      </top>
      <bottom style="hair">
        <color indexed="64"/>
      </bottom>
      <diagonal/>
    </border>
    <border>
      <left style="medium">
        <color indexed="64"/>
      </left>
      <right style="hair">
        <color theme="0"/>
      </right>
      <top style="hair">
        <color indexed="64"/>
      </top>
      <bottom style="hair">
        <color indexed="64"/>
      </bottom>
      <diagonal/>
    </border>
    <border>
      <left style="hair">
        <color theme="0"/>
      </left>
      <right style="medium">
        <color indexed="64"/>
      </right>
      <top style="hair">
        <color indexed="64"/>
      </top>
      <bottom style="hair">
        <color indexed="64"/>
      </bottom>
      <diagonal/>
    </border>
    <border>
      <left style="medium">
        <color indexed="64"/>
      </left>
      <right style="hair">
        <color theme="0"/>
      </right>
      <top style="hair">
        <color indexed="64"/>
      </top>
      <bottom/>
      <diagonal/>
    </border>
    <border>
      <left style="hair">
        <color theme="0"/>
      </left>
      <right style="medium">
        <color indexed="64"/>
      </right>
      <top style="hair">
        <color indexed="64"/>
      </top>
      <bottom/>
      <diagonal/>
    </border>
    <border>
      <left style="medium">
        <color indexed="64"/>
      </left>
      <right style="hair">
        <color theme="0"/>
      </right>
      <top/>
      <bottom style="medium">
        <color indexed="64"/>
      </bottom>
      <diagonal/>
    </border>
  </borders>
  <cellStyleXfs count="26">
    <xf numFmtId="0" fontId="0" fillId="0" borderId="0"/>
    <xf numFmtId="9" fontId="1"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1" fillId="0" borderId="0"/>
    <xf numFmtId="0" fontId="1" fillId="0" borderId="0"/>
    <xf numFmtId="172" fontId="12" fillId="3" borderId="0" applyProtection="0">
      <alignment horizontal="center" vertical="center"/>
    </xf>
    <xf numFmtId="173" fontId="1" fillId="0" borderId="0"/>
    <xf numFmtId="0" fontId="13" fillId="0" borderId="0"/>
    <xf numFmtId="9" fontId="13" fillId="0" borderId="0" applyFont="0" applyFill="0" applyBorder="0" applyAlignment="0" applyProtection="0"/>
    <xf numFmtId="0" fontId="15" fillId="4" borderId="0">
      <alignment horizontal="left" vertical="center" indent="1"/>
    </xf>
    <xf numFmtId="171" fontId="12" fillId="3" borderId="0" applyProtection="0">
      <alignment horizontal="center" vertical="center"/>
    </xf>
    <xf numFmtId="0" fontId="17" fillId="5" borderId="30" applyNumberFormat="0" applyProtection="0">
      <alignment horizontal="center" vertical="center"/>
    </xf>
    <xf numFmtId="9" fontId="1" fillId="0" borderId="0" applyFont="0" applyFill="0" applyBorder="0" applyAlignment="0" applyProtection="0"/>
    <xf numFmtId="43" fontId="1" fillId="0" borderId="0" applyFont="0" applyFill="0" applyBorder="0" applyAlignment="0" applyProtection="0"/>
    <xf numFmtId="0" fontId="4" fillId="0" borderId="0"/>
    <xf numFmtId="0" fontId="19" fillId="0" borderId="0"/>
    <xf numFmtId="0" fontId="20" fillId="0" borderId="0" applyNumberFormat="0" applyFill="0" applyBorder="0" applyAlignment="0" applyProtection="0"/>
    <xf numFmtId="0" fontId="1" fillId="0" borderId="0"/>
    <xf numFmtId="0" fontId="26" fillId="0" borderId="0" applyNumberFormat="0" applyFill="0" applyBorder="0" applyAlignment="0" applyProtection="0">
      <alignment vertical="top"/>
      <protection locked="0"/>
    </xf>
    <xf numFmtId="0" fontId="4" fillId="0" borderId="0"/>
    <xf numFmtId="43" fontId="1" fillId="0" borderId="0" applyFont="0" applyFill="0" applyBorder="0" applyAlignment="0" applyProtection="0"/>
    <xf numFmtId="44" fontId="1" fillId="0" borderId="0" applyFont="0" applyFill="0" applyBorder="0" applyAlignment="0" applyProtection="0"/>
    <xf numFmtId="0" fontId="13" fillId="0" borderId="0"/>
    <xf numFmtId="0" fontId="1" fillId="0" borderId="0"/>
  </cellStyleXfs>
  <cellXfs count="425">
    <xf numFmtId="0" fontId="0" fillId="0" borderId="0" xfId="0"/>
    <xf numFmtId="0" fontId="3" fillId="0" borderId="0" xfId="0" applyFont="1"/>
    <xf numFmtId="0" fontId="0" fillId="2" borderId="0" xfId="0" applyFill="1"/>
    <xf numFmtId="0" fontId="0" fillId="2" borderId="0" xfId="0" applyFill="1" applyBorder="1" applyAlignment="1">
      <alignment vertical="center"/>
    </xf>
    <xf numFmtId="0" fontId="5" fillId="2" borderId="0" xfId="0" applyFont="1" applyFill="1" applyBorder="1" applyAlignment="1">
      <alignment horizontal="left" vertical="top" wrapText="1"/>
    </xf>
    <xf numFmtId="0" fontId="0" fillId="2" borderId="0" xfId="0" applyFill="1" applyBorder="1"/>
    <xf numFmtId="0" fontId="0" fillId="2" borderId="0" xfId="0" applyFill="1" applyAlignment="1">
      <alignment horizontal="center"/>
    </xf>
    <xf numFmtId="14" fontId="2" fillId="2" borderId="0" xfId="0" applyNumberFormat="1" applyFont="1" applyFill="1" applyAlignment="1">
      <alignment horizontal="center"/>
    </xf>
    <xf numFmtId="2" fontId="2" fillId="2" borderId="0" xfId="0" applyNumberFormat="1" applyFont="1" applyFill="1" applyAlignment="1">
      <alignment horizontal="center"/>
    </xf>
    <xf numFmtId="14" fontId="0" fillId="2" borderId="0" xfId="0" applyNumberFormat="1" applyFill="1"/>
    <xf numFmtId="0" fontId="0" fillId="2" borderId="0" xfId="0" applyNumberFormat="1" applyFill="1"/>
    <xf numFmtId="2" fontId="0" fillId="2" borderId="0" xfId="1" applyNumberFormat="1" applyFont="1" applyFill="1"/>
    <xf numFmtId="10" fontId="0" fillId="2" borderId="0" xfId="1" applyNumberFormat="1" applyFont="1" applyFill="1"/>
    <xf numFmtId="0" fontId="0" fillId="2" borderId="21" xfId="0" applyFill="1" applyBorder="1"/>
    <xf numFmtId="10" fontId="0" fillId="2" borderId="0" xfId="1" applyNumberFormat="1" applyFont="1" applyFill="1" applyBorder="1"/>
    <xf numFmtId="10" fontId="9" fillId="2" borderId="0" xfId="1" applyNumberFormat="1" applyFont="1" applyFill="1"/>
    <xf numFmtId="0" fontId="2" fillId="2" borderId="0" xfId="0" applyFont="1" applyFill="1" applyAlignment="1">
      <alignment horizontal="center"/>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left" vertical="center"/>
    </xf>
    <xf numFmtId="0" fontId="0" fillId="0" borderId="0" xfId="0" applyBorder="1" applyAlignment="1">
      <alignment vertical="center"/>
    </xf>
    <xf numFmtId="2" fontId="0" fillId="2" borderId="0" xfId="0" applyNumberFormat="1" applyFill="1"/>
    <xf numFmtId="0" fontId="14" fillId="2" borderId="0" xfId="5" applyFont="1" applyFill="1"/>
    <xf numFmtId="10" fontId="0" fillId="2" borderId="0" xfId="0" applyNumberFormat="1" applyFill="1"/>
    <xf numFmtId="0" fontId="3" fillId="2" borderId="0" xfId="0" applyFont="1" applyFill="1"/>
    <xf numFmtId="1" fontId="20" fillId="0" borderId="0" xfId="18" applyNumberFormat="1" applyFill="1" applyAlignment="1">
      <alignment horizontal="left"/>
    </xf>
    <xf numFmtId="0" fontId="20" fillId="0" borderId="0" xfId="18"/>
    <xf numFmtId="1" fontId="11" fillId="2" borderId="0" xfId="0" applyNumberFormat="1" applyFont="1" applyFill="1" applyAlignment="1">
      <alignment horizontal="left"/>
    </xf>
    <xf numFmtId="165" fontId="0" fillId="2" borderId="0" xfId="0" applyNumberFormat="1" applyFill="1"/>
    <xf numFmtId="0" fontId="0" fillId="2" borderId="0" xfId="0" applyNumberFormat="1" applyFill="1" applyAlignment="1">
      <alignment horizontal="center"/>
    </xf>
    <xf numFmtId="0" fontId="3" fillId="2" borderId="0" xfId="0" applyNumberFormat="1" applyFont="1" applyFill="1" applyAlignment="1">
      <alignment horizontal="center"/>
    </xf>
    <xf numFmtId="0" fontId="3" fillId="2" borderId="0" xfId="0" applyFont="1" applyFill="1" applyAlignment="1">
      <alignment horizontal="center"/>
    </xf>
    <xf numFmtId="165" fontId="3" fillId="2" borderId="0" xfId="0" applyNumberFormat="1" applyFont="1" applyFill="1" applyAlignment="1">
      <alignment horizontal="center"/>
    </xf>
    <xf numFmtId="166" fontId="2" fillId="2" borderId="0" xfId="1" applyNumberFormat="1" applyFont="1" applyFill="1" applyAlignment="1">
      <alignment horizontal="center"/>
    </xf>
    <xf numFmtId="10" fontId="0" fillId="2" borderId="0" xfId="1" applyNumberFormat="1" applyFont="1" applyFill="1" applyAlignment="1">
      <alignment horizontal="center"/>
    </xf>
    <xf numFmtId="0" fontId="2" fillId="2" borderId="0" xfId="0" applyFont="1" applyFill="1" applyAlignment="1">
      <alignment horizontal="center" vertical="center"/>
    </xf>
    <xf numFmtId="166" fontId="2" fillId="2" borderId="0" xfId="1" applyNumberFormat="1" applyFont="1" applyFill="1" applyAlignment="1">
      <alignment horizontal="center" vertical="center"/>
    </xf>
    <xf numFmtId="10" fontId="0" fillId="2" borderId="0" xfId="1" applyNumberFormat="1" applyFont="1" applyFill="1" applyAlignment="1">
      <alignment horizontal="center" vertical="center"/>
    </xf>
    <xf numFmtId="0" fontId="3" fillId="2" borderId="0" xfId="0" applyFont="1" applyFill="1" applyAlignment="1">
      <alignment horizontal="left" vertical="center"/>
    </xf>
    <xf numFmtId="0" fontId="3" fillId="2" borderId="0" xfId="0" applyNumberFormat="1" applyFont="1" applyFill="1" applyBorder="1" applyAlignment="1"/>
    <xf numFmtId="0" fontId="16" fillId="2" borderId="0" xfId="0" applyFont="1" applyFill="1"/>
    <xf numFmtId="166" fontId="10" fillId="2" borderId="0" xfId="1" applyNumberFormat="1" applyFont="1" applyFill="1"/>
    <xf numFmtId="0" fontId="3" fillId="2" borderId="22" xfId="0" applyFont="1" applyFill="1" applyBorder="1"/>
    <xf numFmtId="0" fontId="11" fillId="2" borderId="21" xfId="0" applyFont="1" applyFill="1" applyBorder="1"/>
    <xf numFmtId="0" fontId="11" fillId="2" borderId="0" xfId="0" applyFont="1" applyFill="1" applyBorder="1" applyAlignment="1">
      <alignment horizontal="left" vertical="center"/>
    </xf>
    <xf numFmtId="0" fontId="11" fillId="2" borderId="22" xfId="0" applyFont="1" applyFill="1" applyBorder="1" applyAlignment="1">
      <alignment wrapText="1"/>
    </xf>
    <xf numFmtId="0" fontId="3" fillId="2" borderId="0" xfId="0" applyFont="1" applyFill="1" applyAlignment="1"/>
    <xf numFmtId="0" fontId="10" fillId="2" borderId="0" xfId="0" applyFont="1" applyFill="1" applyAlignment="1"/>
    <xf numFmtId="0" fontId="0" fillId="2" borderId="11" xfId="0" applyFill="1" applyBorder="1" applyAlignment="1"/>
    <xf numFmtId="0" fontId="10" fillId="2" borderId="12" xfId="0" applyFont="1" applyFill="1" applyBorder="1" applyAlignment="1"/>
    <xf numFmtId="0" fontId="10" fillId="2" borderId="26" xfId="0" applyFont="1" applyFill="1" applyBorder="1" applyAlignment="1"/>
    <xf numFmtId="0" fontId="10" fillId="2" borderId="13" xfId="0" applyFont="1" applyFill="1" applyBorder="1" applyAlignment="1"/>
    <xf numFmtId="0" fontId="10" fillId="2" borderId="0" xfId="0" applyFont="1" applyFill="1"/>
    <xf numFmtId="0" fontId="11" fillId="2" borderId="0" xfId="0" applyFont="1" applyFill="1" applyAlignment="1"/>
    <xf numFmtId="0" fontId="9" fillId="2" borderId="0" xfId="0" applyFont="1" applyFill="1" applyAlignment="1"/>
    <xf numFmtId="0" fontId="10" fillId="2" borderId="8" xfId="0" applyFont="1" applyFill="1" applyBorder="1" applyAlignment="1"/>
    <xf numFmtId="0" fontId="10" fillId="2" borderId="29" xfId="0" applyFont="1" applyFill="1" applyBorder="1" applyAlignment="1"/>
    <xf numFmtId="0" fontId="10" fillId="2" borderId="28" xfId="0" applyFont="1" applyFill="1" applyBorder="1" applyAlignment="1"/>
    <xf numFmtId="0" fontId="10" fillId="2" borderId="26" xfId="0" applyFont="1" applyFill="1" applyBorder="1" applyAlignment="1">
      <alignment horizontal="center"/>
    </xf>
    <xf numFmtId="0" fontId="10" fillId="2" borderId="21" xfId="0" applyFont="1" applyFill="1" applyBorder="1" applyAlignment="1">
      <alignment horizontal="center"/>
    </xf>
    <xf numFmtId="0" fontId="10" fillId="2" borderId="25" xfId="0" applyFont="1" applyFill="1" applyBorder="1" applyAlignment="1">
      <alignment horizontal="center"/>
    </xf>
    <xf numFmtId="0" fontId="10" fillId="2" borderId="28" xfId="0" applyFont="1" applyFill="1" applyBorder="1" applyAlignment="1">
      <alignment horizontal="center"/>
    </xf>
    <xf numFmtId="0" fontId="10" fillId="2" borderId="0" xfId="0" applyFont="1" applyFill="1" applyBorder="1" applyAlignment="1">
      <alignment horizontal="center"/>
    </xf>
    <xf numFmtId="0" fontId="10" fillId="2" borderId="27" xfId="0" applyFont="1" applyFill="1" applyBorder="1" applyAlignment="1">
      <alignment horizontal="center"/>
    </xf>
    <xf numFmtId="0" fontId="0" fillId="2" borderId="0" xfId="0" applyFont="1" applyFill="1"/>
    <xf numFmtId="0" fontId="0" fillId="2" borderId="0" xfId="0" applyFont="1" applyFill="1" applyBorder="1"/>
    <xf numFmtId="166" fontId="6" fillId="2" borderId="15" xfId="1" applyNumberFormat="1" applyFont="1" applyFill="1" applyBorder="1" applyAlignment="1">
      <alignment horizontal="center" vertical="center" wrapText="1"/>
    </xf>
    <xf numFmtId="166" fontId="10" fillId="2" borderId="0" xfId="1" applyNumberFormat="1" applyFont="1" applyFill="1" applyBorder="1" applyAlignment="1">
      <alignment horizontal="center" vertical="center" wrapText="1"/>
    </xf>
    <xf numFmtId="0" fontId="11" fillId="2" borderId="31" xfId="0" applyFont="1" applyFill="1" applyBorder="1" applyAlignment="1">
      <alignment horizontal="left" vertical="center" wrapText="1"/>
    </xf>
    <xf numFmtId="14" fontId="11" fillId="2" borderId="34" xfId="0" applyNumberFormat="1" applyFont="1" applyFill="1" applyBorder="1" applyAlignment="1">
      <alignment horizontal="left" vertical="center" wrapText="1"/>
    </xf>
    <xf numFmtId="166" fontId="10" fillId="2" borderId="35" xfId="1" applyNumberFormat="1" applyFont="1" applyFill="1" applyBorder="1" applyAlignment="1">
      <alignment horizontal="center" vertical="center" wrapText="1"/>
    </xf>
    <xf numFmtId="14" fontId="11" fillId="2" borderId="36" xfId="0" applyNumberFormat="1" applyFont="1" applyFill="1" applyBorder="1" applyAlignment="1">
      <alignment horizontal="left" vertical="center" wrapText="1"/>
    </xf>
    <xf numFmtId="166" fontId="10" fillId="2" borderId="37" xfId="1" applyNumberFormat="1" applyFont="1" applyFill="1" applyBorder="1" applyAlignment="1">
      <alignment horizontal="center" vertical="center" wrapText="1"/>
    </xf>
    <xf numFmtId="166" fontId="10" fillId="2" borderId="38" xfId="1" applyNumberFormat="1" applyFont="1" applyFill="1" applyBorder="1" applyAlignment="1">
      <alignment horizontal="center" vertical="center" wrapText="1"/>
    </xf>
    <xf numFmtId="0" fontId="11" fillId="2" borderId="39" xfId="0" applyNumberFormat="1" applyFont="1" applyFill="1" applyBorder="1" applyAlignment="1">
      <alignment horizontal="center" vertical="center" wrapText="1"/>
    </xf>
    <xf numFmtId="0" fontId="11" fillId="2" borderId="40" xfId="0" applyNumberFormat="1" applyFont="1" applyFill="1" applyBorder="1" applyAlignment="1">
      <alignment horizontal="center" vertical="center" wrapText="1"/>
    </xf>
    <xf numFmtId="0" fontId="11" fillId="2" borderId="41" xfId="0" applyNumberFormat="1" applyFont="1" applyFill="1" applyBorder="1" applyAlignment="1">
      <alignment horizontal="center" vertical="center" wrapText="1"/>
    </xf>
    <xf numFmtId="166" fontId="10" fillId="2" borderId="34" xfId="1" applyNumberFormat="1" applyFont="1" applyFill="1" applyBorder="1" applyAlignment="1">
      <alignment horizontal="center" vertical="center" wrapText="1"/>
    </xf>
    <xf numFmtId="166" fontId="10" fillId="2" borderId="36" xfId="1" applyNumberFormat="1" applyFont="1" applyFill="1" applyBorder="1" applyAlignment="1">
      <alignment horizontal="center" vertical="center" wrapText="1"/>
    </xf>
    <xf numFmtId="0" fontId="3" fillId="2" borderId="21" xfId="0" applyFont="1" applyFill="1" applyBorder="1" applyAlignment="1">
      <alignment horizontal="center"/>
    </xf>
    <xf numFmtId="10" fontId="3" fillId="2" borderId="21" xfId="1" applyNumberFormat="1" applyFont="1" applyFill="1" applyBorder="1" applyAlignment="1">
      <alignment horizontal="center"/>
    </xf>
    <xf numFmtId="0" fontId="10" fillId="2" borderId="0" xfId="0" applyFont="1" applyFill="1" applyBorder="1"/>
    <xf numFmtId="0" fontId="10" fillId="2" borderId="0" xfId="0" applyFont="1" applyFill="1" applyAlignment="1">
      <alignment horizontal="center"/>
    </xf>
    <xf numFmtId="10" fontId="10" fillId="2" borderId="0" xfId="1" applyNumberFormat="1" applyFont="1" applyFill="1" applyAlignment="1">
      <alignment horizontal="center"/>
    </xf>
    <xf numFmtId="10" fontId="10" fillId="2" borderId="0" xfId="1" applyNumberFormat="1" applyFont="1" applyFill="1" applyBorder="1" applyAlignment="1">
      <alignment horizontal="center"/>
    </xf>
    <xf numFmtId="0" fontId="18" fillId="2" borderId="21" xfId="5" applyFont="1" applyFill="1" applyBorder="1" applyAlignment="1">
      <alignment horizontal="left"/>
    </xf>
    <xf numFmtId="0" fontId="5" fillId="2" borderId="4" xfId="0" applyFont="1" applyFill="1" applyBorder="1" applyAlignment="1">
      <alignment horizontal="left" vertical="top" wrapText="1"/>
    </xf>
    <xf numFmtId="169" fontId="5" fillId="2" borderId="5" xfId="1" applyNumberFormat="1" applyFont="1" applyFill="1" applyBorder="1" applyAlignment="1">
      <alignment horizontal="right" vertical="top" wrapText="1"/>
    </xf>
    <xf numFmtId="169" fontId="5" fillId="2" borderId="17" xfId="0" applyNumberFormat="1" applyFont="1" applyFill="1" applyBorder="1" applyAlignment="1">
      <alignment horizontal="right" vertical="top" wrapText="1"/>
    </xf>
    <xf numFmtId="169" fontId="5" fillId="2" borderId="5" xfId="0" applyNumberFormat="1" applyFont="1" applyFill="1" applyBorder="1" applyAlignment="1">
      <alignment horizontal="right" vertical="top" wrapText="1"/>
    </xf>
    <xf numFmtId="0" fontId="5" fillId="2" borderId="6" xfId="0" applyFont="1" applyFill="1" applyBorder="1" applyAlignment="1">
      <alignment horizontal="left" vertical="top" wrapText="1"/>
    </xf>
    <xf numFmtId="169" fontId="5" fillId="2" borderId="18" xfId="0" applyNumberFormat="1" applyFont="1" applyFill="1" applyBorder="1" applyAlignment="1">
      <alignment horizontal="right" vertical="top" wrapText="1"/>
    </xf>
    <xf numFmtId="169" fontId="5" fillId="2" borderId="7" xfId="0" applyNumberFormat="1" applyFont="1" applyFill="1" applyBorder="1" applyAlignment="1">
      <alignment horizontal="right" vertical="top" wrapText="1"/>
    </xf>
    <xf numFmtId="0" fontId="21" fillId="2" borderId="2" xfId="0" applyFont="1" applyFill="1" applyBorder="1" applyAlignment="1">
      <alignment wrapText="1"/>
    </xf>
    <xf numFmtId="0" fontId="21" fillId="2" borderId="16" xfId="0" applyFont="1" applyFill="1" applyBorder="1" applyAlignment="1">
      <alignment horizontal="right" wrapText="1"/>
    </xf>
    <xf numFmtId="0" fontId="21" fillId="2" borderId="3" xfId="0" applyFont="1" applyFill="1" applyBorder="1" applyAlignment="1">
      <alignment horizontal="right" wrapText="1"/>
    </xf>
    <xf numFmtId="166" fontId="0" fillId="2" borderId="0" xfId="1" applyNumberFormat="1" applyFont="1" applyFill="1"/>
    <xf numFmtId="166" fontId="0" fillId="2" borderId="0" xfId="0" applyNumberFormat="1" applyFill="1"/>
    <xf numFmtId="10" fontId="5" fillId="2" borderId="0" xfId="1" applyNumberFormat="1" applyFont="1" applyFill="1" applyBorder="1" applyAlignment="1">
      <alignment horizontal="right" vertical="top" wrapText="1"/>
    </xf>
    <xf numFmtId="0" fontId="3" fillId="2" borderId="0" xfId="0" applyFont="1" applyFill="1" applyBorder="1"/>
    <xf numFmtId="168" fontId="0" fillId="2" borderId="0" xfId="0" applyNumberFormat="1" applyFill="1"/>
    <xf numFmtId="0" fontId="3" fillId="2" borderId="0" xfId="0" applyFont="1" applyFill="1" applyBorder="1" applyAlignment="1">
      <alignment horizontal="center"/>
    </xf>
    <xf numFmtId="10" fontId="0" fillId="2" borderId="0" xfId="0" applyNumberFormat="1" applyFill="1" applyAlignment="1">
      <alignment horizontal="center"/>
    </xf>
    <xf numFmtId="0" fontId="2" fillId="2" borderId="32" xfId="0" applyFont="1" applyFill="1" applyBorder="1" applyAlignment="1">
      <alignment horizontal="left"/>
    </xf>
    <xf numFmtId="0" fontId="2" fillId="2" borderId="32" xfId="0" applyFont="1" applyFill="1" applyBorder="1" applyAlignment="1">
      <alignment horizontal="center"/>
    </xf>
    <xf numFmtId="10" fontId="6" fillId="2" borderId="17" xfId="1" applyNumberFormat="1" applyFont="1" applyFill="1" applyBorder="1" applyAlignment="1">
      <alignment horizontal="center" vertical="center" wrapText="1"/>
    </xf>
    <xf numFmtId="10" fontId="6" fillId="2" borderId="5" xfId="1" applyNumberFormat="1" applyFont="1" applyFill="1" applyBorder="1" applyAlignment="1">
      <alignment horizontal="center" vertical="center" wrapText="1"/>
    </xf>
    <xf numFmtId="0" fontId="11" fillId="2" borderId="0" xfId="0" applyFont="1" applyFill="1"/>
    <xf numFmtId="0" fontId="21" fillId="2" borderId="0" xfId="0" applyFont="1" applyFill="1" applyBorder="1" applyAlignment="1">
      <alignment horizontal="center" vertical="center" wrapText="1"/>
    </xf>
    <xf numFmtId="0" fontId="21" fillId="2" borderId="31" xfId="0" applyFont="1" applyFill="1" applyBorder="1" applyAlignment="1">
      <alignment horizontal="left" vertical="center"/>
    </xf>
    <xf numFmtId="0" fontId="21" fillId="2" borderId="32" xfId="0" applyFont="1" applyFill="1" applyBorder="1" applyAlignment="1">
      <alignment horizontal="center" vertical="center" wrapText="1"/>
    </xf>
    <xf numFmtId="0" fontId="21" fillId="2" borderId="33" xfId="0" applyFont="1" applyFill="1" applyBorder="1" applyAlignment="1">
      <alignment horizontal="center" vertical="center" wrapText="1"/>
    </xf>
    <xf numFmtId="9" fontId="6" fillId="2" borderId="43" xfId="0" applyNumberFormat="1" applyFont="1" applyFill="1" applyBorder="1" applyAlignment="1">
      <alignment horizontal="center" vertical="center" wrapText="1"/>
    </xf>
    <xf numFmtId="9" fontId="6" fillId="2" borderId="44" xfId="0" applyNumberFormat="1" applyFont="1" applyFill="1" applyBorder="1" applyAlignment="1">
      <alignment horizontal="center" vertical="center" wrapText="1"/>
    </xf>
    <xf numFmtId="9" fontId="6" fillId="2" borderId="15" xfId="0" applyNumberFormat="1" applyFont="1" applyFill="1" applyBorder="1" applyAlignment="1">
      <alignment horizontal="center" vertical="center" wrapText="1"/>
    </xf>
    <xf numFmtId="9" fontId="6" fillId="2" borderId="46" xfId="0" applyNumberFormat="1" applyFont="1" applyFill="1" applyBorder="1" applyAlignment="1">
      <alignment horizontal="center" vertical="center" wrapText="1"/>
    </xf>
    <xf numFmtId="166" fontId="6" fillId="2" borderId="46" xfId="1" applyNumberFormat="1" applyFont="1" applyFill="1" applyBorder="1" applyAlignment="1">
      <alignment horizontal="center" vertical="center" wrapText="1"/>
    </xf>
    <xf numFmtId="10" fontId="6" fillId="2" borderId="15" xfId="1" applyNumberFormat="1" applyFont="1" applyFill="1" applyBorder="1" applyAlignment="1">
      <alignment horizontal="center" vertical="center" wrapText="1"/>
    </xf>
    <xf numFmtId="10" fontId="6" fillId="2" borderId="46" xfId="1" applyNumberFormat="1" applyFont="1" applyFill="1" applyBorder="1" applyAlignment="1">
      <alignment horizontal="center" vertical="center" wrapText="1"/>
    </xf>
    <xf numFmtId="0" fontId="22" fillId="2" borderId="32" xfId="0" applyFont="1" applyFill="1" applyBorder="1" applyAlignment="1">
      <alignment horizontal="left" vertical="center" wrapText="1"/>
    </xf>
    <xf numFmtId="166" fontId="6" fillId="2" borderId="15" xfId="0" applyNumberFormat="1" applyFont="1" applyFill="1" applyBorder="1" applyAlignment="1">
      <alignment horizontal="center" vertical="center" wrapText="1"/>
    </xf>
    <xf numFmtId="14" fontId="6" fillId="2" borderId="15" xfId="0" applyNumberFormat="1" applyFont="1" applyFill="1" applyBorder="1" applyAlignment="1">
      <alignment horizontal="center" vertical="center" wrapText="1"/>
    </xf>
    <xf numFmtId="14" fontId="21" fillId="2" borderId="39" xfId="0" applyNumberFormat="1" applyFont="1" applyFill="1" applyBorder="1" applyAlignment="1">
      <alignment horizontal="center" vertical="center" wrapText="1"/>
    </xf>
    <xf numFmtId="0" fontId="22" fillId="2" borderId="24" xfId="0" applyFont="1" applyFill="1" applyBorder="1" applyAlignment="1">
      <alignment horizontal="left" vertical="center" wrapText="1"/>
    </xf>
    <xf numFmtId="0" fontId="22" fillId="2" borderId="15" xfId="0" applyFont="1" applyFill="1" applyBorder="1" applyAlignment="1">
      <alignment horizontal="left" vertical="center" wrapText="1"/>
    </xf>
    <xf numFmtId="14" fontId="22" fillId="2" borderId="15" xfId="0" applyNumberFormat="1" applyFont="1" applyFill="1" applyBorder="1" applyAlignment="1">
      <alignment horizontal="left" vertical="center" wrapText="1"/>
    </xf>
    <xf numFmtId="14" fontId="22" fillId="2" borderId="48" xfId="0" applyNumberFormat="1" applyFont="1" applyFill="1" applyBorder="1" applyAlignment="1">
      <alignment horizontal="left" vertical="center" wrapText="1"/>
    </xf>
    <xf numFmtId="0" fontId="11" fillId="2" borderId="21" xfId="0" applyFont="1" applyFill="1" applyBorder="1" applyAlignment="1">
      <alignment horizontal="center" vertical="center"/>
    </xf>
    <xf numFmtId="0" fontId="10" fillId="2" borderId="0" xfId="0" applyNumberFormat="1" applyFont="1" applyFill="1" applyAlignment="1">
      <alignment horizontal="center" vertical="center"/>
    </xf>
    <xf numFmtId="10" fontId="10" fillId="2" borderId="0" xfId="1" applyNumberFormat="1" applyFont="1" applyFill="1" applyAlignment="1">
      <alignment horizontal="center" vertical="center"/>
    </xf>
    <xf numFmtId="0" fontId="10" fillId="2" borderId="0" xfId="0" applyFont="1" applyFill="1" applyAlignment="1">
      <alignment horizontal="center" vertical="center"/>
    </xf>
    <xf numFmtId="14" fontId="0" fillId="2" borderId="0" xfId="0" applyNumberFormat="1" applyFill="1" applyAlignment="1">
      <alignment horizontal="center"/>
    </xf>
    <xf numFmtId="0" fontId="20" fillId="2" borderId="0" xfId="18" applyNumberFormat="1" applyFill="1" applyBorder="1" applyAlignment="1"/>
    <xf numFmtId="0" fontId="20" fillId="2" borderId="0" xfId="18" applyFill="1" applyBorder="1" applyAlignment="1">
      <alignment horizontal="left" vertical="center"/>
    </xf>
    <xf numFmtId="0" fontId="20" fillId="2" borderId="0" xfId="18" applyFill="1" applyAlignment="1"/>
    <xf numFmtId="0" fontId="20" fillId="2" borderId="0" xfId="18" applyFill="1" applyBorder="1" applyAlignment="1"/>
    <xf numFmtId="0" fontId="3" fillId="2" borderId="14" xfId="0" applyFont="1" applyFill="1" applyBorder="1" applyAlignment="1">
      <alignment horizontal="left" vertical="center"/>
    </xf>
    <xf numFmtId="14" fontId="3" fillId="2" borderId="14" xfId="0" applyNumberFormat="1" applyFont="1" applyFill="1" applyBorder="1" applyAlignment="1">
      <alignment horizontal="left" vertical="center"/>
    </xf>
    <xf numFmtId="167" fontId="3" fillId="2" borderId="14" xfId="0" applyNumberFormat="1" applyFont="1" applyFill="1" applyBorder="1" applyAlignment="1">
      <alignment horizontal="center" vertical="center"/>
    </xf>
    <xf numFmtId="14" fontId="0" fillId="2" borderId="0" xfId="0" applyNumberFormat="1" applyFill="1" applyAlignment="1">
      <alignment horizontal="left" vertical="center"/>
    </xf>
    <xf numFmtId="167" fontId="0" fillId="2" borderId="0" xfId="0" applyNumberFormat="1" applyFill="1" applyAlignment="1">
      <alignment horizontal="center" vertical="center"/>
    </xf>
    <xf numFmtId="0" fontId="0" fillId="2" borderId="0" xfId="1" applyNumberFormat="1" applyFont="1" applyFill="1" applyAlignment="1">
      <alignment horizontal="center"/>
    </xf>
    <xf numFmtId="0" fontId="21" fillId="2" borderId="1" xfId="0" applyFont="1" applyFill="1" applyBorder="1" applyAlignment="1">
      <alignment wrapText="1"/>
    </xf>
    <xf numFmtId="0" fontId="21" fillId="2" borderId="15" xfId="0" applyFont="1" applyFill="1" applyBorder="1" applyAlignment="1">
      <alignment horizontal="center" wrapText="1"/>
    </xf>
    <xf numFmtId="0" fontId="21" fillId="2" borderId="0" xfId="0" applyFont="1" applyFill="1" applyBorder="1" applyAlignment="1">
      <alignment wrapText="1"/>
    </xf>
    <xf numFmtId="0" fontId="21" fillId="2" borderId="0" xfId="0" applyFont="1" applyFill="1" applyBorder="1" applyAlignment="1">
      <alignment horizontal="center" wrapText="1"/>
    </xf>
    <xf numFmtId="0" fontId="21" fillId="2" borderId="0" xfId="0" applyFont="1" applyFill="1" applyBorder="1" applyAlignment="1">
      <alignment horizontal="left" wrapText="1"/>
    </xf>
    <xf numFmtId="165" fontId="6" fillId="2" borderId="0" xfId="0" applyNumberFormat="1" applyFont="1" applyFill="1" applyBorder="1" applyAlignment="1">
      <alignment horizontal="center" vertical="top" wrapText="1"/>
    </xf>
    <xf numFmtId="0" fontId="21" fillId="2" borderId="20" xfId="0" applyFont="1" applyFill="1" applyBorder="1" applyAlignment="1">
      <alignment wrapText="1"/>
    </xf>
    <xf numFmtId="0" fontId="21" fillId="2" borderId="20" xfId="0" applyFont="1" applyFill="1" applyBorder="1" applyAlignment="1">
      <alignment horizontal="center" wrapText="1"/>
    </xf>
    <xf numFmtId="0" fontId="6" fillId="2" borderId="0" xfId="0" applyFont="1" applyFill="1" applyBorder="1" applyAlignment="1">
      <alignment horizontal="left" vertical="top" wrapText="1"/>
    </xf>
    <xf numFmtId="165" fontId="10" fillId="2" borderId="0" xfId="0" applyNumberFormat="1" applyFont="1" applyFill="1"/>
    <xf numFmtId="165" fontId="10" fillId="2" borderId="0" xfId="0" applyNumberFormat="1" applyFont="1" applyFill="1" applyAlignment="1">
      <alignment vertical="center"/>
    </xf>
    <xf numFmtId="10" fontId="6" fillId="2" borderId="0" xfId="1" applyNumberFormat="1" applyFont="1" applyFill="1" applyBorder="1" applyAlignment="1">
      <alignment horizontal="center" vertical="top" wrapText="1"/>
    </xf>
    <xf numFmtId="0" fontId="24" fillId="2" borderId="0" xfId="0" applyFont="1" applyFill="1"/>
    <xf numFmtId="0" fontId="25" fillId="2" borderId="0" xfId="0" applyFont="1" applyFill="1" applyBorder="1" applyAlignment="1">
      <alignment horizontal="left" vertical="center" wrapText="1"/>
    </xf>
    <xf numFmtId="0" fontId="25" fillId="2" borderId="0" xfId="0" applyFont="1" applyFill="1" applyBorder="1" applyAlignment="1">
      <alignment horizontal="center" vertical="center" wrapText="1"/>
    </xf>
    <xf numFmtId="0" fontId="10" fillId="2" borderId="0" xfId="0" applyFont="1" applyFill="1" applyBorder="1" applyAlignment="1">
      <alignment horizontal="center" vertical="center"/>
    </xf>
    <xf numFmtId="0" fontId="3" fillId="2" borderId="0" xfId="0" applyFont="1" applyFill="1" applyBorder="1" applyAlignment="1">
      <alignment vertical="center"/>
    </xf>
    <xf numFmtId="0" fontId="25" fillId="2" borderId="32" xfId="0" applyFont="1" applyFill="1" applyBorder="1" applyAlignment="1">
      <alignment horizontal="right" wrapText="1"/>
    </xf>
    <xf numFmtId="0" fontId="25" fillId="2" borderId="31" xfId="0" applyFont="1" applyFill="1" applyBorder="1" applyAlignment="1">
      <alignment wrapText="1"/>
    </xf>
    <xf numFmtId="10" fontId="6" fillId="2" borderId="0" xfId="0" applyNumberFormat="1" applyFont="1" applyFill="1" applyBorder="1" applyAlignment="1">
      <alignment horizontal="center" vertical="top" wrapText="1"/>
    </xf>
    <xf numFmtId="0" fontId="0" fillId="2" borderId="0" xfId="0" applyFill="1" applyBorder="1" applyAlignment="1"/>
    <xf numFmtId="0" fontId="25" fillId="2" borderId="34" xfId="0" applyFont="1" applyFill="1" applyBorder="1" applyAlignment="1">
      <alignment horizontal="left" vertical="center" wrapText="1"/>
    </xf>
    <xf numFmtId="0" fontId="25" fillId="2" borderId="35" xfId="0" applyFont="1" applyFill="1" applyBorder="1" applyAlignment="1">
      <alignment horizontal="center" vertical="center" wrapText="1"/>
    </xf>
    <xf numFmtId="0" fontId="25" fillId="2" borderId="34" xfId="0" applyFont="1" applyFill="1" applyBorder="1" applyAlignment="1">
      <alignment horizontal="center" vertical="center" wrapText="1"/>
    </xf>
    <xf numFmtId="0" fontId="21" fillId="2" borderId="45" xfId="0" applyFont="1" applyFill="1" applyBorder="1" applyAlignment="1">
      <alignment horizontal="center" wrapText="1"/>
    </xf>
    <xf numFmtId="0" fontId="21" fillId="2" borderId="46" xfId="0" applyFont="1" applyFill="1" applyBorder="1" applyAlignment="1">
      <alignment horizontal="center" wrapText="1"/>
    </xf>
    <xf numFmtId="10" fontId="6" fillId="2" borderId="15" xfId="1" applyNumberFormat="1" applyFont="1" applyFill="1" applyBorder="1" applyAlignment="1">
      <alignment horizontal="center" vertical="top" wrapText="1"/>
    </xf>
    <xf numFmtId="10" fontId="6" fillId="2" borderId="48" xfId="1" applyNumberFormat="1" applyFont="1" applyFill="1" applyBorder="1" applyAlignment="1">
      <alignment horizontal="center" vertical="top" wrapText="1"/>
    </xf>
    <xf numFmtId="0" fontId="6" fillId="2" borderId="45" xfId="0" applyFont="1" applyFill="1" applyBorder="1" applyAlignment="1">
      <alignment horizontal="center" vertical="top" wrapText="1"/>
    </xf>
    <xf numFmtId="0" fontId="6" fillId="2" borderId="47" xfId="0" applyFont="1" applyFill="1" applyBorder="1" applyAlignment="1">
      <alignment horizontal="center" vertical="top" wrapText="1"/>
    </xf>
    <xf numFmtId="0" fontId="21" fillId="2" borderId="42" xfId="0" applyFont="1" applyFill="1" applyBorder="1" applyAlignment="1">
      <alignment horizontal="center" vertical="center" wrapText="1"/>
    </xf>
    <xf numFmtId="0" fontId="21" fillId="2" borderId="45" xfId="0" applyFont="1" applyFill="1" applyBorder="1" applyAlignment="1">
      <alignment horizontal="left" vertical="center" wrapText="1"/>
    </xf>
    <xf numFmtId="0" fontId="21" fillId="2" borderId="15" xfId="0" applyFont="1" applyFill="1" applyBorder="1" applyAlignment="1">
      <alignment horizontal="center" vertical="center" wrapText="1"/>
    </xf>
    <xf numFmtId="0" fontId="21" fillId="2" borderId="45" xfId="0" applyFont="1" applyFill="1" applyBorder="1" applyAlignment="1">
      <alignment horizontal="center" vertical="center" wrapText="1"/>
    </xf>
    <xf numFmtId="0" fontId="21" fillId="2" borderId="46" xfId="0" applyFont="1" applyFill="1" applyBorder="1" applyAlignment="1">
      <alignment horizontal="center" vertical="center" wrapText="1"/>
    </xf>
    <xf numFmtId="0" fontId="6" fillId="2" borderId="45" xfId="0" applyFont="1" applyFill="1" applyBorder="1" applyAlignment="1">
      <alignment horizontal="left" vertical="top" wrapText="1"/>
    </xf>
    <xf numFmtId="0" fontId="6" fillId="2" borderId="15" xfId="0" applyFont="1" applyFill="1" applyBorder="1" applyAlignment="1">
      <alignment horizontal="center" vertical="top" wrapText="1"/>
    </xf>
    <xf numFmtId="0" fontId="6" fillId="2" borderId="46" xfId="0" applyFont="1" applyFill="1" applyBorder="1" applyAlignment="1">
      <alignment horizontal="center" vertical="top" wrapText="1"/>
    </xf>
    <xf numFmtId="0" fontId="6" fillId="2" borderId="47" xfId="0" applyFont="1" applyFill="1" applyBorder="1" applyAlignment="1">
      <alignment horizontal="left" vertical="top" wrapText="1"/>
    </xf>
    <xf numFmtId="0" fontId="6" fillId="2" borderId="48" xfId="0" applyFont="1" applyFill="1" applyBorder="1" applyAlignment="1">
      <alignment horizontal="center" vertical="top" wrapText="1"/>
    </xf>
    <xf numFmtId="0" fontId="6" fillId="2" borderId="49" xfId="0" applyFont="1" applyFill="1" applyBorder="1" applyAlignment="1">
      <alignment horizontal="center" vertical="top" wrapText="1"/>
    </xf>
    <xf numFmtId="0" fontId="3" fillId="2" borderId="52" xfId="0" applyFont="1" applyFill="1" applyBorder="1" applyAlignment="1">
      <alignment horizontal="center" vertical="center"/>
    </xf>
    <xf numFmtId="0" fontId="3" fillId="2" borderId="53" xfId="0" applyFont="1" applyFill="1" applyBorder="1" applyAlignment="1">
      <alignment horizontal="center" vertical="center"/>
    </xf>
    <xf numFmtId="0" fontId="11" fillId="2" borderId="51" xfId="0" applyFont="1" applyFill="1" applyBorder="1" applyAlignment="1">
      <alignment vertical="center"/>
    </xf>
    <xf numFmtId="0" fontId="10" fillId="2" borderId="55" xfId="0" applyFont="1" applyFill="1" applyBorder="1" applyAlignment="1">
      <alignment vertical="center"/>
    </xf>
    <xf numFmtId="0" fontId="10" fillId="2" borderId="45" xfId="0" applyFont="1" applyFill="1" applyBorder="1" applyAlignment="1">
      <alignment vertical="center"/>
    </xf>
    <xf numFmtId="0" fontId="10" fillId="2" borderId="47" xfId="0" applyFont="1" applyFill="1" applyBorder="1" applyAlignment="1">
      <alignment vertical="center"/>
    </xf>
    <xf numFmtId="0" fontId="3" fillId="2" borderId="51" xfId="0" applyFont="1" applyFill="1" applyBorder="1" applyAlignment="1">
      <alignment horizontal="center" vertical="center"/>
    </xf>
    <xf numFmtId="0" fontId="10" fillId="2" borderId="51" xfId="0" applyFont="1" applyFill="1" applyBorder="1"/>
    <xf numFmtId="0" fontId="0" fillId="2" borderId="52" xfId="0" applyFill="1" applyBorder="1" applyAlignment="1">
      <alignment horizontal="center"/>
    </xf>
    <xf numFmtId="0" fontId="0" fillId="2" borderId="53" xfId="0" applyFill="1" applyBorder="1" applyAlignment="1">
      <alignment horizontal="center"/>
    </xf>
    <xf numFmtId="0" fontId="10" fillId="2" borderId="55" xfId="0" applyFont="1" applyFill="1" applyBorder="1"/>
    <xf numFmtId="0" fontId="10" fillId="2" borderId="45" xfId="0" applyFont="1" applyFill="1" applyBorder="1"/>
    <xf numFmtId="0" fontId="10" fillId="2" borderId="47" xfId="0" applyFont="1" applyFill="1" applyBorder="1"/>
    <xf numFmtId="0" fontId="3" fillId="2" borderId="31" xfId="0" applyFont="1" applyFill="1" applyBorder="1" applyAlignment="1">
      <alignment horizontal="left"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2" borderId="45" xfId="0" applyFill="1" applyBorder="1" applyAlignment="1">
      <alignment horizontal="left" vertical="center"/>
    </xf>
    <xf numFmtId="10" fontId="0" fillId="2" borderId="15" xfId="1" applyNumberFormat="1" applyFont="1" applyFill="1" applyBorder="1" applyAlignment="1">
      <alignment horizontal="center" vertical="center"/>
    </xf>
    <xf numFmtId="10" fontId="0" fillId="2" borderId="46" xfId="1" applyNumberFormat="1" applyFont="1" applyFill="1" applyBorder="1" applyAlignment="1">
      <alignment horizontal="center" vertical="center"/>
    </xf>
    <xf numFmtId="10" fontId="0" fillId="2" borderId="48" xfId="1" applyNumberFormat="1" applyFont="1" applyFill="1" applyBorder="1" applyAlignment="1">
      <alignment horizontal="center" vertical="center"/>
    </xf>
    <xf numFmtId="10" fontId="0" fillId="2" borderId="49" xfId="1" applyNumberFormat="1" applyFont="1" applyFill="1" applyBorder="1" applyAlignment="1">
      <alignment horizontal="center" vertical="center"/>
    </xf>
    <xf numFmtId="0" fontId="0" fillId="2" borderId="42" xfId="0" applyFill="1" applyBorder="1"/>
    <xf numFmtId="0" fontId="3" fillId="2" borderId="45" xfId="0" applyFont="1" applyFill="1" applyBorder="1"/>
    <xf numFmtId="0" fontId="3" fillId="2" borderId="47" xfId="0" applyFont="1" applyFill="1" applyBorder="1"/>
    <xf numFmtId="0" fontId="3" fillId="2" borderId="43" xfId="0" applyFont="1" applyFill="1" applyBorder="1" applyAlignment="1">
      <alignment horizontal="center" vertical="center"/>
    </xf>
    <xf numFmtId="0" fontId="3" fillId="2" borderId="44" xfId="0" applyFont="1" applyFill="1" applyBorder="1" applyAlignment="1">
      <alignment horizontal="center" vertical="center"/>
    </xf>
    <xf numFmtId="10" fontId="0" fillId="2" borderId="15" xfId="1" applyNumberFormat="1" applyFont="1" applyFill="1" applyBorder="1" applyAlignment="1">
      <alignment horizontal="center"/>
    </xf>
    <xf numFmtId="10" fontId="0" fillId="2" borderId="46" xfId="1" applyNumberFormat="1" applyFont="1" applyFill="1" applyBorder="1" applyAlignment="1">
      <alignment horizontal="center"/>
    </xf>
    <xf numFmtId="10" fontId="0" fillId="2" borderId="48" xfId="1" applyNumberFormat="1" applyFont="1" applyFill="1" applyBorder="1" applyAlignment="1">
      <alignment horizontal="center"/>
    </xf>
    <xf numFmtId="10" fontId="0" fillId="2" borderId="49" xfId="1" applyNumberFormat="1" applyFont="1" applyFill="1" applyBorder="1" applyAlignment="1">
      <alignment horizontal="center"/>
    </xf>
    <xf numFmtId="164" fontId="8" fillId="2" borderId="0" xfId="2" quotePrefix="1" applyFont="1" applyFill="1" applyBorder="1"/>
    <xf numFmtId="0" fontId="3" fillId="2" borderId="42" xfId="0" applyFont="1" applyFill="1" applyBorder="1"/>
    <xf numFmtId="164" fontId="7" fillId="2" borderId="45" xfId="2" quotePrefix="1" applyFont="1" applyFill="1" applyBorder="1"/>
    <xf numFmtId="164" fontId="7" fillId="2" borderId="47" xfId="2" quotePrefix="1" applyFont="1" applyFill="1" applyBorder="1"/>
    <xf numFmtId="164" fontId="7" fillId="2" borderId="43" xfId="2" quotePrefix="1" applyFont="1" applyFill="1" applyBorder="1" applyAlignment="1">
      <alignment horizontal="center" vertical="center"/>
    </xf>
    <xf numFmtId="164" fontId="7" fillId="2" borderId="44" xfId="2" quotePrefix="1" applyFont="1" applyFill="1" applyBorder="1" applyAlignment="1">
      <alignment horizontal="center" vertical="center"/>
    </xf>
    <xf numFmtId="0" fontId="3" fillId="2" borderId="45" xfId="0" applyFont="1" applyFill="1" applyBorder="1" applyAlignment="1">
      <alignment horizontal="center"/>
    </xf>
    <xf numFmtId="0" fontId="3" fillId="2" borderId="47" xfId="0" applyFont="1" applyFill="1" applyBorder="1" applyAlignment="1">
      <alignment horizontal="center"/>
    </xf>
    <xf numFmtId="10" fontId="3" fillId="2" borderId="43" xfId="1" applyNumberFormat="1" applyFont="1" applyFill="1" applyBorder="1" applyAlignment="1">
      <alignment horizontal="center" vertical="center"/>
    </xf>
    <xf numFmtId="10" fontId="3" fillId="2" borderId="44" xfId="1" applyNumberFormat="1" applyFont="1" applyFill="1" applyBorder="1" applyAlignment="1">
      <alignment horizontal="center" vertical="center"/>
    </xf>
    <xf numFmtId="0" fontId="21" fillId="2" borderId="2" xfId="0" applyFont="1" applyFill="1" applyBorder="1" applyAlignment="1">
      <alignment horizontal="center" vertical="center" wrapText="1"/>
    </xf>
    <xf numFmtId="10" fontId="6" fillId="2" borderId="18" xfId="1" applyNumberFormat="1" applyFont="1" applyFill="1" applyBorder="1" applyAlignment="1">
      <alignment horizontal="center" vertical="center" wrapText="1"/>
    </xf>
    <xf numFmtId="10" fontId="6" fillId="2" borderId="7" xfId="1" applyNumberFormat="1" applyFont="1" applyFill="1" applyBorder="1" applyAlignment="1">
      <alignment horizontal="center" vertical="center" wrapText="1"/>
    </xf>
    <xf numFmtId="164" fontId="7" fillId="2" borderId="44" xfId="2" applyFont="1" applyFill="1" applyBorder="1" applyAlignment="1">
      <alignment horizontal="center" vertical="center"/>
    </xf>
    <xf numFmtId="0" fontId="3" fillId="2" borderId="50" xfId="0" applyFont="1" applyFill="1" applyBorder="1" applyAlignment="1">
      <alignment horizontal="center"/>
    </xf>
    <xf numFmtId="0" fontId="3" fillId="2" borderId="42" xfId="0" applyFont="1" applyFill="1" applyBorder="1" applyAlignment="1">
      <alignment horizontal="center" vertical="center"/>
    </xf>
    <xf numFmtId="0" fontId="3" fillId="2" borderId="45" xfId="0" applyFont="1" applyFill="1" applyBorder="1" applyAlignment="1">
      <alignment horizontal="center" vertical="center"/>
    </xf>
    <xf numFmtId="0" fontId="3" fillId="2" borderId="47" xfId="0" applyFont="1" applyFill="1" applyBorder="1" applyAlignment="1">
      <alignment horizontal="center" vertical="center"/>
    </xf>
    <xf numFmtId="164" fontId="7" fillId="2" borderId="45" xfId="2" quotePrefix="1" applyFont="1" applyFill="1" applyBorder="1" applyAlignment="1">
      <alignment horizontal="center"/>
    </xf>
    <xf numFmtId="164" fontId="7" fillId="2" borderId="47" xfId="2" applyFont="1" applyFill="1" applyBorder="1" applyAlignment="1">
      <alignment horizontal="center"/>
    </xf>
    <xf numFmtId="0" fontId="10" fillId="2" borderId="45" xfId="0" applyFont="1" applyFill="1" applyBorder="1" applyAlignment="1">
      <alignment horizontal="left"/>
    </xf>
    <xf numFmtId="0" fontId="10" fillId="2" borderId="47" xfId="0" applyFont="1" applyFill="1" applyBorder="1" applyAlignment="1">
      <alignment horizontal="left"/>
    </xf>
    <xf numFmtId="0" fontId="11" fillId="2" borderId="42" xfId="0" applyFont="1" applyFill="1" applyBorder="1" applyAlignment="1">
      <alignment horizontal="left"/>
    </xf>
    <xf numFmtId="0" fontId="11" fillId="2" borderId="43" xfId="0" applyFont="1" applyFill="1" applyBorder="1" applyAlignment="1">
      <alignment horizontal="center" vertical="center"/>
    </xf>
    <xf numFmtId="0" fontId="11" fillId="2" borderId="44" xfId="0" applyFont="1" applyFill="1" applyBorder="1" applyAlignment="1">
      <alignment horizontal="center" vertical="center"/>
    </xf>
    <xf numFmtId="10" fontId="10" fillId="2" borderId="15" xfId="1" applyNumberFormat="1" applyFont="1" applyFill="1" applyBorder="1" applyAlignment="1">
      <alignment horizontal="center" vertical="center"/>
    </xf>
    <xf numFmtId="10" fontId="10" fillId="2" borderId="46" xfId="1" applyNumberFormat="1" applyFont="1" applyFill="1" applyBorder="1" applyAlignment="1">
      <alignment horizontal="center" vertical="center"/>
    </xf>
    <xf numFmtId="10" fontId="10" fillId="2" borderId="48" xfId="1" applyNumberFormat="1" applyFont="1" applyFill="1" applyBorder="1" applyAlignment="1">
      <alignment horizontal="center" vertical="center"/>
    </xf>
    <xf numFmtId="10" fontId="10" fillId="2" borderId="49" xfId="1" applyNumberFormat="1" applyFont="1" applyFill="1" applyBorder="1" applyAlignment="1">
      <alignment horizontal="center" vertical="center"/>
    </xf>
    <xf numFmtId="0" fontId="21" fillId="2" borderId="16" xfId="0" applyFont="1" applyFill="1" applyBorder="1" applyAlignment="1">
      <alignment horizontal="center" vertical="center" wrapText="1"/>
    </xf>
    <xf numFmtId="0" fontId="21" fillId="2" borderId="3" xfId="0" applyFont="1" applyFill="1" applyBorder="1" applyAlignment="1">
      <alignment horizontal="center" vertical="center" wrapText="1"/>
    </xf>
    <xf numFmtId="49" fontId="21" fillId="2" borderId="4" xfId="0" applyNumberFormat="1" applyFont="1" applyFill="1" applyBorder="1" applyAlignment="1">
      <alignment horizontal="center" vertical="center" wrapText="1"/>
    </xf>
    <xf numFmtId="49" fontId="21" fillId="2" borderId="6" xfId="0" applyNumberFormat="1" applyFont="1" applyFill="1" applyBorder="1" applyAlignment="1">
      <alignment horizontal="center" vertical="center" wrapText="1"/>
    </xf>
    <xf numFmtId="49" fontId="21" fillId="2" borderId="16" xfId="0" applyNumberFormat="1" applyFont="1" applyFill="1" applyBorder="1" applyAlignment="1">
      <alignment horizontal="center" vertical="center" wrapText="1"/>
    </xf>
    <xf numFmtId="49" fontId="21" fillId="2" borderId="3" xfId="0" applyNumberFormat="1" applyFont="1" applyFill="1" applyBorder="1" applyAlignment="1">
      <alignment horizontal="center" vertical="center" wrapText="1"/>
    </xf>
    <xf numFmtId="1" fontId="0" fillId="2" borderId="0" xfId="0" applyNumberFormat="1" applyFont="1" applyFill="1"/>
    <xf numFmtId="170" fontId="0" fillId="2" borderId="0" xfId="3" applyNumberFormat="1" applyFont="1" applyFill="1" applyAlignment="1">
      <alignment horizontal="left"/>
    </xf>
    <xf numFmtId="1" fontId="0" fillId="2" borderId="0" xfId="3" applyNumberFormat="1" applyFont="1" applyFill="1"/>
    <xf numFmtId="170" fontId="0" fillId="2" borderId="9" xfId="3" applyNumberFormat="1" applyFont="1" applyFill="1" applyBorder="1" applyAlignment="1">
      <alignment horizontal="left"/>
    </xf>
    <xf numFmtId="1" fontId="0" fillId="2" borderId="9" xfId="3" applyNumberFormat="1" applyFont="1" applyFill="1" applyBorder="1"/>
    <xf numFmtId="1" fontId="0" fillId="2" borderId="9" xfId="3" applyNumberFormat="1" applyFont="1" applyFill="1" applyBorder="1" applyAlignment="1">
      <alignment horizontal="center" vertical="center"/>
    </xf>
    <xf numFmtId="170" fontId="3" fillId="2" borderId="0" xfId="3" applyNumberFormat="1" applyFont="1" applyFill="1" applyAlignment="1">
      <alignment horizontal="left"/>
    </xf>
    <xf numFmtId="0" fontId="20" fillId="2" borderId="0" xfId="18" applyFill="1" applyBorder="1"/>
    <xf numFmtId="165" fontId="20" fillId="2" borderId="0" xfId="18" applyNumberFormat="1" applyFill="1"/>
    <xf numFmtId="0" fontId="20" fillId="2" borderId="0" xfId="18" applyFill="1"/>
    <xf numFmtId="0" fontId="20" fillId="2" borderId="0" xfId="18" applyFill="1" applyBorder="1" applyAlignment="1">
      <alignment vertical="center"/>
    </xf>
    <xf numFmtId="0" fontId="1" fillId="0" borderId="0" xfId="19"/>
    <xf numFmtId="0" fontId="4" fillId="0" borderId="0" xfId="19" applyFont="1"/>
    <xf numFmtId="169" fontId="10" fillId="2" borderId="28" xfId="0" applyNumberFormat="1" applyFont="1" applyFill="1" applyBorder="1" applyAlignment="1">
      <alignment horizontal="center"/>
    </xf>
    <xf numFmtId="169" fontId="10" fillId="2" borderId="0" xfId="0" applyNumberFormat="1" applyFont="1" applyFill="1" applyBorder="1" applyAlignment="1">
      <alignment horizontal="center"/>
    </xf>
    <xf numFmtId="169" fontId="10" fillId="2" borderId="27" xfId="0" applyNumberFormat="1" applyFont="1" applyFill="1" applyBorder="1" applyAlignment="1">
      <alignment horizontal="center"/>
    </xf>
    <xf numFmtId="169" fontId="10" fillId="2" borderId="26" xfId="0" applyNumberFormat="1" applyFont="1" applyFill="1" applyBorder="1" applyAlignment="1">
      <alignment horizontal="center"/>
    </xf>
    <xf numFmtId="169" fontId="10" fillId="2" borderId="21" xfId="0" applyNumberFormat="1" applyFont="1" applyFill="1" applyBorder="1" applyAlignment="1">
      <alignment horizontal="center"/>
    </xf>
    <xf numFmtId="169" fontId="10" fillId="2" borderId="25" xfId="0" applyNumberFormat="1" applyFont="1" applyFill="1" applyBorder="1" applyAlignment="1">
      <alignment horizontal="center"/>
    </xf>
    <xf numFmtId="2" fontId="0" fillId="2" borderId="0" xfId="0" applyNumberFormat="1" applyFill="1" applyAlignment="1">
      <alignment horizontal="center"/>
    </xf>
    <xf numFmtId="10" fontId="10" fillId="2" borderId="14" xfId="1" applyNumberFormat="1" applyFont="1" applyFill="1" applyBorder="1" applyAlignment="1">
      <alignment horizontal="center"/>
    </xf>
    <xf numFmtId="10" fontId="0" fillId="2" borderId="14" xfId="1" applyNumberFormat="1" applyFont="1" applyFill="1" applyBorder="1" applyAlignment="1">
      <alignment horizontal="center"/>
    </xf>
    <xf numFmtId="10" fontId="0" fillId="2" borderId="54" xfId="1" applyNumberFormat="1" applyFont="1" applyFill="1" applyBorder="1" applyAlignment="1">
      <alignment horizontal="center"/>
    </xf>
    <xf numFmtId="10" fontId="5" fillId="0" borderId="17" xfId="1" applyNumberFormat="1" applyFont="1" applyFill="1" applyBorder="1" applyAlignment="1">
      <alignment horizontal="center" vertical="top" wrapText="1"/>
    </xf>
    <xf numFmtId="10" fontId="5" fillId="0" borderId="17" xfId="1" applyNumberFormat="1" applyFont="1" applyFill="1" applyBorder="1" applyAlignment="1">
      <alignment horizontal="center" vertical="center" wrapText="1"/>
    </xf>
    <xf numFmtId="14" fontId="27" fillId="2" borderId="0" xfId="21" applyNumberFormat="1" applyFont="1" applyFill="1" applyAlignment="1">
      <alignment horizontal="left"/>
    </xf>
    <xf numFmtId="174" fontId="0" fillId="2" borderId="0" xfId="0" applyNumberFormat="1" applyFill="1" applyAlignment="1">
      <alignment horizontal="center"/>
    </xf>
    <xf numFmtId="0" fontId="0" fillId="0" borderId="0" xfId="0" applyAlignment="1">
      <alignment vertical="center"/>
    </xf>
    <xf numFmtId="10" fontId="0" fillId="2" borderId="0" xfId="0" applyNumberFormat="1" applyFill="1" applyAlignment="1">
      <alignment horizontal="center" vertical="center"/>
    </xf>
    <xf numFmtId="166" fontId="0" fillId="2" borderId="0" xfId="0" applyNumberFormat="1" applyFont="1" applyFill="1"/>
    <xf numFmtId="166" fontId="0" fillId="0" borderId="0" xfId="1" applyNumberFormat="1" applyFont="1"/>
    <xf numFmtId="166" fontId="10" fillId="2" borderId="34" xfId="0" applyNumberFormat="1" applyFont="1" applyFill="1" applyBorder="1" applyAlignment="1">
      <alignment horizontal="center" vertical="center" wrapText="1"/>
    </xf>
    <xf numFmtId="166" fontId="10" fillId="2" borderId="0" xfId="0" applyNumberFormat="1" applyFont="1" applyFill="1" applyBorder="1" applyAlignment="1">
      <alignment horizontal="center" vertical="center" wrapText="1"/>
    </xf>
    <xf numFmtId="166" fontId="10" fillId="2" borderId="35" xfId="0" applyNumberFormat="1" applyFont="1" applyFill="1" applyBorder="1" applyAlignment="1">
      <alignment horizontal="center" vertical="center" wrapText="1"/>
    </xf>
    <xf numFmtId="0" fontId="10" fillId="0" borderId="0" xfId="3" applyFont="1" applyAlignment="1">
      <alignment horizontal="left"/>
    </xf>
    <xf numFmtId="0" fontId="21" fillId="2" borderId="42" xfId="0" applyFont="1" applyFill="1" applyBorder="1" applyAlignment="1">
      <alignment horizontal="center" wrapText="1"/>
    </xf>
    <xf numFmtId="0" fontId="0" fillId="2" borderId="0" xfId="0" applyFill="1" applyBorder="1" applyAlignment="1">
      <alignment horizontal="center"/>
    </xf>
    <xf numFmtId="10" fontId="0" fillId="2" borderId="0" xfId="1" applyNumberFormat="1" applyFont="1" applyFill="1" applyBorder="1" applyAlignment="1">
      <alignment horizontal="center"/>
    </xf>
    <xf numFmtId="2" fontId="0" fillId="2" borderId="0" xfId="1" applyNumberFormat="1" applyFont="1" applyFill="1" applyAlignment="1">
      <alignment horizontal="center"/>
    </xf>
    <xf numFmtId="14" fontId="0" fillId="0" borderId="0" xfId="0" applyNumberFormat="1"/>
    <xf numFmtId="1" fontId="0" fillId="0" borderId="0" xfId="0" applyNumberFormat="1"/>
    <xf numFmtId="0" fontId="3" fillId="0" borderId="0" xfId="0" applyFont="1" applyAlignment="1">
      <alignment horizontal="center"/>
    </xf>
    <xf numFmtId="14" fontId="0" fillId="0" borderId="0" xfId="0" applyNumberFormat="1" applyFill="1"/>
    <xf numFmtId="0" fontId="0" fillId="0" borderId="0" xfId="0" applyFill="1"/>
    <xf numFmtId="1" fontId="0" fillId="0" borderId="0" xfId="0" applyNumberFormat="1" applyFill="1"/>
    <xf numFmtId="0" fontId="3" fillId="0" borderId="58" xfId="0" applyFont="1" applyBorder="1" applyAlignment="1">
      <alignment horizontal="center" wrapText="1"/>
    </xf>
    <xf numFmtId="0" fontId="0" fillId="0" borderId="58" xfId="0" applyBorder="1" applyAlignment="1">
      <alignment horizontal="left" wrapText="1"/>
    </xf>
    <xf numFmtId="166" fontId="0" fillId="0" borderId="58" xfId="1" applyNumberFormat="1" applyFont="1" applyBorder="1" applyAlignment="1">
      <alignment horizontal="right" wrapText="1"/>
    </xf>
    <xf numFmtId="10" fontId="10" fillId="2" borderId="0" xfId="0" applyNumberFormat="1" applyFont="1" applyFill="1" applyAlignment="1">
      <alignment horizontal="center" vertical="center"/>
    </xf>
    <xf numFmtId="2" fontId="0" fillId="0" borderId="0" xfId="0" applyNumberFormat="1"/>
    <xf numFmtId="166" fontId="0" fillId="0" borderId="0" xfId="1" applyNumberFormat="1" applyFont="1" applyAlignment="1">
      <alignment horizontal="center"/>
    </xf>
    <xf numFmtId="10" fontId="0" fillId="0" borderId="0" xfId="1" applyNumberFormat="1" applyFont="1" applyAlignment="1">
      <alignment horizontal="center"/>
    </xf>
    <xf numFmtId="0" fontId="5" fillId="0" borderId="56" xfId="0" applyFont="1" applyBorder="1" applyAlignment="1">
      <alignment horizontal="left" vertical="top" wrapText="1"/>
    </xf>
    <xf numFmtId="0" fontId="5" fillId="0" borderId="17" xfId="0" applyFont="1" applyBorder="1" applyAlignment="1">
      <alignment horizontal="left" vertical="top" wrapText="1"/>
    </xf>
    <xf numFmtId="170" fontId="5" fillId="0" borderId="17" xfId="0" applyNumberFormat="1" applyFont="1" applyBorder="1" applyAlignment="1">
      <alignment horizontal="right" vertical="top" wrapText="1"/>
    </xf>
    <xf numFmtId="175" fontId="5" fillId="0" borderId="17" xfId="22" applyNumberFormat="1" applyFont="1" applyBorder="1" applyAlignment="1">
      <alignment horizontal="right" vertical="top" wrapText="1"/>
    </xf>
    <xf numFmtId="175" fontId="5" fillId="0" borderId="57" xfId="22" applyNumberFormat="1" applyFont="1" applyBorder="1" applyAlignment="1">
      <alignment horizontal="right" vertical="top" wrapText="1"/>
    </xf>
    <xf numFmtId="165" fontId="5" fillId="2" borderId="0" xfId="0" applyNumberFormat="1" applyFont="1" applyFill="1" applyBorder="1" applyAlignment="1">
      <alignment horizontal="center" vertical="top" wrapText="1"/>
    </xf>
    <xf numFmtId="167" fontId="5" fillId="0" borderId="0" xfId="23" applyNumberFormat="1" applyFont="1" applyBorder="1" applyAlignment="1">
      <alignment horizontal="center" vertical="top" wrapText="1"/>
    </xf>
    <xf numFmtId="167" fontId="5" fillId="0" borderId="27" xfId="23" applyNumberFormat="1" applyFont="1" applyBorder="1" applyAlignment="1">
      <alignment horizontal="center" vertical="top" wrapText="1"/>
    </xf>
    <xf numFmtId="0" fontId="10" fillId="2" borderId="58" xfId="0" applyFont="1" applyFill="1" applyBorder="1" applyAlignment="1">
      <alignment horizontal="center" vertical="center"/>
    </xf>
    <xf numFmtId="165" fontId="23" fillId="2" borderId="58" xfId="0" applyNumberFormat="1" applyFont="1" applyFill="1" applyBorder="1" applyAlignment="1">
      <alignment horizontal="center" vertical="center"/>
    </xf>
    <xf numFmtId="0" fontId="23" fillId="2" borderId="58" xfId="0" applyFont="1" applyFill="1" applyBorder="1" applyAlignment="1">
      <alignment horizontal="center" vertical="center"/>
    </xf>
    <xf numFmtId="0" fontId="5" fillId="0" borderId="62" xfId="0" applyFont="1" applyBorder="1" applyAlignment="1">
      <alignment horizontal="left" vertical="top" wrapText="1"/>
    </xf>
    <xf numFmtId="0" fontId="5" fillId="0" borderId="7" xfId="0" applyFont="1" applyBorder="1" applyAlignment="1">
      <alignment horizontal="left" vertical="top" wrapText="1"/>
    </xf>
    <xf numFmtId="10" fontId="5" fillId="0" borderId="7" xfId="0" applyNumberFormat="1" applyFont="1" applyBorder="1" applyAlignment="1">
      <alignment horizontal="right" vertical="top" wrapText="1"/>
    </xf>
    <xf numFmtId="0" fontId="5" fillId="0" borderId="63" xfId="0" applyFont="1" applyBorder="1" applyAlignment="1">
      <alignment horizontal="left" vertical="top" wrapText="1"/>
    </xf>
    <xf numFmtId="0" fontId="5" fillId="0" borderId="5" xfId="0" applyFont="1" applyBorder="1" applyAlignment="1">
      <alignment horizontal="left" vertical="top" wrapText="1"/>
    </xf>
    <xf numFmtId="10" fontId="5" fillId="0" borderId="5" xfId="0" applyNumberFormat="1" applyFont="1" applyBorder="1" applyAlignment="1">
      <alignment horizontal="right" vertical="top" wrapText="1"/>
    </xf>
    <xf numFmtId="10" fontId="5" fillId="0" borderId="61" xfId="0" applyNumberFormat="1" applyFont="1" applyBorder="1" applyAlignment="1">
      <alignment horizontal="right" vertical="top" wrapText="1"/>
    </xf>
    <xf numFmtId="10" fontId="5" fillId="0" borderId="57" xfId="0" applyNumberFormat="1" applyFont="1" applyBorder="1" applyAlignment="1">
      <alignment horizontal="right" vertical="top" wrapText="1"/>
    </xf>
    <xf numFmtId="2" fontId="6" fillId="2" borderId="15" xfId="1" applyNumberFormat="1" applyFont="1" applyFill="1" applyBorder="1" applyAlignment="1">
      <alignment horizontal="center" vertical="top" wrapText="1"/>
    </xf>
    <xf numFmtId="0" fontId="6" fillId="2" borderId="59" xfId="0" applyFont="1" applyFill="1" applyBorder="1" applyAlignment="1">
      <alignment horizontal="center" vertical="top" wrapText="1"/>
    </xf>
    <xf numFmtId="2" fontId="6" fillId="2" borderId="20" xfId="1" applyNumberFormat="1" applyFont="1" applyFill="1" applyBorder="1" applyAlignment="1">
      <alignment horizontal="center" vertical="top" wrapText="1"/>
    </xf>
    <xf numFmtId="2" fontId="6" fillId="2" borderId="0" xfId="1" applyNumberFormat="1" applyFont="1" applyFill="1" applyBorder="1" applyAlignment="1">
      <alignment horizontal="center" vertical="top" wrapText="1"/>
    </xf>
    <xf numFmtId="2" fontId="6" fillId="2" borderId="15" xfId="0" applyNumberFormat="1" applyFont="1" applyFill="1" applyBorder="1" applyAlignment="1">
      <alignment horizontal="center" vertical="top" wrapText="1"/>
    </xf>
    <xf numFmtId="2" fontId="6" fillId="2" borderId="46" xfId="1" applyNumberFormat="1" applyFont="1" applyFill="1" applyBorder="1" applyAlignment="1">
      <alignment horizontal="center" vertical="top" wrapText="1"/>
    </xf>
    <xf numFmtId="2" fontId="6" fillId="2" borderId="20" xfId="0" applyNumberFormat="1" applyFont="1" applyFill="1" applyBorder="1" applyAlignment="1">
      <alignment horizontal="center" vertical="top" wrapText="1"/>
    </xf>
    <xf numFmtId="2" fontId="6" fillId="2" borderId="60" xfId="1" applyNumberFormat="1" applyFont="1" applyFill="1" applyBorder="1" applyAlignment="1">
      <alignment horizontal="center" vertical="top" wrapText="1"/>
    </xf>
    <xf numFmtId="2" fontId="6" fillId="2" borderId="37" xfId="0" applyNumberFormat="1" applyFont="1" applyFill="1" applyBorder="1" applyAlignment="1">
      <alignment horizontal="center" vertical="top"/>
    </xf>
    <xf numFmtId="2" fontId="6" fillId="2" borderId="27" xfId="1" applyNumberFormat="1" applyFont="1" applyFill="1" applyBorder="1" applyAlignment="1">
      <alignment horizontal="center" vertical="top" wrapText="1"/>
    </xf>
    <xf numFmtId="2" fontId="6" fillId="2" borderId="64" xfId="0" applyNumberFormat="1" applyFont="1" applyFill="1" applyBorder="1" applyAlignment="1">
      <alignment horizontal="center" vertical="top"/>
    </xf>
    <xf numFmtId="0" fontId="6" fillId="2" borderId="34" xfId="0" applyFont="1" applyFill="1" applyBorder="1" applyAlignment="1">
      <alignment horizontal="center" vertical="top" wrapText="1"/>
    </xf>
    <xf numFmtId="2" fontId="6" fillId="2" borderId="35" xfId="1" applyNumberFormat="1" applyFont="1" applyFill="1" applyBorder="1" applyAlignment="1">
      <alignment horizontal="center" vertical="top" wrapText="1"/>
    </xf>
    <xf numFmtId="0" fontId="6" fillId="2" borderId="36" xfId="0" applyFont="1" applyFill="1" applyBorder="1" applyAlignment="1">
      <alignment horizontal="center" vertical="top"/>
    </xf>
    <xf numFmtId="2" fontId="6" fillId="2" borderId="38" xfId="0" applyNumberFormat="1" applyFont="1" applyFill="1" applyBorder="1" applyAlignment="1">
      <alignment horizontal="center" vertical="top"/>
    </xf>
    <xf numFmtId="0" fontId="21" fillId="2" borderId="65" xfId="0" applyFont="1" applyFill="1" applyBorder="1" applyAlignment="1">
      <alignment horizontal="center" wrapText="1"/>
    </xf>
    <xf numFmtId="0" fontId="21" fillId="2" borderId="66" xfId="0" applyFont="1" applyFill="1" applyBorder="1" applyAlignment="1">
      <alignment horizontal="center" wrapText="1"/>
    </xf>
    <xf numFmtId="0" fontId="6" fillId="2" borderId="66" xfId="0" applyNumberFormat="1" applyFont="1" applyFill="1" applyBorder="1" applyAlignment="1">
      <alignment horizontal="center" vertical="top" wrapText="1"/>
    </xf>
    <xf numFmtId="0" fontId="6" fillId="2" borderId="66" xfId="1" applyNumberFormat="1" applyFont="1" applyFill="1" applyBorder="1" applyAlignment="1">
      <alignment horizontal="center" vertical="top" wrapText="1"/>
    </xf>
    <xf numFmtId="2" fontId="6" fillId="2" borderId="66" xfId="1" applyNumberFormat="1" applyFont="1" applyFill="1" applyBorder="1" applyAlignment="1">
      <alignment horizontal="center" vertical="top" wrapText="1"/>
    </xf>
    <xf numFmtId="2" fontId="6" fillId="2" borderId="67" xfId="1" applyNumberFormat="1" applyFont="1" applyFill="1" applyBorder="1" applyAlignment="1">
      <alignment horizontal="center" vertical="top" wrapText="1"/>
    </xf>
    <xf numFmtId="10" fontId="0" fillId="2" borderId="55" xfId="1" applyNumberFormat="1" applyFont="1" applyFill="1" applyBorder="1" applyAlignment="1">
      <alignment horizontal="center" vertical="center"/>
    </xf>
    <xf numFmtId="10" fontId="0" fillId="2" borderId="14" xfId="1" applyNumberFormat="1" applyFont="1" applyFill="1" applyBorder="1" applyAlignment="1">
      <alignment horizontal="center" vertical="center"/>
    </xf>
    <xf numFmtId="10" fontId="0" fillId="2" borderId="54" xfId="1" applyNumberFormat="1" applyFont="1" applyFill="1" applyBorder="1" applyAlignment="1">
      <alignment horizontal="center" vertical="center"/>
    </xf>
    <xf numFmtId="10" fontId="0" fillId="2" borderId="45" xfId="1" applyNumberFormat="1" applyFont="1" applyFill="1" applyBorder="1" applyAlignment="1">
      <alignment horizontal="center" vertical="center"/>
    </xf>
    <xf numFmtId="10" fontId="0" fillId="2" borderId="47" xfId="1" applyNumberFormat="1" applyFont="1" applyFill="1" applyBorder="1" applyAlignment="1">
      <alignment horizontal="center" vertical="center"/>
    </xf>
    <xf numFmtId="0" fontId="0" fillId="2" borderId="59" xfId="0" applyFill="1" applyBorder="1" applyAlignment="1">
      <alignment horizontal="left" vertical="center"/>
    </xf>
    <xf numFmtId="10" fontId="0" fillId="2" borderId="20" xfId="1" applyNumberFormat="1" applyFont="1" applyFill="1" applyBorder="1" applyAlignment="1">
      <alignment horizontal="center" vertical="center"/>
    </xf>
    <xf numFmtId="10" fontId="0" fillId="2" borderId="60" xfId="1" applyNumberFormat="1" applyFont="1" applyFill="1" applyBorder="1" applyAlignment="1">
      <alignment horizontal="center" vertical="center"/>
    </xf>
    <xf numFmtId="10" fontId="0" fillId="2" borderId="0" xfId="1" applyNumberFormat="1" applyFont="1" applyFill="1" applyBorder="1" applyAlignment="1">
      <alignment horizontal="center" vertical="center"/>
    </xf>
    <xf numFmtId="0" fontId="0" fillId="2" borderId="34" xfId="0" applyFill="1" applyBorder="1" applyAlignment="1">
      <alignment horizontal="left" vertical="center"/>
    </xf>
    <xf numFmtId="10" fontId="0" fillId="2" borderId="35" xfId="1" applyNumberFormat="1" applyFont="1" applyFill="1" applyBorder="1" applyAlignment="1">
      <alignment horizontal="center" vertical="center"/>
    </xf>
    <xf numFmtId="0" fontId="0" fillId="2" borderId="36" xfId="0" applyFill="1" applyBorder="1" applyAlignment="1">
      <alignment horizontal="left"/>
    </xf>
    <xf numFmtId="10" fontId="0" fillId="2" borderId="37" xfId="0" applyNumberFormat="1" applyFill="1" applyBorder="1" applyAlignment="1">
      <alignment horizontal="center"/>
    </xf>
    <xf numFmtId="10" fontId="0" fillId="2" borderId="38" xfId="0" applyNumberFormat="1" applyFill="1" applyBorder="1" applyAlignment="1">
      <alignment horizontal="center"/>
    </xf>
    <xf numFmtId="10" fontId="0" fillId="2" borderId="37" xfId="1" applyNumberFormat="1" applyFont="1" applyFill="1" applyBorder="1" applyAlignment="1">
      <alignment horizontal="center"/>
    </xf>
    <xf numFmtId="10" fontId="0" fillId="2" borderId="38" xfId="1" applyNumberFormat="1" applyFont="1" applyFill="1" applyBorder="1" applyAlignment="1">
      <alignment horizontal="center"/>
    </xf>
    <xf numFmtId="10" fontId="5" fillId="0" borderId="18" xfId="1" applyNumberFormat="1" applyFont="1" applyFill="1" applyBorder="1" applyAlignment="1">
      <alignment horizontal="center" vertical="top" wrapText="1"/>
    </xf>
    <xf numFmtId="10" fontId="5" fillId="0" borderId="0" xfId="1" applyNumberFormat="1" applyFont="1" applyFill="1" applyBorder="1" applyAlignment="1">
      <alignment horizontal="center" vertical="top" wrapText="1"/>
    </xf>
    <xf numFmtId="0" fontId="29" fillId="0" borderId="68" xfId="0" applyFont="1" applyFill="1" applyBorder="1" applyAlignment="1">
      <alignment vertical="center"/>
    </xf>
    <xf numFmtId="0" fontId="30" fillId="0" borderId="69" xfId="0" applyFont="1" applyFill="1" applyBorder="1" applyAlignment="1">
      <alignment horizontal="center" vertical="center" wrapText="1"/>
    </xf>
    <xf numFmtId="0" fontId="30" fillId="0" borderId="69" xfId="0" applyFont="1" applyFill="1" applyBorder="1" applyAlignment="1">
      <alignment horizontal="center" vertical="center"/>
    </xf>
    <xf numFmtId="0" fontId="30" fillId="0" borderId="44" xfId="0" applyFont="1" applyFill="1" applyBorder="1" applyAlignment="1">
      <alignment horizontal="center" vertical="center" wrapText="1"/>
    </xf>
    <xf numFmtId="49" fontId="29" fillId="2" borderId="70" xfId="0" applyNumberFormat="1" applyFont="1" applyFill="1" applyBorder="1" applyAlignment="1">
      <alignment horizontal="left" vertical="center" wrapText="1"/>
    </xf>
    <xf numFmtId="10" fontId="5" fillId="0" borderId="71" xfId="1" applyNumberFormat="1" applyFont="1" applyFill="1" applyBorder="1" applyAlignment="1">
      <alignment horizontal="center" vertical="center" wrapText="1"/>
    </xf>
    <xf numFmtId="10" fontId="5" fillId="0" borderId="71" xfId="1" applyNumberFormat="1" applyFont="1" applyFill="1" applyBorder="1" applyAlignment="1">
      <alignment horizontal="center" vertical="top" wrapText="1"/>
    </xf>
    <xf numFmtId="49" fontId="29" fillId="2" borderId="72" xfId="0" applyNumberFormat="1" applyFont="1" applyFill="1" applyBorder="1" applyAlignment="1">
      <alignment horizontal="left" vertical="center" wrapText="1"/>
    </xf>
    <xf numFmtId="10" fontId="5" fillId="0" borderId="73" xfId="1" applyNumberFormat="1" applyFont="1" applyFill="1" applyBorder="1" applyAlignment="1">
      <alignment horizontal="center" vertical="top" wrapText="1"/>
    </xf>
    <xf numFmtId="49" fontId="29" fillId="2" borderId="34" xfId="0" applyNumberFormat="1" applyFont="1" applyFill="1" applyBorder="1" applyAlignment="1">
      <alignment horizontal="left" vertical="center" wrapText="1"/>
    </xf>
    <xf numFmtId="10" fontId="5" fillId="0" borderId="35" xfId="1" applyNumberFormat="1" applyFont="1" applyFill="1" applyBorder="1" applyAlignment="1">
      <alignment horizontal="center" vertical="top" wrapText="1"/>
    </xf>
    <xf numFmtId="49" fontId="29" fillId="2" borderId="74" xfId="0" applyNumberFormat="1" applyFont="1" applyFill="1" applyBorder="1" applyAlignment="1">
      <alignment horizontal="left" vertical="top" wrapText="1"/>
    </xf>
    <xf numFmtId="10" fontId="32" fillId="2" borderId="37" xfId="1" applyNumberFormat="1" applyFont="1" applyFill="1" applyBorder="1" applyAlignment="1">
      <alignment horizontal="center" vertical="top"/>
    </xf>
    <xf numFmtId="10" fontId="32" fillId="2" borderId="38" xfId="1" applyNumberFormat="1" applyFont="1" applyFill="1" applyBorder="1" applyAlignment="1">
      <alignment horizontal="center" vertical="top"/>
    </xf>
    <xf numFmtId="0" fontId="0" fillId="2" borderId="0" xfId="0" applyFill="1" applyAlignment="1">
      <alignment vertical="top"/>
    </xf>
    <xf numFmtId="0" fontId="3" fillId="0" borderId="58" xfId="0" applyFont="1" applyBorder="1" applyAlignment="1">
      <alignment horizontal="center" wrapText="1"/>
    </xf>
    <xf numFmtId="9" fontId="10" fillId="2" borderId="28" xfId="0" applyNumberFormat="1" applyFont="1" applyFill="1" applyBorder="1" applyAlignment="1"/>
    <xf numFmtId="9" fontId="10" fillId="2" borderId="0" xfId="0" applyNumberFormat="1" applyFont="1" applyFill="1" applyBorder="1" applyAlignment="1"/>
    <xf numFmtId="9" fontId="10" fillId="2" borderId="27" xfId="0" applyNumberFormat="1" applyFont="1" applyFill="1" applyBorder="1" applyAlignment="1"/>
    <xf numFmtId="9" fontId="10" fillId="2" borderId="26" xfId="0" applyNumberFormat="1" applyFont="1" applyFill="1" applyBorder="1" applyAlignment="1"/>
    <xf numFmtId="9" fontId="10" fillId="2" borderId="21" xfId="0" applyNumberFormat="1" applyFont="1" applyFill="1" applyBorder="1" applyAlignment="1">
      <alignment horizontal="right"/>
    </xf>
    <xf numFmtId="9" fontId="10" fillId="2" borderId="25" xfId="0" applyNumberFormat="1" applyFont="1" applyFill="1" applyBorder="1" applyAlignment="1"/>
    <xf numFmtId="9" fontId="10" fillId="2" borderId="28" xfId="0" applyNumberFormat="1" applyFont="1" applyFill="1" applyBorder="1" applyAlignment="1">
      <alignment horizontal="right"/>
    </xf>
    <xf numFmtId="9" fontId="10" fillId="2" borderId="0" xfId="0" applyNumberFormat="1" applyFont="1" applyFill="1" applyBorder="1" applyAlignment="1">
      <alignment horizontal="right"/>
    </xf>
    <xf numFmtId="9" fontId="10" fillId="2" borderId="26" xfId="0" applyNumberFormat="1" applyFont="1" applyFill="1" applyBorder="1" applyAlignment="1">
      <alignment horizontal="right"/>
    </xf>
    <xf numFmtId="0" fontId="18" fillId="2" borderId="21" xfId="5" applyNumberFormat="1" applyFont="1" applyFill="1" applyBorder="1" applyAlignment="1">
      <alignment horizontal="center"/>
    </xf>
    <xf numFmtId="9" fontId="31" fillId="2" borderId="0" xfId="14" applyNumberFormat="1" applyFont="1" applyFill="1" applyAlignment="1">
      <alignment horizontal="center"/>
    </xf>
    <xf numFmtId="166" fontId="3" fillId="0" borderId="0" xfId="1" applyNumberFormat="1" applyFont="1" applyAlignment="1">
      <alignment horizontal="center"/>
    </xf>
    <xf numFmtId="166" fontId="0" fillId="0" borderId="0" xfId="1" applyNumberFormat="1" applyFont="1" applyFill="1"/>
    <xf numFmtId="166" fontId="6" fillId="2" borderId="48" xfId="1" applyNumberFormat="1" applyFont="1" applyFill="1" applyBorder="1" applyAlignment="1">
      <alignment horizontal="center" vertical="center" wrapText="1"/>
    </xf>
    <xf numFmtId="166" fontId="6" fillId="2" borderId="49" xfId="1" applyNumberFormat="1" applyFont="1" applyFill="1" applyBorder="1" applyAlignment="1">
      <alignment horizontal="center" vertical="center" wrapText="1"/>
    </xf>
    <xf numFmtId="166" fontId="0" fillId="2" borderId="0" xfId="1" applyNumberFormat="1" applyFont="1" applyFill="1" applyAlignment="1">
      <alignment horizontal="center"/>
    </xf>
    <xf numFmtId="166" fontId="0" fillId="2" borderId="0" xfId="4" applyNumberFormat="1" applyFont="1" applyFill="1" applyBorder="1" applyAlignment="1">
      <alignment horizontal="center"/>
    </xf>
    <xf numFmtId="166" fontId="0" fillId="2" borderId="0" xfId="0" applyNumberFormat="1" applyFill="1" applyAlignment="1">
      <alignment horizontal="center"/>
    </xf>
    <xf numFmtId="10" fontId="0" fillId="2" borderId="0" xfId="0" applyNumberFormat="1" applyFont="1" applyFill="1"/>
    <xf numFmtId="176" fontId="0" fillId="2" borderId="0" xfId="0" applyNumberFormat="1" applyFill="1" applyAlignment="1">
      <alignment horizontal="center" vertical="center"/>
    </xf>
    <xf numFmtId="0" fontId="0" fillId="0" borderId="0" xfId="0" applyFill="1" applyBorder="1"/>
    <xf numFmtId="14" fontId="27" fillId="2" borderId="0" xfId="21" applyNumberFormat="1" applyFont="1" applyFill="1" applyAlignment="1">
      <alignment horizontal="left"/>
    </xf>
    <xf numFmtId="14" fontId="28" fillId="2" borderId="0" xfId="21" applyNumberFormat="1" applyFont="1" applyFill="1" applyAlignment="1">
      <alignment horizontal="left"/>
    </xf>
    <xf numFmtId="0" fontId="11" fillId="2" borderId="22" xfId="0" applyFont="1" applyFill="1" applyBorder="1" applyAlignment="1">
      <alignment horizontal="center" wrapText="1"/>
    </xf>
    <xf numFmtId="0" fontId="11" fillId="2" borderId="8" xfId="0" applyFont="1" applyFill="1" applyBorder="1" applyAlignment="1">
      <alignment horizontal="center"/>
    </xf>
    <xf numFmtId="0" fontId="11" fillId="2" borderId="9" xfId="0" applyFont="1" applyFill="1" applyBorder="1" applyAlignment="1">
      <alignment horizontal="center"/>
    </xf>
    <xf numFmtId="0" fontId="11" fillId="2" borderId="10" xfId="0" applyFont="1" applyFill="1" applyBorder="1" applyAlignment="1">
      <alignment horizontal="center"/>
    </xf>
    <xf numFmtId="0" fontId="10" fillId="2" borderId="8" xfId="0" applyFont="1" applyFill="1" applyBorder="1" applyAlignment="1">
      <alignment horizontal="center"/>
    </xf>
    <xf numFmtId="0" fontId="10" fillId="2" borderId="9" xfId="0" applyFont="1" applyFill="1" applyBorder="1" applyAlignment="1">
      <alignment horizontal="center"/>
    </xf>
    <xf numFmtId="0" fontId="10" fillId="2" borderId="10" xfId="0" applyFont="1" applyFill="1" applyBorder="1" applyAlignment="1">
      <alignment horizontal="center"/>
    </xf>
    <xf numFmtId="14" fontId="11" fillId="2" borderId="41" xfId="0" applyNumberFormat="1" applyFont="1" applyFill="1" applyBorder="1" applyAlignment="1">
      <alignment horizontal="center" vertical="center" wrapText="1"/>
    </xf>
    <xf numFmtId="14" fontId="11" fillId="2" borderId="39" xfId="0" applyNumberFormat="1" applyFont="1" applyFill="1" applyBorder="1" applyAlignment="1">
      <alignment horizontal="center" vertical="center" wrapText="1"/>
    </xf>
    <xf numFmtId="14" fontId="11" fillId="2" borderId="40" xfId="0" applyNumberFormat="1" applyFont="1" applyFill="1" applyBorder="1" applyAlignment="1">
      <alignment horizontal="center" vertical="center" wrapText="1"/>
    </xf>
    <xf numFmtId="14" fontId="21" fillId="2" borderId="34" xfId="0" applyNumberFormat="1" applyFont="1" applyFill="1" applyBorder="1" applyAlignment="1">
      <alignment vertical="center" wrapText="1"/>
    </xf>
    <xf numFmtId="14" fontId="21" fillId="2" borderId="36" xfId="0" applyNumberFormat="1" applyFont="1" applyFill="1" applyBorder="1" applyAlignment="1">
      <alignment vertical="center" wrapText="1"/>
    </xf>
    <xf numFmtId="14" fontId="21" fillId="2" borderId="34" xfId="0" applyNumberFormat="1" applyFont="1" applyFill="1" applyBorder="1" applyAlignment="1">
      <alignment horizontal="left" vertical="center" wrapText="1"/>
    </xf>
    <xf numFmtId="0" fontId="21" fillId="2" borderId="19" xfId="0" applyFont="1" applyFill="1" applyBorder="1" applyAlignment="1">
      <alignment horizontal="center" wrapText="1"/>
    </xf>
    <xf numFmtId="0" fontId="21" fillId="2" borderId="22" xfId="0" applyFont="1" applyFill="1" applyBorder="1" applyAlignment="1">
      <alignment horizontal="center" wrapText="1"/>
    </xf>
    <xf numFmtId="0" fontId="21" fillId="2" borderId="23" xfId="0" applyFont="1" applyFill="1" applyBorder="1" applyAlignment="1">
      <alignment horizontal="center" wrapText="1"/>
    </xf>
    <xf numFmtId="0" fontId="21" fillId="2" borderId="0" xfId="0" applyFont="1" applyFill="1" applyBorder="1" applyAlignment="1">
      <alignment horizontal="center" wrapText="1"/>
    </xf>
    <xf numFmtId="0" fontId="23" fillId="2" borderId="58" xfId="0" applyFont="1" applyFill="1" applyBorder="1" applyAlignment="1">
      <alignment horizontal="center" vertical="center"/>
    </xf>
    <xf numFmtId="165" fontId="23" fillId="2" borderId="58" xfId="0" applyNumberFormat="1" applyFont="1" applyFill="1" applyBorder="1" applyAlignment="1">
      <alignment horizontal="center" vertical="center"/>
    </xf>
    <xf numFmtId="0" fontId="25" fillId="2" borderId="42" xfId="0" applyFont="1" applyFill="1" applyBorder="1" applyAlignment="1">
      <alignment horizontal="center" wrapText="1"/>
    </xf>
    <xf numFmtId="0" fontId="25" fillId="2" borderId="43" xfId="0" applyFont="1" applyFill="1" applyBorder="1" applyAlignment="1">
      <alignment horizontal="center" wrapText="1"/>
    </xf>
    <xf numFmtId="0" fontId="25" fillId="2" borderId="44" xfId="0" applyFont="1" applyFill="1" applyBorder="1" applyAlignment="1">
      <alignment horizontal="center" wrapText="1"/>
    </xf>
    <xf numFmtId="0" fontId="21" fillId="2" borderId="43" xfId="0" applyFont="1" applyFill="1" applyBorder="1" applyAlignment="1">
      <alignment horizontal="center" wrapText="1"/>
    </xf>
    <xf numFmtId="0" fontId="21" fillId="2" borderId="44" xfId="0" applyFont="1" applyFill="1" applyBorder="1" applyAlignment="1">
      <alignment horizontal="center" wrapText="1"/>
    </xf>
    <xf numFmtId="0" fontId="21" fillId="2" borderId="0" xfId="0" applyFont="1" applyFill="1" applyBorder="1" applyAlignment="1">
      <alignment horizontal="center" vertical="center" wrapText="1"/>
    </xf>
    <xf numFmtId="0" fontId="21" fillId="2" borderId="43" xfId="0" applyFont="1" applyFill="1" applyBorder="1" applyAlignment="1">
      <alignment horizontal="center" vertical="center" wrapText="1"/>
    </xf>
    <xf numFmtId="0" fontId="21" fillId="2" borderId="42" xfId="0" applyFont="1" applyFill="1" applyBorder="1" applyAlignment="1">
      <alignment horizontal="center" vertical="center" wrapText="1"/>
    </xf>
    <xf numFmtId="0" fontId="21" fillId="2" borderId="44" xfId="0" applyFont="1" applyFill="1" applyBorder="1" applyAlignment="1">
      <alignment horizontal="center" vertical="center" wrapText="1"/>
    </xf>
  </cellXfs>
  <cellStyles count="26">
    <cellStyle name="Comma" xfId="22" builtinId="3"/>
    <cellStyle name="Comma 3" xfId="2" xr:uid="{00000000-0005-0000-0000-000000000000}"/>
    <cellStyle name="Comma 3 2" xfId="15" xr:uid="{D0167CD6-3EF4-4BB0-8BE1-E0F324936539}"/>
    <cellStyle name="Currency" xfId="23" builtinId="4"/>
    <cellStyle name="Good 2" xfId="13" xr:uid="{5E2C900C-3331-4FD9-88F1-FC8AD961AC1B}"/>
    <cellStyle name="Hyperlink" xfId="18" builtinId="8"/>
    <cellStyle name="Hyperlink 2" xfId="20" xr:uid="{0371827F-3050-4777-A77D-683469552805}"/>
    <cellStyle name="Month" xfId="7" xr:uid="{40EC3B23-EC20-4262-BBE7-8BBD0B92545B}"/>
    <cellStyle name="Normal" xfId="0" builtinId="0"/>
    <cellStyle name="Normal 2" xfId="3" xr:uid="{00000000-0005-0000-0000-000002000000}"/>
    <cellStyle name="Normal 2 2" xfId="8" xr:uid="{22886588-37E4-4D98-AB59-889A46037C01}"/>
    <cellStyle name="Normal 2 2 2" xfId="19" xr:uid="{6478EBBF-E760-4E31-8B4B-328864D771AD}"/>
    <cellStyle name="Normal 2 3" xfId="17" xr:uid="{C1C8E111-D424-4CE5-BCE1-0DCD44070B1A}"/>
    <cellStyle name="Normal 2 4" xfId="6" xr:uid="{663FD0C7-8F7A-4667-A2A6-2E5B8C2F675D}"/>
    <cellStyle name="Normal 3" xfId="5" xr:uid="{2E33444D-2097-4480-9F41-92087D56831D}"/>
    <cellStyle name="Normal 3 2" xfId="21" xr:uid="{416B197D-35DE-4751-96F7-522A188070E8}"/>
    <cellStyle name="Normal 3 2 2" xfId="25" xr:uid="{41503650-C484-4076-AE06-C45E636C46DB}"/>
    <cellStyle name="Normal 3 3" xfId="24" xr:uid="{26543DF2-E71F-4F18-AA0A-7C1D6BFA8C95}"/>
    <cellStyle name="Normal 4" xfId="9" xr:uid="{4355313E-0380-4093-9E57-04997113C794}"/>
    <cellStyle name="Normal 4 2" xfId="16" xr:uid="{80FFA833-F3B3-4D5D-AE61-C023D272A19E}"/>
    <cellStyle name="Percent" xfId="1" builtinId="5"/>
    <cellStyle name="Percent 2" xfId="4" xr:uid="{79E98D25-FD3C-45F9-9934-9AE9A62096CC}"/>
    <cellStyle name="Percent 2 2" xfId="14" xr:uid="{DC8FE72C-BC45-4826-BF28-6A0A65B703F4}"/>
    <cellStyle name="Percent 3" xfId="10" xr:uid="{A7087172-6EA0-4491-BE38-5630533A507D}"/>
    <cellStyle name="Table Title" xfId="11" xr:uid="{1DA57F17-2701-41AE-9B6F-AD7BC6FF6AD2}"/>
    <cellStyle name="Year" xfId="12" xr:uid="{E27F06E7-273B-4975-9921-E71F53F63234}"/>
  </cellStyles>
  <dxfs count="55">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i val="0"/>
        <strike val="0"/>
        <condense val="0"/>
        <extend val="0"/>
        <outline val="0"/>
        <shadow val="0"/>
        <u val="none"/>
        <vertAlign val="baseline"/>
        <sz val="6.5"/>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hair">
          <color theme="0"/>
        </right>
        <top style="hair">
          <color indexed="64"/>
        </top>
        <bottom style="hair">
          <color indexed="64"/>
        </bottom>
        <vertical style="hair">
          <color theme="0"/>
        </vertical>
        <horizontal style="hair">
          <color indexed="64"/>
        </horizontal>
      </border>
    </dxf>
    <dxf>
      <border>
        <top style="hair">
          <color indexed="64"/>
        </top>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7.5"/>
        <color auto="1"/>
        <name val="Arial"/>
        <family val="2"/>
        <scheme val="none"/>
      </font>
      <numFmt numFmtId="30" formatCode="@"/>
      <fill>
        <patternFill>
          <fgColor indexed="64"/>
          <bgColor theme="0"/>
        </patternFill>
      </fill>
      <alignment horizontal="center" vertical="center" textRotation="0" wrapText="1" indent="0" justifyLastLine="0" shrinkToFit="0" readingOrder="0"/>
    </dxf>
    <dxf>
      <border>
        <bottom style="hair">
          <color indexed="64"/>
        </bottom>
      </border>
    </dxf>
    <dxf>
      <font>
        <b/>
        <i val="0"/>
        <strike val="0"/>
        <condense val="0"/>
        <extend val="0"/>
        <outline val="0"/>
        <shadow val="0"/>
        <u val="none"/>
        <vertAlign val="baseline"/>
        <sz val="6.5"/>
        <color auto="1"/>
        <name val="Arial"/>
        <family val="2"/>
        <scheme val="none"/>
      </font>
      <numFmt numFmtId="30" formatCode="@"/>
      <fill>
        <patternFill patternType="none">
          <fgColor indexed="64"/>
          <bgColor theme="0"/>
        </patternFill>
      </fill>
      <alignment horizontal="center" vertical="center" textRotation="0" wrapText="1" indent="0" justifyLastLine="0" shrinkToFit="0" readingOrder="0"/>
      <border diagonalUp="0" diagonalDown="0">
        <left style="hair">
          <color theme="0"/>
        </left>
        <right style="hair">
          <color theme="0"/>
        </right>
        <top/>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i val="0"/>
        <strike val="0"/>
        <condense val="0"/>
        <extend val="0"/>
        <outline val="0"/>
        <shadow val="0"/>
        <u val="none"/>
        <vertAlign val="baseline"/>
        <sz val="6.5"/>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hair">
          <color theme="0"/>
        </right>
        <top style="hair">
          <color indexed="64"/>
        </top>
        <bottom style="hair">
          <color indexed="64"/>
        </bottom>
        <vertical style="hair">
          <color theme="0"/>
        </vertical>
        <horizontal style="hair">
          <color indexed="64"/>
        </horizontal>
      </border>
    </dxf>
    <dxf>
      <border>
        <top style="hair">
          <color indexed="64"/>
        </top>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7.5"/>
        <color auto="1"/>
        <name val="Arial"/>
        <family val="2"/>
        <scheme val="none"/>
      </font>
      <fill>
        <patternFill>
          <fgColor indexed="64"/>
          <bgColor theme="0"/>
        </patternFill>
      </fill>
      <alignment horizontal="center" vertical="center" textRotation="0" wrapText="1" indent="0" justifyLastLine="0" shrinkToFit="0" readingOrder="0"/>
    </dxf>
    <dxf>
      <border>
        <bottom style="hair">
          <color indexed="64"/>
        </bottom>
      </border>
    </dxf>
    <dxf>
      <font>
        <b/>
        <i val="0"/>
        <strike val="0"/>
        <condense val="0"/>
        <extend val="0"/>
        <outline val="0"/>
        <shadow val="0"/>
        <u val="none"/>
        <vertAlign val="baseline"/>
        <sz val="6.5"/>
        <color auto="1"/>
        <name val="Arial"/>
        <family val="2"/>
        <scheme val="none"/>
      </font>
      <fill>
        <patternFill patternType="none">
          <fgColor indexed="64"/>
          <bgColor theme="0"/>
        </patternFill>
      </fill>
      <alignment horizontal="center" vertical="center" textRotation="0" wrapText="1" indent="0" justifyLastLine="0" shrinkToFit="0" readingOrder="0"/>
      <border diagonalUp="0" diagonalDown="0">
        <left style="hair">
          <color theme="0"/>
        </left>
        <right style="hair">
          <color theme="0"/>
        </right>
        <top/>
        <bottom/>
        <vertical style="hair">
          <color theme="0"/>
        </vertical>
        <horizontal style="hair">
          <color indexed="64"/>
        </horizontal>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fill>
        <patternFill>
          <fgColor indexed="64"/>
          <bgColor theme="0"/>
        </patternFill>
      </fill>
      <alignment horizontal="general" vertical="top" textRotation="0" wrapText="1" indent="0" justifyLastLine="0" shrinkToFit="0" readingOrder="0"/>
      <border diagonalUp="0" diagonalDown="0" outline="0">
        <left/>
        <right style="hair">
          <color theme="0"/>
        </right>
        <top style="hair">
          <color indexed="64"/>
        </top>
        <bottom style="hair">
          <color indexed="64"/>
        </bottom>
      </border>
    </dxf>
    <dxf>
      <border>
        <top style="hair">
          <color indexed="64"/>
        </top>
      </border>
    </dxf>
    <dxf>
      <border diagonalUp="0" diagonalDown="0">
        <left style="thin">
          <color theme="0"/>
        </left>
        <right style="thin">
          <color theme="0"/>
        </right>
        <top style="thin">
          <color indexed="64"/>
        </top>
        <bottom style="hair">
          <color indexed="64"/>
        </bottom>
      </border>
    </dxf>
    <dxf>
      <font>
        <b val="0"/>
        <i val="0"/>
        <strike val="0"/>
        <condense val="0"/>
        <extend val="0"/>
        <outline val="0"/>
        <shadow val="0"/>
        <u val="none"/>
        <vertAlign val="baseline"/>
        <sz val="7.5"/>
        <color indexed="8"/>
        <name val="Arial"/>
        <family val="2"/>
        <scheme val="none"/>
      </font>
      <fill>
        <patternFill>
          <fgColor indexed="64"/>
          <bgColor theme="0"/>
        </patternFill>
      </fill>
      <alignment horizontal="general" vertical="top" textRotation="0" wrapText="1" indent="0" justifyLastLine="0" shrinkToFit="0" readingOrder="0"/>
    </dxf>
    <dxf>
      <border>
        <bottom style="hair">
          <color indexed="64"/>
        </bottom>
      </border>
    </dxf>
    <dxf>
      <font>
        <b/>
        <i val="0"/>
        <strike val="0"/>
        <condense val="0"/>
        <extend val="0"/>
        <outline val="0"/>
        <shadow val="0"/>
        <u val="none"/>
        <vertAlign val="baseline"/>
        <sz val="6.5"/>
        <color auto="1"/>
        <name val="Arial"/>
        <family val="2"/>
        <scheme val="none"/>
      </font>
      <fill>
        <patternFill patternType="none">
          <fgColor indexed="64"/>
          <bgColor theme="0"/>
        </patternFill>
      </fill>
      <alignment horizontal="general" vertical="bottom" textRotation="0" wrapText="1" indent="0" justifyLastLine="0" shrinkToFit="0" readingOrder="0"/>
      <border diagonalUp="0" diagonalDown="0" outline="0">
        <left style="hair">
          <color theme="0"/>
        </left>
        <right style="hair">
          <color theme="0"/>
        </right>
        <top/>
        <bottom/>
      </border>
    </dxf>
  </dxfs>
  <tableStyles count="1" defaultTableStyle="TableStyleMedium2" defaultPivotStyle="PivotStyleLight16">
    <tableStyle name="Moody's Table Style" count="0" xr9:uid="{D9D4651B-A4DA-4A93-99AE-995BECB57F7D}"/>
  </tableStyles>
  <colors>
    <mruColors>
      <color rgb="FF46BEF5"/>
      <color rgb="FF1E50AA"/>
      <color rgb="FF7C7D9B"/>
      <color rgb="FFF58C3C"/>
      <color rgb="FF009775"/>
      <color rgb="FFD20F46"/>
      <color rgb="FF87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4.xml"/><Relationship Id="rId62"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3.xml"/><Relationship Id="rId58" Type="http://schemas.openxmlformats.org/officeDocument/2006/relationships/externalLink" Target="externalLinks/externalLink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7.xml"/><Relationship Id="rId61"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2.xml"/><Relationship Id="rId60" Type="http://schemas.openxmlformats.org/officeDocument/2006/relationships/externalLink" Target="externalLinks/externalLink1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228600</xdr:colOff>
      <xdr:row>3</xdr:row>
      <xdr:rowOff>171450</xdr:rowOff>
    </xdr:to>
    <xdr:pic>
      <xdr:nvPicPr>
        <xdr:cNvPr id="3" name="Picture 2" descr="C:\Users\StantonB\Documents\MIS_RGB_Blue.gif">
          <a:extLst>
            <a:ext uri="{FF2B5EF4-FFF2-40B4-BE49-F238E27FC236}">
              <a16:creationId xmlns:a16="http://schemas.microsoft.com/office/drawing/2014/main" id="{7D7CE965-EB22-455F-AE03-AE07048E03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123265</xdr:colOff>
      <xdr:row>5</xdr:row>
      <xdr:rowOff>156322</xdr:rowOff>
    </xdr:from>
    <xdr:ext cx="10972800" cy="6196854"/>
    <xdr:sp macro="" textlink="">
      <xdr:nvSpPr>
        <xdr:cNvPr id="4" name="TextBox 3">
          <a:extLst>
            <a:ext uri="{FF2B5EF4-FFF2-40B4-BE49-F238E27FC236}">
              <a16:creationId xmlns:a16="http://schemas.microsoft.com/office/drawing/2014/main" id="{36EB5DB0-D8CB-44C0-8660-339FF4C99AD0}"/>
            </a:ext>
          </a:extLst>
        </xdr:cNvPr>
        <xdr:cNvSpPr txBox="1"/>
      </xdr:nvSpPr>
      <xdr:spPr>
        <a:xfrm>
          <a:off x="123265" y="1108822"/>
          <a:ext cx="10972800" cy="6196854"/>
        </a:xfrm>
        <a:prstGeom prst="rect">
          <a:avLst/>
        </a:prstGeom>
        <a:solidFill>
          <a:sysClr val="window" lastClr="FFFFFF"/>
        </a:solidFill>
        <a:ln>
          <a:solidFill>
            <a:srgbClr val="BCBCBC"/>
          </a:solidFill>
        </a:ln>
      </xdr:spPr>
      <xdr:style>
        <a:lnRef idx="0">
          <a:scrgbClr r="0" g="0" b="0"/>
        </a:lnRef>
        <a:fillRef idx="0">
          <a:scrgbClr r="0" g="0" b="0"/>
        </a:fillRef>
        <a:effectRef idx="0">
          <a:scrgbClr r="0" g="0" b="0"/>
        </a:effectRef>
        <a:fontRef idx="minor">
          <a:schemeClr val="tx1"/>
        </a:fontRef>
      </xdr:style>
      <xdr:txBody>
        <a:bodyPr vertOverflow="clip" wrap="square" tIns="91440" bIns="91440" rtlCol="0" anchor="t">
          <a:noAutofit/>
        </a:bodyPr>
        <a:lstStyle/>
        <a:p>
          <a:pPr>
            <a:spcBef>
              <a:spcPts val="400"/>
            </a:spcBef>
          </a:pPr>
          <a:r>
            <a:rPr lang="en-US" sz="800">
              <a:solidFill>
                <a:schemeClr val="tx1"/>
              </a:solidFill>
              <a:effectLst/>
              <a:latin typeface="Bliss Pro ExtraLight" panose="02010006030000020004" pitchFamily="50" charset="0"/>
              <a:ea typeface="+mn-ea"/>
              <a:cs typeface="+mn-cs"/>
            </a:rPr>
            <a:t>© 2021 Moody’s Corporation, Moody’s Investors Service, Inc., Moody’s Analytics, Inc. and/or their licensors and affiliates (collectively, “MOODY’S”). All rights reserved.</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CREDIT RATINGS ISSUED BY MOODY'S CREDIT RATINGS AFFILIATES ARE THEIR CURRENT OPINIONS OF THE RELATIVE FUTURE CREDIT RISK OF ENTITIES, CREDIT COMMITMENTS, OR DEBT OR DEBT-LIKE SECURITIES, AND MATERIALS, PRODUCTS, SERVICES AND INFORMATION PUBLISHED BY MOODY’S (COLLECTIVELY, “PUBLICATIONS”) MAY INCLUDE SUCH CURRENT OPINIONS. MOODY’S DEFINES CREDIT RISK AS THE RISK THAT AN ENTITY MAY NOT MEET ITS CONTRACTUAL FINANCIAL OBLIGATIONS AS THEY COME DUE AND ANY ESTIMATED FINANCIAL LOSS IN THE EVENT OF DEFAULT OR IMPAIRMENT. SEE APPLICABLE MOODY’S RATING SYMBOLS AND DEFINITIONS PUBLICATION FOR INFORMATION ON THE TYPES OF CONTRACTUAL FINANCIAL OBLIGATIONS ADDRESSED BY MOODY’S CREDIT RATINGS. CREDIT RATINGS DO NOT ADDRESS ANY OTHER RISK, INCLUDING BUT NOT LIMITED TO: LIQUIDITY RISK, MARKET VALUE RISK, OR PRICE VOLATILITY. CREDIT RATINGS, NON-CREDIT ASSESSMENTS (“ASSESSMENTS”), AND OTHER OPINIONS INCLUDED IN MOODY’S PUBLICATIONS ARE NOT STATEMENTS OF CURRENT OR HISTORICAL FACT. MOODY’S PUBLICATIONS MAY ALSO INCLUDE QUANTITATIVE MODEL-BASED ESTIMATES OF CREDIT RISK AND RELATED OPINIONS OR COMMENTARY PUBLISHED BY MOODY’S ANALYTICS, INC. AND/OR ITS AFFILIATES. MOODY’S CREDIT RATINGS, ASSESSMENTS, OTHER OPINIONS AND PUBLICATIONS DO NOT CONSTITUTE OR PROVIDE INVESTMENT OR FINANCIAL ADVICE, AND MOODY’S CREDIT RATINGS, ASSESSMENTS, OTHER OPINIONS AND PUBLICATIONS ARE NOT AND DO NOT PROVIDE RECOMMENDATIONS TO PURCHASE, SELL, OR HOLD PARTICULAR SECURITIES. MOODY’S CREDIT RATINGS, ASSESSMENTS, OTHER OPINIONS AND PUBLICATIONS DO NOT COMMENT ON THE SUITABILITY OF AN INVESTMENT FOR ANY PARTICULAR INVESTOR. MOODY’S ISSUES ITS CREDIT RATINGS, ASSESSMENTS AND OTHER OPINIONS AND PUBLISHES ITS PUBLICATIONS WITH THE EXPECTATION AND UNDERSTANDING THAT EACH INVESTOR WILL, WITH DUE CARE, MAKE ITS OWN STUDY AND EVALUATION OF EACH SECURITY THAT IS UNDER CONSIDERATION FOR PURCHASE, HOLDING, OR SALE.</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MOODY’S CREDIT RATINGS, ASSESSMENTS, OTHER OPINIONS, AND PUBLICATIONS ARE NOT INTENDED FOR USE BY RETAIL INVESTORS AND IT WOULD BE RECKLESS AND INAPPROPRIATE FOR RETAIL INVESTORS TO USE MOODY’S CREDIT RATINGS, ASSESSMENTS, OTHER OPINIONS OR PUBLICATIONS WHEN MAKING AN INVESTMENT DECISION. IF IN DOUBT YOU SHOULD CONTACT YOUR FINANCIAL OR OTHER PROFESSIONAL ADVISER.</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ALL INFORMATION CONTAINED HEREIN IS PROTECTED BY LAW, INCLUDING BUT NOT LIMITED TO, COPYRIGHT LAW, AND NONE OF SUCH INFORMATION MAY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MOODY’S CREDIT RATINGS, ASSESSMENTS, OTHER OPINIONS AND PUBLICATIONS ARE NOT INTENDED FOR USE BY ANY PERSON AS A BENCHMARK AS THAT TERM IS DEFINED FOR REGULATORY PURPOSES AND MUST NOT BE USED IN ANY WAY THAT COULD RESULT IN THEM BEING CONSIDERED A BENCHMARK.</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All information contained herein is obtained by MOODY’S from sources believed by it to be accurate and reliable. Because of the possibility of human or mechanical error as well as other factors, however, all information contained herein is provided “AS IS” without warranty of any kind. MOODY'S adopts all necessary measures so that the information it uses in assigning a credit rating is of sufficient quality and from sources MOODY'S considers to be reliable including, when appropriate, independent third-party sources. However, MOODY’S is not an auditor and cannot in every instance independently verify or validate information received in the rating process or in preparing its Publications.</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to any person or entity for any indirect, special, consequential, or incidental losses or damages whatsoever arising from or in connection with the information contained herein or the use of or inability to use any such information, even if MOODY’S or any of its directors, officers, employees, agents, representatives, licensors or suppliers is advised in advance of the possibility of such losses or damages, including but not limited to: (a) any loss of present or prospective profits or (b) any loss or damage arising where the relevant financial instrument is not the subject of a particular credit rating assigned by MOODY’S.</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for any direct or compensatory losses or damages caused to any person or entity, including but not limited to by any negligence (but excluding fraud, willful misconduct or any other type of liability that, for the avoidance of doubt, by law cannot be excluded) on the part of, or any contingency within or beyond the control of, MOODY’S or any of its directors, officers, employees, agents, representatives, licensors or suppliers, arising from or in connection with the information contained herein or the use of or inability to use any such information.</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NO WARRANTY, EXPRESS OR IMPLIED, AS TO THE ACCURACY, TIMELINESS, COMPLETENESS, MERCHANTABILITY OR FITNESS FOR ANY PARTICULAR PURPOSE OF ANY CREDIT RATING, ASSESSMENT, OTHER OPINION OR INFORMATION IS GIVEN OR MADE BY MOODY’S IN ANY FORM OR MANNER WHATSOEVER.</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Moody’s Investors Service, Inc., a wholly-owned credit rating agency subsidiary of Moody’s Corporation (“MCO”), hereby discloses that most issuers of debt securities (including corporate and municipal bonds, debentures, notes and commercial paper) and preferred stock rated by Moody’s Investors Service, Inc. have, prior to assignment of any credit rating, agreed to pay to Moody’s Investors Service, Inc. for credit ratings opinions and services rendered by it fees ranging from $1,000 to approximately $5,000,000. MCO and Moody’s Investors Service also maintain policies and procedures to address the independence of Moody’s Investors Service credit ratings and credit rating processes. Information regarding certain affiliations that may exist between directors of MCO and rated entities, and between entities who hold credit ratings from Moody’s Investors Service and have also publicly reported to the SEC an ownership interest in MCO of more than 5%, is posted annually at </a:t>
          </a:r>
          <a:r>
            <a:rPr lang="en-US" sz="800" u="sng">
              <a:solidFill>
                <a:schemeClr val="tx1"/>
              </a:solidFill>
              <a:effectLst/>
              <a:latin typeface="Bliss Pro ExtraLight" panose="02010006030000020004" pitchFamily="50" charset="0"/>
              <a:ea typeface="+mn-ea"/>
              <a:cs typeface="+mn-cs"/>
            </a:rPr>
            <a:t>www.moodys.com</a:t>
          </a:r>
          <a:r>
            <a:rPr lang="en-US" sz="800">
              <a:solidFill>
                <a:schemeClr val="tx1"/>
              </a:solidFill>
              <a:effectLst/>
              <a:latin typeface="Bliss Pro ExtraLight" panose="02010006030000020004" pitchFamily="50" charset="0"/>
              <a:ea typeface="+mn-ea"/>
              <a:cs typeface="+mn-cs"/>
            </a:rPr>
            <a:t> under the heading “Investor Relations — Corporate Governance — Director and Shareholder Affiliation Policy.”</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Additional terms for Australia only: Any publication into Australia of this document is pursuant to the Australian Financial Services License of MOODY’S affiliate, Moody’s Investors Service Pty Limited ABN 61 003 399 657AFSL 336969 and/or Moody’s Analytics Australia Pty Ltd ABN 94 105 136 972 AFSL 383569 (as applicable). This document is intended to be provided only to “wholesale clients” within the meaning of section 761G of the Corporations Act 2001. By continuing to access this document from within Australia, you represent to MOODY’S that you are, or are accessing the document as a representative of, a “wholesale client” and that neither you nor the entity you represent will directly or indirectly disseminate this document or its contents to “retail clients” within the meaning of section 761G of the Corporations Act 2001. MOODY’S credit rating is an opinion as to the creditworthiness of a debt obligation of the issuer, not on the equity securities of the issuer or any form of security that is available to retail investors.</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Additional terms for Japan only: Moody's Japan K.K. (“MJKK”) is a wholly-owned credit rating agency subsidiary of Moody's Group Japan G.K., which is wholly-owned by Moody’s Overseas Holdings Inc., a wholly-owned subsidiary of MCO. Moody’s SF Japan K.K. (“MSFJ”) is a wholly-owned credit rating agency subsidiary of MJKK. MSFJ is not a Nationally Recognized Statistical Rating Organization (“NRSRO”). Therefore, credit ratings assigned by MSFJ are Non-NRSRO Credit Ratings. Non-NRSRO Credit Ratings are assigned by an entity that is not a NRSRO and, consequently, the rated obligation will not qualify for certain types of treatment under U.S. laws. MJKK and MSFJ are credit rating agencies registered with the Japan Financial Services Agency and their registration numbers are FSA Commissioner (Ratings) No. 2 and 3 respectively.</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MJKK or MSFJ (as applicable) hereby disclose that most issuers of debt securities (including corporate and municipal bonds, debentures, notes and commercial paper) and preferred stock rated by MJKK or MSFJ (as applicable) have, prior to assignment of any credit rating, agreed to pay to MJKK or MSFJ (as applicable) for credit ratings opinions and services rendered by it fees ranging from JPY125,000 to approximately JPY550,000,000.</a:t>
          </a:r>
          <a:endParaRPr lang="en-US" sz="800">
            <a:effectLst/>
            <a:latin typeface="Bliss Pro ExtraLight" panose="02010006030000020004" pitchFamily="50" charset="0"/>
          </a:endParaRPr>
        </a:p>
        <a:p>
          <a:pPr>
            <a:spcBef>
              <a:spcPts val="400"/>
            </a:spcBef>
          </a:pPr>
          <a:r>
            <a:rPr lang="en-US" sz="800">
              <a:solidFill>
                <a:schemeClr val="tx1"/>
              </a:solidFill>
              <a:effectLst/>
              <a:latin typeface="Bliss Pro ExtraLight" panose="02010006030000020004" pitchFamily="50" charset="0"/>
              <a:ea typeface="+mn-ea"/>
              <a:cs typeface="+mn-cs"/>
            </a:rPr>
            <a:t>MJKK and MSFJ also maintain policies and procedures to address Japanese regulatory requirements.</a:t>
          </a:r>
          <a:endParaRPr lang="en-US" sz="800">
            <a:effectLst/>
            <a:latin typeface="Bliss Pro ExtraLight" panose="02010006030000020004" pitchFamily="50" charset="0"/>
          </a:endParaRPr>
        </a:p>
      </xdr:txBody>
    </xdr:sp>
    <xdr:clientData/>
  </xdr:oneCellAnchor>
  <xdr:twoCellAnchor editAs="oneCell">
    <xdr:from>
      <xdr:col>0</xdr:col>
      <xdr:colOff>0</xdr:colOff>
      <xdr:row>0</xdr:row>
      <xdr:rowOff>0</xdr:rowOff>
    </xdr:from>
    <xdr:to>
      <xdr:col>3</xdr:col>
      <xdr:colOff>500128</xdr:colOff>
      <xdr:row>3</xdr:row>
      <xdr:rowOff>88525</xdr:rowOff>
    </xdr:to>
    <xdr:pic>
      <xdr:nvPicPr>
        <xdr:cNvPr id="5" name="Picture 4" descr="P:\Internal Documents\BRANDING ASSETS\Global Assets\Logos\MIS\MIS_RGB_Blue.png">
          <a:extLst>
            <a:ext uri="{FF2B5EF4-FFF2-40B4-BE49-F238E27FC236}">
              <a16:creationId xmlns:a16="http://schemas.microsoft.com/office/drawing/2014/main" id="{1B284D0F-E26A-4547-82EC-C098842219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2203" cy="660025"/>
        </a:xfrm>
        <a:prstGeom prst="rect">
          <a:avLst/>
        </a:prstGeom>
        <a:noFill/>
        <a:ln w="9525">
          <a:noFill/>
          <a:miter lim="800000"/>
          <a:headEnd/>
          <a:tailEnd/>
        </a:ln>
      </xdr:spPr>
    </xdr:pic>
    <xdr:clientData/>
  </xdr:twoCellAnchor>
  <xdr:twoCellAnchor>
    <xdr:from>
      <xdr:col>1</xdr:col>
      <xdr:colOff>47065</xdr:colOff>
      <xdr:row>3</xdr:row>
      <xdr:rowOff>144555</xdr:rowOff>
    </xdr:from>
    <xdr:to>
      <xdr:col>18</xdr:col>
      <xdr:colOff>565225</xdr:colOff>
      <xdr:row>4</xdr:row>
      <xdr:rowOff>178172</xdr:rowOff>
    </xdr:to>
    <xdr:sp macro="" textlink="">
      <xdr:nvSpPr>
        <xdr:cNvPr id="6" name="Text Box 1">
          <a:extLst>
            <a:ext uri="{FF2B5EF4-FFF2-40B4-BE49-F238E27FC236}">
              <a16:creationId xmlns:a16="http://schemas.microsoft.com/office/drawing/2014/main" id="{2A443FAC-9F26-420A-BFDE-F2AD0D2CB2F0}"/>
            </a:ext>
          </a:extLst>
        </xdr:cNvPr>
        <xdr:cNvSpPr txBox="1">
          <a:spLocks noChangeArrowheads="1"/>
        </xdr:cNvSpPr>
      </xdr:nvSpPr>
      <xdr:spPr bwMode="auto">
        <a:xfrm>
          <a:off x="189940" y="716055"/>
          <a:ext cx="10881360" cy="224117"/>
        </a:xfrm>
        <a:prstGeom prst="rect">
          <a:avLst/>
        </a:prstGeom>
        <a:solidFill>
          <a:srgbClr val="FFFFFF"/>
        </a:solidFill>
        <a:ln w="9525">
          <a:noFill/>
          <a:miter lim="800000"/>
          <a:headEnd/>
          <a:tailEnd/>
        </a:ln>
      </xdr:spPr>
      <xdr:txBody>
        <a:bodyPr vertOverflow="clip" wrap="square" lIns="0" tIns="0" rIns="0" bIns="0" anchor="ctr" upright="1"/>
        <a:lstStyle/>
        <a:p>
          <a:pPr algn="l" rtl="0">
            <a:defRPr sz="1000"/>
          </a:pPr>
          <a:r>
            <a:rPr lang="en-GB" sz="800" b="0" i="0" u="none" strike="noStrike" baseline="0">
              <a:solidFill>
                <a:srgbClr val="808080"/>
              </a:solidFill>
              <a:latin typeface="Bliss Pro Light"/>
            </a:rPr>
            <a:t>This publication does not announce a credit rating action.  For any credit ratings referenced in this publication, please see the ratings tab on the issuer/entity page on </a:t>
          </a:r>
          <a:r>
            <a:rPr lang="en-GB" sz="800" b="0" i="0" u="sng" strike="noStrike" baseline="0">
              <a:solidFill>
                <a:srgbClr val="0000FF"/>
              </a:solidFill>
              <a:latin typeface="Bliss Pro Light"/>
            </a:rPr>
            <a:t>www.moodys.com</a:t>
          </a:r>
          <a:r>
            <a:rPr lang="en-GB" sz="800" b="0" i="0" u="none" strike="noStrike" baseline="0">
              <a:solidFill>
                <a:srgbClr val="808080"/>
              </a:solidFill>
              <a:latin typeface="Bliss Pro Light"/>
            </a:rPr>
            <a:t> for the most updated credit rating action information and rating history.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mstom1prod:3301/Documents%20and%20Settings/ponirovy/Local%20Settings/Temporary%20Internet%20Files/OLK7/LGD%20Model_Dec%2009%20Gulfmar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Documents%20and%20Settings\SherwinH\My%20Documents\QTSC\DEFAULT_Rawdata_Alpha_Numeric(83-9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d.moodys.net\MIS_AMR_DFS\Users\ous\Desktop\ADS\MDR%20Forecast%20monthly%202019-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mth-cms-meth01-tom-pr:3301/Users/OuS/Desktop/ADS_1920_2018/MDR%20Forecast%20monthly%202019-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moodys.net\MIS_AMR_DFS\Documents%20and%20Settings\ponirovy\Local%20Settings\Temporary%20Internet%20Files\OLK7\LGD%20Model_Dec%2009%20Gulfmar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th-cms-meth01-tom-pr:3301/Documents%20and%20Settings/ponirovy/Local%20Settings/Temporary%20Internet%20Files/OLK7/LGD%20Model_Dec%2009%20Gulfma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Monitoring%20Admin\Index%20Reports%20Excel\deal_list.20100409.TrancheLi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OCUME~1\SherwinH\LOCALS~1\Temp\NewSRA_corp_defaul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moodys-my.sharepoint.com/Users/hek/Downloads/Periodic%20Reports%20-%20Default-Trends-Global-October-2019-Default-Report-Excel-Data%20-%2011Nov19%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moodys.net\MIS_AMR_DFS\default%20report\MonthlyDefaultReport_2019-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mth-cms-meth01-tom-pr:3301/default%20report/MonthlyDefaultReport_2019-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th-cms-meth01-tom-pr:3301/Ken/Annual%20Default%20Study%202019/Underlying%20data%20for%20graphic/ADS_Draft_weirdrename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pha Numeric DefRate"/>
      <sheetName val="Alpha Numeric Numerators"/>
      <sheetName val="Alpha Numeric Denominators"/>
    </sheetNames>
    <sheetDataSet>
      <sheetData sheetId="0" refreshError="1"/>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Data SG"/>
      <sheetName val="Chart Data IG"/>
      <sheetName val="GL 12"/>
      <sheetName val="US 12"/>
      <sheetName val="EMU 12"/>
      <sheetName val="GL 60"/>
      <sheetName val="US 60"/>
      <sheetName val="EMU 60"/>
      <sheetName val="Chart Def Industry"/>
      <sheetName val="Chart CDX IG"/>
      <sheetName val="Chart CDX HY"/>
      <sheetName val="Chart Unemployment"/>
      <sheetName val="Chart High Yield Sprd"/>
      <sheetName val="DATA GLOBAL"/>
      <sheetName val="DATA US"/>
      <sheetName val="DATA EMU"/>
      <sheetName val="DATA BONDLOAN"/>
      <sheetName val="DATA BOND"/>
      <sheetName val="DATA LOAN"/>
      <sheetName val="CDX-NA"/>
      <sheetName val="DATA ECON"/>
      <sheetName val="COHORT DATA - SG"/>
      <sheetName val="COHORT DATA - IG"/>
      <sheetName val="COHORT DATA - TRANS"/>
      <sheetName val="DataCheck"/>
      <sheetName val="Charts-DataCheck"/>
      <sheetName val="HY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row r="36">
          <cell r="V36">
            <v>7</v>
          </cell>
          <cell r="AF36">
            <v>6</v>
          </cell>
        </row>
        <row r="39">
          <cell r="T39">
            <v>-2</v>
          </cell>
          <cell r="V39">
            <v>1.1959934220361788E-3</v>
          </cell>
          <cell r="AD39">
            <v>-2</v>
          </cell>
          <cell r="AF39">
            <v>5.979967110180894E-4</v>
          </cell>
        </row>
      </sheetData>
      <sheetData sheetId="25"/>
      <sheetData sheetId="2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Data SG"/>
      <sheetName val="Chart Data IG"/>
      <sheetName val="GL 12"/>
      <sheetName val="US 12"/>
      <sheetName val="EMU 12"/>
      <sheetName val="GL 60"/>
      <sheetName val="US 60"/>
      <sheetName val="EMU 60"/>
      <sheetName val="Chart Def Industry"/>
      <sheetName val="Chart CDX IG"/>
      <sheetName val="Chart CDX HY"/>
      <sheetName val="Chart Unemployment"/>
      <sheetName val="Chart High Yield Sprd"/>
      <sheetName val="DATA GLOBAL"/>
      <sheetName val="DATA US"/>
      <sheetName val="DATA EMU"/>
      <sheetName val="DATA BONDLOAN"/>
      <sheetName val="DATA BOND"/>
      <sheetName val="DATA LOAN"/>
      <sheetName val="CDX-NA"/>
      <sheetName val="DATA ECON"/>
      <sheetName val="COHORT DATA - SG"/>
      <sheetName val="COHORT DATA - IG"/>
      <sheetName val="COHORT DATA - TRANS"/>
      <sheetName val="DataCheck"/>
      <sheetName val="Charts-DataCheck"/>
      <sheetName val="HY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row r="36">
          <cell r="V36">
            <v>7</v>
          </cell>
          <cell r="AF36">
            <v>6</v>
          </cell>
        </row>
        <row r="39">
          <cell r="T39">
            <v>-2</v>
          </cell>
          <cell r="V39">
            <v>1.1959934220361788E-3</v>
          </cell>
          <cell r="AD39">
            <v>-2</v>
          </cell>
          <cell r="AF39">
            <v>5.979967110180894E-4</v>
          </cell>
        </row>
      </sheetData>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che list"/>
      <sheetName val="deal list Def"/>
      <sheetName val="deal list EL"/>
      <sheetName val="market definitions"/>
      <sheetName val="Queries"/>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refreshError="1"/>
      <sheetData sheetId="11">
        <row r="24">
          <cell r="C24">
            <v>25569</v>
          </cell>
        </row>
        <row r="25">
          <cell r="C25">
            <v>36892</v>
          </cell>
        </row>
      </sheetData>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G DR - Issuer (I-1)"/>
      <sheetName val="IW SG DR - US Bond v Loan (I-3)"/>
      <sheetName val="SG DR - Dollar (I-5)"/>
      <sheetName val="Gbl SG 12 Mth Def Fcst (II-7)"/>
      <sheetName val="US SG 12 Mth Def Fcst (II-8)"/>
      <sheetName val="EU SG 12 Mth Def Fcst (II-9)"/>
      <sheetName val="SG Bond Loan Issr DefRt (II-11)"/>
      <sheetName val="SG Bond Only Issr DefRt (II-12)"/>
      <sheetName val="SG Loan Only Issr DefRt (II-13)"/>
      <sheetName val="economy.com UR Act Fcst (II-15)"/>
      <sheetName val="economy.com HY Act Fcst (II-16)"/>
      <sheetName val="1 Yr DR Fcst by Ind (II-18)"/>
      <sheetName val="Gbl 1 Yr Mig Rates Hist (II-19)"/>
      <sheetName val="Gbl 1 Yr Mig Rates Fcst (II-20)"/>
      <sheetName val="SG Default Dist (II-23)"/>
      <sheetName val="IG Default Dist (II-24)"/>
      <sheetName val="Def Issuer Counts (III-26)"/>
      <sheetName val="Def Bond Loan Issr Cnt (III-27)"/>
      <sheetName val="Def Bond Vol (III-29)"/>
      <sheetName val="Def Bond Loans Vol (III-30)"/>
      <sheetName val="Gbl Bond Rec Prices (IV-36)"/>
      <sheetName val="US Bond Loan Rec Prices (IV-38)"/>
      <sheetName val=" Bankrupt Bond Ind MBBI (IV-40)"/>
      <sheetName val="Rating Volatility Rate (V-41)"/>
      <sheetName val="Rating Drift (V-42)"/>
      <sheetName val="Gbl SG 5Yr Def Fcst (Appx-46)"/>
      <sheetName val="US SG 5Yr Def Fcst (Appx-47)"/>
      <sheetName val="Euro SG 5 Yr Def Fcst (Appx-49)"/>
      <sheetName val="MBBI Update"/>
      <sheetName val="Issuer Default Rates"/>
    </sheetNames>
    <sheetDataSet>
      <sheetData sheetId="0" refreshError="1"/>
      <sheetData sheetId="1" refreshError="1"/>
      <sheetData sheetId="2" refreshError="1"/>
      <sheetData sheetId="3">
        <row r="46">
          <cell r="A46" t="str">
            <v>Source: Moody's Investors Service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4">
          <cell r="A44" t="str">
            <v>Source: Moody's Investors Service</v>
          </cell>
        </row>
      </sheetData>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1"/>
      <sheetName val="I-2"/>
      <sheetName val="I-3"/>
      <sheetName val="I-4"/>
      <sheetName val="I-5"/>
      <sheetName val="I-6"/>
      <sheetName val="II-7"/>
      <sheetName val="II-8"/>
      <sheetName val="II-9"/>
      <sheetName val="II-10"/>
      <sheetName val="II-11"/>
      <sheetName val="II-12"/>
      <sheetName val="II-13"/>
      <sheetName val="II-14"/>
      <sheetName val="II-15"/>
      <sheetName val="II-16"/>
      <sheetName val="II-17"/>
      <sheetName val="II-18"/>
      <sheetName val="II-19"/>
      <sheetName val="II-20"/>
      <sheetName val="II-21"/>
      <sheetName val="II-22"/>
      <sheetName val="II-23"/>
      <sheetName val="II-24"/>
      <sheetName val="II-25"/>
      <sheetName val="III-26"/>
      <sheetName val="III-27"/>
      <sheetName val="III-28"/>
      <sheetName val="III-29"/>
      <sheetName val="III-30"/>
      <sheetName val="III-31"/>
      <sheetName val="III-32"/>
      <sheetName val="III-33"/>
      <sheetName val="III-34"/>
      <sheetName val="III-35"/>
      <sheetName val="IV-36"/>
      <sheetName val="IV-37"/>
      <sheetName val="IV-38"/>
      <sheetName val="IV-39"/>
      <sheetName val="IV-40"/>
      <sheetName val="IV-41"/>
      <sheetName val="V-42"/>
      <sheetName val="V-43"/>
      <sheetName val="V-44"/>
      <sheetName val="V-45"/>
      <sheetName val="V-46"/>
      <sheetName val="Appx-47"/>
      <sheetName val="Appx-48"/>
      <sheetName val="Appx-49"/>
      <sheetName val="MBBI Update"/>
      <sheetName val="Issuer Default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1"/>
      <sheetName val="I-2"/>
      <sheetName val="I-3"/>
      <sheetName val="I-4"/>
      <sheetName val="I-5"/>
      <sheetName val="I-6"/>
      <sheetName val="II-7"/>
      <sheetName val="II-8"/>
      <sheetName val="II-9"/>
      <sheetName val="II-10"/>
      <sheetName val="II-11"/>
      <sheetName val="II-12"/>
      <sheetName val="II-13"/>
      <sheetName val="II-14"/>
      <sheetName val="II-15"/>
      <sheetName val="II-16"/>
      <sheetName val="II-17"/>
      <sheetName val="II-18"/>
      <sheetName val="II-19"/>
      <sheetName val="II-20"/>
      <sheetName val="II-21"/>
      <sheetName val="II-22"/>
      <sheetName val="II-23"/>
      <sheetName val="II-24"/>
      <sheetName val="III-26"/>
      <sheetName val="III-27"/>
      <sheetName val="III-28"/>
      <sheetName val="III-29"/>
      <sheetName val="III-30"/>
      <sheetName val="III-31"/>
      <sheetName val="III-32"/>
      <sheetName val="III-33"/>
      <sheetName val="III-34"/>
      <sheetName val="III-35"/>
      <sheetName val="IV-36"/>
      <sheetName val="IV-37"/>
      <sheetName val="IV-38"/>
      <sheetName val="IV-39"/>
      <sheetName val="IV-40"/>
      <sheetName val="IV-41"/>
      <sheetName val="V-42"/>
      <sheetName val="V-43"/>
      <sheetName val="V-44"/>
      <sheetName val="V-45"/>
      <sheetName val="V-46"/>
      <sheetName val="Appx-47"/>
      <sheetName val="Appx-48"/>
      <sheetName val="Appx-49"/>
      <sheetName val="MBBI Update"/>
      <sheetName val="Issuer Default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1"/>
      <sheetName val="Ex.2"/>
      <sheetName val="Ex.3"/>
      <sheetName val="Ex. 4"/>
      <sheetName val="Ex. 4 data"/>
      <sheetName val="Ex.4  "/>
      <sheetName val="Ex. 5"/>
      <sheetName val="Sheet45"/>
      <sheetName val="Ex.6"/>
      <sheetName val="Ex.6-data"/>
      <sheetName val="Sheet46"/>
      <sheetName val="Sheet11"/>
      <sheetName val="Ex.8(update)"/>
      <sheetName val="Ex.8Sheet"/>
      <sheetName val="Ex.9(Update"/>
      <sheetName val="Ex.9Sheet"/>
      <sheetName val="Ex.10_defRates"/>
      <sheetName val="Ex12CreditLossRate"/>
      <sheetName val="Ex.13"/>
      <sheetName val="Ex.14"/>
      <sheetName val="Ex.15_Assumptions"/>
      <sheetName val="Sheet44"/>
      <sheetName val="Trans"/>
      <sheetName val="Sheet3"/>
      <sheetName val="Sheet2"/>
      <sheetName val="Ex16"/>
      <sheetName val="Ex17"/>
      <sheetName val="Ex.18_medianRating"/>
      <sheetName val="Ex.19_ap"/>
      <sheetName val="Apppendix"/>
      <sheetName val="Ex.18-19_2019List"/>
      <sheetName val="Sheet21"/>
      <sheetName val="Ex.20-21_DefCt"/>
      <sheetName val="Ex. 21"/>
      <sheetName val="Ex.23_byGeo"/>
      <sheetName val="Ex. 23"/>
      <sheetName val="Ex.29_avg_def"/>
      <sheetName val="Ex30_annual_def"/>
      <sheetName val="Ex.31_currentTrans"/>
      <sheetName val="Ex. 24"/>
      <sheetName val="Ex.32_avgTrans20"/>
      <sheetName val="Ex. 25"/>
      <sheetName val="Ex.33_avgTrans70"/>
      <sheetName val="Ex. 26"/>
      <sheetName val="Ex.34_avgTrans70_5yr"/>
      <sheetName val="Ex. 27"/>
      <sheetName val="Ex.35_currentTrans_Fine"/>
      <sheetName val="Ex. 28"/>
      <sheetName val="Sheet32"/>
      <sheetName val="Ex.36_avgTrans_Fine"/>
      <sheetName val="Ex. 29"/>
      <sheetName val="Sheet33"/>
      <sheetName val="Ex.37-38_defRates"/>
      <sheetName val="Ex. 30"/>
      <sheetName val="Ex.39-40_DefRates_Fine"/>
      <sheetName val="Sheet6"/>
      <sheetName val="Sheet35"/>
      <sheetName val="Ex.41_CDR20"/>
      <sheetName val="Ex. 33"/>
      <sheetName val="Sheet36"/>
      <sheetName val="Ex.42_CDR70"/>
      <sheetName val="Ex. 34"/>
      <sheetName val="Sheet37"/>
      <sheetName val="Ex.43_CDR1983"/>
      <sheetName val="Ex. 35"/>
      <sheetName val="Sheet38"/>
      <sheetName val="Ex.44_CDR83_FINE"/>
      <sheetName val="Ex.36"/>
      <sheetName val="Sheet39"/>
      <sheetName val="Ex.45_CDR98_FINE"/>
      <sheetName val="Ex. 37"/>
      <sheetName val="Ex.46_avgDef_since1970"/>
      <sheetName val="Ex. 38"/>
      <sheetName val="Ex.47-50_defRates_byMDR"/>
      <sheetName val="Sheet42"/>
      <sheetName val="Ex.53"/>
      <sheetName val="Sheet4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B3" t="str">
            <v xml:space="preserve"> </v>
          </cell>
          <cell r="C3" t="str">
            <v>Issuer-weighted recoveries</v>
          </cell>
          <cell r="F3" t="str">
            <v>Volume-weighted recoveries</v>
          </cell>
        </row>
        <row r="4">
          <cell r="B4" t="str">
            <v>Priority Position</v>
          </cell>
          <cell r="C4">
            <v>2019</v>
          </cell>
          <cell r="D4">
            <v>2018</v>
          </cell>
          <cell r="E4" t="str">
            <v>1983-2019</v>
          </cell>
          <cell r="F4">
            <v>2019</v>
          </cell>
          <cell r="G4">
            <v>2018</v>
          </cell>
          <cell r="H4" t="str">
            <v>1983-2019</v>
          </cell>
        </row>
        <row r="5">
          <cell r="B5" t="str">
            <v>1st Lien Bank Loan</v>
          </cell>
          <cell r="C5">
            <v>0.60629999999999995</v>
          </cell>
          <cell r="D5">
            <v>0.69420000000000004</v>
          </cell>
          <cell r="E5">
            <v>0.66459999999999997</v>
          </cell>
          <cell r="F5">
            <v>0.68959999999999999</v>
          </cell>
          <cell r="G5">
            <v>0.70509999999999995</v>
          </cell>
          <cell r="H5">
            <v>0.63829999999999998</v>
          </cell>
        </row>
        <row r="6">
          <cell r="B6" t="str">
            <v>2nd Lien Bank Loan</v>
          </cell>
          <cell r="C6">
            <v>0.4572</v>
          </cell>
          <cell r="D6">
            <v>0.42180000000000001</v>
          </cell>
          <cell r="E6">
            <v>0.32619999999999999</v>
          </cell>
          <cell r="F6">
            <v>0.50039999999999996</v>
          </cell>
          <cell r="G6">
            <v>0.26350000000000001</v>
          </cell>
          <cell r="H6">
            <v>0.28689999999999999</v>
          </cell>
        </row>
        <row r="7">
          <cell r="B7" t="str">
            <v>Sr. Unsecured Bank Loan</v>
          </cell>
          <cell r="C7">
            <v>0.86509999999999998</v>
          </cell>
          <cell r="D7">
            <v>0.41930000000000001</v>
          </cell>
          <cell r="E7">
            <v>0.4672</v>
          </cell>
          <cell r="F7">
            <v>0.86260000000000003</v>
          </cell>
          <cell r="G7">
            <v>0.42259999999999998</v>
          </cell>
          <cell r="H7">
            <v>0.44330000000000003</v>
          </cell>
        </row>
        <row r="8">
          <cell r="B8" t="str">
            <v>1st Lien Bond</v>
          </cell>
          <cell r="C8">
            <v>0.59545999999999999</v>
          </cell>
          <cell r="D8">
            <v>0.58760000000000001</v>
          </cell>
          <cell r="E8">
            <v>0.54600000000000004</v>
          </cell>
          <cell r="F8">
            <v>0.53700000000000003</v>
          </cell>
          <cell r="G8">
            <v>0.69720000000000004</v>
          </cell>
          <cell r="H8">
            <v>0.54920000000000002</v>
          </cell>
        </row>
        <row r="9">
          <cell r="B9" t="str">
            <v>2nd Lien Bond</v>
          </cell>
          <cell r="C9">
            <v>0.45319999999999999</v>
          </cell>
          <cell r="D9">
            <v>0.35160000000000002</v>
          </cell>
          <cell r="E9">
            <v>0.44679999999999997</v>
          </cell>
          <cell r="F9">
            <v>0.4249</v>
          </cell>
          <cell r="G9">
            <v>0.43869999999999998</v>
          </cell>
          <cell r="H9">
            <v>0.43919999999999998</v>
          </cell>
        </row>
        <row r="10">
          <cell r="B10" t="str">
            <v>Sr. Unsecured Bond</v>
          </cell>
          <cell r="C10">
            <v>0.31819999999999998</v>
          </cell>
          <cell r="D10">
            <v>0.46929999999999999</v>
          </cell>
          <cell r="E10">
            <v>0.37940000000000002</v>
          </cell>
          <cell r="F10">
            <v>0.52639999999999998</v>
          </cell>
          <cell r="G10">
            <v>0.4178</v>
          </cell>
          <cell r="H10">
            <v>0.35039999999999999</v>
          </cell>
        </row>
        <row r="11">
          <cell r="B11" t="str">
            <v>Sr. Subordinated Bond</v>
          </cell>
          <cell r="C11">
            <v>0.64670000000000005</v>
          </cell>
          <cell r="D11">
            <v>0.45629999999999998</v>
          </cell>
          <cell r="E11">
            <v>0.31190000000000001</v>
          </cell>
          <cell r="F11">
            <v>0.65720000000000001</v>
          </cell>
          <cell r="G11">
            <v>0.25600000000000001</v>
          </cell>
          <cell r="H11">
            <v>0.26779999999999998</v>
          </cell>
        </row>
        <row r="12">
          <cell r="B12" t="str">
            <v>Subordinated Bond</v>
          </cell>
          <cell r="C12">
            <v>0.40010000000000001</v>
          </cell>
          <cell r="D12" t="str">
            <v>n.a.</v>
          </cell>
          <cell r="E12">
            <v>0.32</v>
          </cell>
          <cell r="F12">
            <v>0.40010000000000001</v>
          </cell>
          <cell r="G12" t="str">
            <v>n.a.</v>
          </cell>
          <cell r="H12">
            <v>0.27789999999999998</v>
          </cell>
        </row>
        <row r="13">
          <cell r="B13" t="str">
            <v>Jr. Subordinated Bond</v>
          </cell>
          <cell r="C13">
            <v>0.75</v>
          </cell>
          <cell r="D13" t="str">
            <v>n.a.</v>
          </cell>
          <cell r="E13">
            <v>0.24210000000000001</v>
          </cell>
          <cell r="F13">
            <v>0.75</v>
          </cell>
          <cell r="G13" t="str">
            <v>n.a.</v>
          </cell>
          <cell r="H13">
            <v>0.1358</v>
          </cell>
        </row>
        <row r="14">
          <cell r="B14" t="str">
            <v>* We use market prices (bids) to proxy recoveries in this exhibit</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7E72E5-75AE-4BBE-A1BC-29319881058A}" name="Table_ExampleTable28_Copy" displayName="Table_ExampleTable28_Copy" ref="A3:W23" totalsRowShown="0" headerRowDxfId="54" dataDxfId="52" headerRowBorderDxfId="53" tableBorderDxfId="51" totalsRowBorderDxfId="50">
  <tableColumns count="23">
    <tableColumn id="1" xr3:uid="{C993BFD0-8023-40F1-AADF-9369218AEF14}" name="From\To" dataDxfId="49"/>
    <tableColumn id="2" xr3:uid="{B4AE65E2-4EB5-4967-9D1A-4935A725BEA7}" name="Aaa" dataDxfId="48"/>
    <tableColumn id="3" xr3:uid="{3700D849-9DF2-4C95-AEAB-BEF7AF80EBF2}" name="Aa1" dataDxfId="47"/>
    <tableColumn id="4" xr3:uid="{CDEA6029-7CE6-443B-8B95-72E2CD00A919}" name="Aa2" dataDxfId="46"/>
    <tableColumn id="5" xr3:uid="{2118A0ED-8333-4EC5-AA58-6991954C3043}" name="Aa3" dataDxfId="45"/>
    <tableColumn id="6" xr3:uid="{0BA669D6-4568-402D-9952-55671E351C56}" name="A1" dataDxfId="44"/>
    <tableColumn id="7" xr3:uid="{A1B644E3-2C2F-48E2-A12C-591A0F8A03CE}" name="A2" dataDxfId="43"/>
    <tableColumn id="8" xr3:uid="{D8808EAF-6D5E-4001-A459-FDFB3FFCED91}" name="A3" dataDxfId="42"/>
    <tableColumn id="9" xr3:uid="{E4B68C50-A475-4912-A470-3FE2D70F1993}" name="Baa1" dataDxfId="41"/>
    <tableColumn id="10" xr3:uid="{F562635D-AF16-4CC4-A410-5DCD9AC6ECCD}" name="Baa2" dataDxfId="40"/>
    <tableColumn id="11" xr3:uid="{D826B24D-92BE-4C4C-B7CE-493929F55793}" name="Baa3" dataDxfId="39"/>
    <tableColumn id="12" xr3:uid="{D0FAC71B-6169-4D78-97DA-0E84A27A6A8A}" name="Ba1" dataDxfId="38"/>
    <tableColumn id="13" xr3:uid="{86EA8DD3-430C-457C-B773-37EABB243057}" name="Ba2" dataDxfId="37"/>
    <tableColumn id="14" xr3:uid="{28D9ACC3-9F99-4DAA-9986-A5FEF349BB70}" name="Ba3" dataDxfId="36"/>
    <tableColumn id="15" xr3:uid="{48A5CA33-091D-4B5E-A2F2-58DFB5F36542}" name="B1" dataDxfId="35"/>
    <tableColumn id="16" xr3:uid="{7FF2A468-665E-41DC-A6BD-1477493F3FF1}" name="B2" dataDxfId="34"/>
    <tableColumn id="17" xr3:uid="{20278982-A9FC-465C-8CD4-FA273BA8EE34}" name="B3" dataDxfId="33"/>
    <tableColumn id="18" xr3:uid="{66B4AE18-7F47-4E0C-B215-AE30F600550F}" name="Caa1" dataDxfId="32"/>
    <tableColumn id="19" xr3:uid="{61A6847C-EA7E-48B4-B35A-79A9748DEA1F}" name="Caa2" dataDxfId="31"/>
    <tableColumn id="20" xr3:uid="{2BA0B17F-C092-4032-9DBB-51425C6B2D62}" name="Caa3" dataDxfId="30"/>
    <tableColumn id="21" xr3:uid="{C63A4EE1-C31E-4589-A535-A3FA0CC3C6AC}" name="Ca-C" dataDxfId="29"/>
    <tableColumn id="22" xr3:uid="{EB530456-4DB7-4D37-8E87-E916844DDDB6}" name="WR" dataDxfId="28"/>
    <tableColumn id="23" xr3:uid="{5C29C88C-108B-40B5-A42F-2B0638380AFD}" name="DEF" dataDxfId="27"/>
  </tableColumns>
  <tableStyleInfo name="Moody'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35786C6-A878-4BAA-A303-CE7B6393548F}" name="Table_ExampleTable3_Copy" displayName="Table_ExampleTable3_Copy" ref="A3:K35" totalsRowShown="0" headerRowDxfId="26" dataDxfId="24" headerRowBorderDxfId="25" tableBorderDxfId="23" totalsRowBorderDxfId="22" dataCellStyle="Percent">
  <tableColumns count="11">
    <tableColumn id="1" xr3:uid="{DFAA3325-92ED-482D-976A-836525FC471B}" name="Year" dataDxfId="21"/>
    <tableColumn id="2" xr3:uid="{2FCED2BA-C30A-48A8-BE0A-1844C9C1DB2F}" name="Aaa" dataDxfId="20" dataCellStyle="Percent"/>
    <tableColumn id="3" xr3:uid="{82146C8E-AD07-4F49-9557-D2DBD31D67D4}" name="Aa" dataDxfId="19" dataCellStyle="Percent"/>
    <tableColumn id="4" xr3:uid="{80188B5D-9F58-4E45-A5C5-0988BC7557CD}" name="A" dataDxfId="18" dataCellStyle="Percent"/>
    <tableColumn id="5" xr3:uid="{E846B0D3-588A-4420-98D5-E5562A46DFC7}" name="Baa" dataDxfId="17" dataCellStyle="Percent"/>
    <tableColumn id="6" xr3:uid="{385C5C8C-E63D-4BB1-8170-11E248D6DF5D}" name="Ba" dataDxfId="16" dataCellStyle="Percent"/>
    <tableColumn id="7" xr3:uid="{90413057-F024-44C6-8119-7E071D36432A}" name="B" dataDxfId="15" dataCellStyle="Percent"/>
    <tableColumn id="8" xr3:uid="{C59CC34F-9352-43E2-BAA9-4479E6FD28BE}" name="Caa-C" dataDxfId="14" dataCellStyle="Percent"/>
    <tableColumn id="9" xr3:uid="{AA8D33B0-79AC-4675-8361-0972A725660F}" name="Inv-Grade" dataDxfId="13" dataCellStyle="Percent"/>
    <tableColumn id="10" xr3:uid="{B5247012-F5BE-455C-83AF-55D67C78B713}" name="Spec-Grade" dataDxfId="12" dataCellStyle="Percent"/>
    <tableColumn id="11" xr3:uid="{8FE74C7B-88BD-41C3-B84F-5EAC6F9C39DC}" name="All- Rated" dataDxfId="11" dataCellStyle="Percent"/>
  </tableColumns>
  <tableStyleInfo name="Moody'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174E29E-4CF7-457B-B2DE-5B1740406E91}" name="Table_ExampleTable1_Copy" displayName="Table_ExampleTable1_Copy" ref="A3:F13" totalsRowShown="0" headerRowDxfId="10" dataDxfId="8" headerRowBorderDxfId="9" tableBorderDxfId="7" totalsRowBorderDxfId="6" dataCellStyle="Percent">
  <tableColumns count="6">
    <tableColumn id="1" xr3:uid="{5543C507-806F-4EF6-A49C-7DFB8176B907}" name="Rating \ Year" dataDxfId="5"/>
    <tableColumn id="2" xr3:uid="{9E18163B-41F9-40C7-9644-AE3EF7DA31E1}" name="1" dataDxfId="4" dataCellStyle="Percent"/>
    <tableColumn id="3" xr3:uid="{A9F33362-E93C-4A66-85ED-95BC0D8B228B}" name="2" dataDxfId="3" dataCellStyle="Percent"/>
    <tableColumn id="4" xr3:uid="{CB3833B9-7850-4864-AD75-B0933E1CFF7F}" name="3" dataDxfId="2" dataCellStyle="Percent"/>
    <tableColumn id="5" xr3:uid="{FC8290E2-43C3-4952-A1D9-D7DB39349AF7}" name="4" dataDxfId="1" dataCellStyle="Percent"/>
    <tableColumn id="6" xr3:uid="{00EB1AEE-7C7C-4AF7-AEA0-5969D50241FC}" name="5" dataDxfId="0" dataCellStyle="Percent"/>
  </tableColumns>
  <tableStyleInfo name="Moody's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3.bin"/></Relationships>
</file>

<file path=xl/worksheets/_rels/sheet4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7A0E-186C-4C8E-96F2-9B092ACB1070}">
  <dimension ref="A5:K55"/>
  <sheetViews>
    <sheetView tabSelected="1" workbookViewId="0">
      <selection activeCell="G1" sqref="G1"/>
    </sheetView>
  </sheetViews>
  <sheetFormatPr defaultColWidth="9.15625" defaultRowHeight="14.4"/>
  <cols>
    <col min="1" max="16384" width="9.15625" style="2"/>
  </cols>
  <sheetData>
    <row r="5" spans="1:11" ht="15.3">
      <c r="A5" s="396" t="s">
        <v>248</v>
      </c>
      <c r="B5" s="396"/>
      <c r="C5" s="396"/>
      <c r="D5" s="396"/>
      <c r="E5" s="396"/>
      <c r="F5" s="396"/>
      <c r="G5" s="396"/>
      <c r="H5" s="396"/>
      <c r="I5" s="396"/>
      <c r="J5" s="396"/>
      <c r="K5" s="396"/>
    </row>
    <row r="6" spans="1:11">
      <c r="A6" s="24"/>
    </row>
    <row r="7" spans="1:11">
      <c r="A7" s="395" t="s">
        <v>224</v>
      </c>
      <c r="B7" s="395"/>
      <c r="C7" s="395"/>
      <c r="D7" s="395"/>
      <c r="E7" s="395"/>
      <c r="F7" s="395"/>
      <c r="G7" s="395"/>
      <c r="H7" s="395"/>
      <c r="I7" s="395"/>
      <c r="J7" s="395"/>
      <c r="K7" s="395"/>
    </row>
    <row r="8" spans="1:11">
      <c r="A8" s="25" t="s">
        <v>249</v>
      </c>
      <c r="B8" s="273"/>
      <c r="C8" s="273"/>
      <c r="D8" s="273"/>
      <c r="E8" s="273"/>
      <c r="F8" s="273"/>
      <c r="G8" s="273"/>
      <c r="H8" s="273"/>
      <c r="I8" s="273"/>
      <c r="J8" s="273"/>
      <c r="K8" s="273"/>
    </row>
    <row r="9" spans="1:11">
      <c r="A9" s="26" t="s">
        <v>253</v>
      </c>
    </row>
    <row r="10" spans="1:11">
      <c r="A10" s="132" t="s">
        <v>254</v>
      </c>
    </row>
    <row r="11" spans="1:11">
      <c r="A11" s="133" t="s">
        <v>256</v>
      </c>
    </row>
    <row r="12" spans="1:11">
      <c r="A12" s="134" t="s">
        <v>225</v>
      </c>
      <c r="B12" s="5"/>
      <c r="C12" s="5"/>
      <c r="D12" s="5"/>
      <c r="E12" s="5"/>
      <c r="F12" s="5"/>
      <c r="G12" s="5"/>
    </row>
    <row r="13" spans="1:11">
      <c r="A13" s="135" t="s">
        <v>228</v>
      </c>
      <c r="B13" s="5"/>
      <c r="C13" s="5"/>
      <c r="D13" s="5"/>
      <c r="E13" s="5"/>
      <c r="F13" s="5"/>
      <c r="G13" s="5"/>
    </row>
    <row r="14" spans="1:11">
      <c r="A14" s="135" t="s">
        <v>260</v>
      </c>
      <c r="B14" s="5"/>
      <c r="C14" s="5"/>
      <c r="D14" s="5"/>
      <c r="E14" s="5"/>
      <c r="F14" s="5"/>
      <c r="G14" s="5"/>
    </row>
    <row r="15" spans="1:11">
      <c r="A15" s="255" t="s">
        <v>266</v>
      </c>
      <c r="B15" s="5"/>
      <c r="C15" s="5"/>
      <c r="D15" s="5"/>
      <c r="E15" s="5"/>
      <c r="F15" s="5"/>
      <c r="G15" s="5"/>
    </row>
    <row r="16" spans="1:11">
      <c r="A16" s="255" t="s">
        <v>267</v>
      </c>
      <c r="B16" s="5"/>
      <c r="C16" s="5"/>
      <c r="D16" s="5"/>
      <c r="E16" s="5"/>
      <c r="F16" s="5"/>
      <c r="G16" s="5"/>
    </row>
    <row r="17" spans="1:7">
      <c r="A17" s="26" t="s">
        <v>268</v>
      </c>
      <c r="B17" s="5"/>
      <c r="C17" s="5"/>
      <c r="D17" s="5"/>
      <c r="E17" s="5"/>
      <c r="F17" s="5"/>
      <c r="G17" s="5"/>
    </row>
    <row r="18" spans="1:7">
      <c r="A18" s="26" t="s">
        <v>227</v>
      </c>
      <c r="B18" s="5"/>
      <c r="C18" s="5"/>
      <c r="D18" s="5"/>
      <c r="E18" s="5"/>
      <c r="F18" s="5"/>
      <c r="G18" s="5"/>
    </row>
    <row r="19" spans="1:7">
      <c r="A19" s="26" t="s">
        <v>270</v>
      </c>
      <c r="B19" s="5"/>
      <c r="C19" s="5"/>
      <c r="D19" s="5"/>
      <c r="E19" s="5"/>
      <c r="F19" s="5"/>
      <c r="G19" s="5"/>
    </row>
    <row r="20" spans="1:7">
      <c r="A20" s="257" t="s">
        <v>273</v>
      </c>
      <c r="B20" s="5"/>
      <c r="C20" s="5"/>
      <c r="D20" s="5"/>
      <c r="E20" s="5"/>
      <c r="F20" s="5"/>
      <c r="G20" s="5"/>
    </row>
    <row r="21" spans="1:7">
      <c r="A21" s="257" t="s">
        <v>272</v>
      </c>
    </row>
    <row r="22" spans="1:7">
      <c r="A22" s="26" t="s">
        <v>306</v>
      </c>
    </row>
    <row r="23" spans="1:7">
      <c r="A23" s="26" t="s">
        <v>307</v>
      </c>
    </row>
    <row r="24" spans="1:7">
      <c r="A24" s="26" t="s">
        <v>305</v>
      </c>
    </row>
    <row r="25" spans="1:7">
      <c r="A25" s="257" t="s">
        <v>304</v>
      </c>
    </row>
    <row r="26" spans="1:7">
      <c r="A26" s="26" t="s">
        <v>303</v>
      </c>
    </row>
    <row r="27" spans="1:7">
      <c r="A27" s="26" t="s">
        <v>302</v>
      </c>
    </row>
    <row r="28" spans="1:7">
      <c r="A28" s="26" t="s">
        <v>301</v>
      </c>
    </row>
    <row r="29" spans="1:7">
      <c r="A29" s="257" t="s">
        <v>300</v>
      </c>
    </row>
    <row r="30" spans="1:7">
      <c r="A30" s="26" t="s">
        <v>299</v>
      </c>
    </row>
    <row r="31" spans="1:7">
      <c r="A31" s="258" t="s">
        <v>298</v>
      </c>
    </row>
    <row r="32" spans="1:7">
      <c r="A32" s="258" t="s">
        <v>297</v>
      </c>
    </row>
    <row r="33" spans="1:1">
      <c r="A33" s="26" t="s">
        <v>296</v>
      </c>
    </row>
    <row r="34" spans="1:1">
      <c r="A34" s="26" t="s">
        <v>295</v>
      </c>
    </row>
    <row r="35" spans="1:1">
      <c r="A35" s="257" t="s">
        <v>294</v>
      </c>
    </row>
    <row r="36" spans="1:1">
      <c r="A36" s="257" t="s">
        <v>293</v>
      </c>
    </row>
    <row r="37" spans="1:1">
      <c r="A37" s="257" t="s">
        <v>292</v>
      </c>
    </row>
    <row r="38" spans="1:1">
      <c r="A38" s="257" t="s">
        <v>291</v>
      </c>
    </row>
    <row r="39" spans="1:1">
      <c r="A39" s="257" t="s">
        <v>290</v>
      </c>
    </row>
    <row r="40" spans="1:1">
      <c r="A40" s="257" t="s">
        <v>289</v>
      </c>
    </row>
    <row r="41" spans="1:1">
      <c r="A41" s="257" t="s">
        <v>288</v>
      </c>
    </row>
    <row r="42" spans="1:1">
      <c r="A42" s="257" t="s">
        <v>287</v>
      </c>
    </row>
    <row r="43" spans="1:1">
      <c r="A43" s="257" t="s">
        <v>286</v>
      </c>
    </row>
    <row r="44" spans="1:1">
      <c r="A44" s="257" t="s">
        <v>285</v>
      </c>
    </row>
    <row r="45" spans="1:1">
      <c r="A45" s="257" t="s">
        <v>284</v>
      </c>
    </row>
    <row r="46" spans="1:1">
      <c r="A46" s="257" t="s">
        <v>283</v>
      </c>
    </row>
    <row r="47" spans="1:1">
      <c r="A47" s="257" t="s">
        <v>282</v>
      </c>
    </row>
    <row r="48" spans="1:1">
      <c r="A48" s="26" t="s">
        <v>281</v>
      </c>
    </row>
    <row r="49" spans="1:1">
      <c r="A49" s="257" t="s">
        <v>280</v>
      </c>
    </row>
    <row r="50" spans="1:1">
      <c r="A50" s="257" t="s">
        <v>279</v>
      </c>
    </row>
    <row r="51" spans="1:1">
      <c r="A51" s="257" t="s">
        <v>278</v>
      </c>
    </row>
    <row r="52" spans="1:1">
      <c r="A52" s="257" t="s">
        <v>277</v>
      </c>
    </row>
    <row r="53" spans="1:1">
      <c r="A53" s="257" t="s">
        <v>276</v>
      </c>
    </row>
    <row r="54" spans="1:1">
      <c r="A54" s="26" t="s">
        <v>275</v>
      </c>
    </row>
    <row r="55" spans="1:1">
      <c r="A55" s="26" t="s">
        <v>274</v>
      </c>
    </row>
  </sheetData>
  <mergeCells count="2">
    <mergeCell ref="A7:K7"/>
    <mergeCell ref="A5:K5"/>
  </mergeCells>
  <hyperlinks>
    <hyperlink ref="A8" location="'Ex2'!A1" display="Exhibit 2. Default volume increased by 50% in 2019" xr:uid="{062B0EFF-B882-4D62-A1DD-B07E43441948}"/>
    <hyperlink ref="A9" location="'Ex3'!A1" display="Exhibit 3. Default rate rose in 2019" xr:uid="{06E5336E-29BF-4BD0-8843-D788FE8816CD}"/>
    <hyperlink ref="A10" location="'Ex4'!A1" display="Exhibit 4 Oil &amp; Gas led defaults in 2019" xr:uid="{249A54BC-906D-4EBE-91AD-C6671A4EB5A7}"/>
    <hyperlink ref="A11" location="'Ex5'!A1" display="Exhibit 5 Retail led the one-year default rate in 2019" xr:uid="{A505184C-EB3B-44E7-93C6-7E37B444A4E7}"/>
    <hyperlink ref="A12" location="'Ex6'!A1" display="'Ex6'!A1" xr:uid="{76CFC4D0-0BB7-43E1-9B0A-CEA2EB26FCB3}"/>
    <hyperlink ref="A13" location="'Ex7'!A1" display="Exhibit 7 Recovery observation counts and dollar volume" xr:uid="{0B98F584-A3C9-46C3-8E82-FD69357B5AF4}"/>
    <hyperlink ref="A14" location="'Ex8'!A1" display="Exhibit 8 Average corporate debt recovery rates measured by ultimate recoveries, 1987-2019" xr:uid="{394ED1BF-FA54-4D1A-AB03-0A61AC54D966}"/>
    <hyperlink ref="A15" location="'Ex9'!A1" display="Exhibit 9 Annual credit loss rates up in 2019" xr:uid="{E8CAEAE9-1AA6-476F-BC89-07169E1EDE9B}"/>
    <hyperlink ref="A16" location="'Ex10'!A1" display="Exhibit 10 Rating downgrades outpaced upgrades in 2019" xr:uid="{482E8911-1E90-4285-AB9A-D16F86C7E29B}"/>
    <hyperlink ref="A17" location="'Ex11'!A1" display="Exhibit 11 Credit quality improved in financial institutions but deteriorated among nonfinancial companies*" xr:uid="{A62862F3-6CBE-4A40-B59C-BD6FB1C47C75}"/>
    <hyperlink ref="A40" location="'Ex34'!A1" display="Exhibit 34 Average one-year letter rating migration rates, 1970-2020" xr:uid="{AE8D33D9-B8DF-40B5-8DAD-1558978F51B4}"/>
    <hyperlink ref="A41" location="'Ex35'!A1" display="Exhibit 35 Average five-year letter rating migration rates, 1970-2020" xr:uid="{8B76592B-BFA9-4EF6-8448-46ABE6FA49AB}"/>
    <hyperlink ref="A42" location="'Ex36'!A1" display="Exhibit 36 2020 one-year alphanumeric rating migration rates" xr:uid="{31E9409F-FA07-4E10-8687-A475FC303FE3}"/>
    <hyperlink ref="A43" location="'Ex37'!A1" display="Exhibit 37 Average one-year alphanumeric rating migration rates, 1983-2020" xr:uid="{A8AA3EE3-2306-4782-BA48-85147AB58AA7}"/>
    <hyperlink ref="A44" location="'Ex38'!A1" display="Exhibit 38 Annual issuer-weighted corporate default rates by letter rating, 1920-2020" xr:uid="{83D9CF0D-EA2D-4A65-A953-2D77F86FCFF1}"/>
    <hyperlink ref="A45" location="'Ex39'!A1" display="Exhibit 39 Annual issuer-weighted corporate default rates by alphanumeric rating, 1983-2020" xr:uid="{6F1D7774-65E8-4BD0-A6E2-AA0C60D4BF05}"/>
    <hyperlink ref="A46" location="'Ex40'!A1" display="Exhibit 40 Average cumulative issuer-weighted global default rates by letter rating, 1920-2020" xr:uid="{F9BF0E2B-7630-4140-9334-D36587C9DC41}"/>
    <hyperlink ref="A47" location="'Ex41'!A1" display="Exhibit 41 Average cumulative issuer-weighted global default rates by letter rating, 1970-2020" xr:uid="{4D56F2EE-1C53-4C29-AB9D-DDE5B6A5B854}"/>
    <hyperlink ref="A48" location="'Ex42'!A1" display="Exhibit 42 Average cumulative issuer-weighted global default rates by letter rating, 1983-2020" xr:uid="{53E9656F-A181-431E-903C-F89C4FA05DE6}"/>
    <hyperlink ref="A49" location="'Ex43'!A1" display="Exhibit 43 Average cumulative issuer-weighted global default rates by alphanumeric rating, 1983-2020" xr:uid="{2BC06F11-6BCE-4250-BB57-CF0EC51F4428}"/>
    <hyperlink ref="A50" location="'Ex44'!A1" display="Exhibit 44 Average cumulative issuer-weighted global default rates by alphanumeric rating, 1998-2020" xr:uid="{33584D08-813B-4556-829B-4C6E593F5450}"/>
    <hyperlink ref="A51" location="'Ex45'!A1" display="Exhibit 45 Average cumulative issuer-weighted global default rates by industry group, 1970-2020" xr:uid="{73650DF0-F514-4B99-82C7-F162CE0D4803}"/>
    <hyperlink ref="A52" location="'Ex46'!A1" display="Exhibit 46 Annual default rates by broad industry group, 1970-2020" xr:uid="{0FD95A49-981F-48A7-B2E2-ED175A84ED1F}"/>
    <hyperlink ref="A53" location="'Ex47'!A1" display="Exhibit 47 Annual Volume-Weighted Corporate Bond Default Rates By Letter Rating, 1994-2020" xr:uid="{3B93F622-ED81-451E-BE2C-55AA53B5DF88}"/>
    <hyperlink ref="A54" location="'Ex48'!A1" display="Exhibit 48 Average Volume-Weighted Corporate Bond Default Rates By Letter Rating, 1994-2020" xr:uid="{43EDBD41-17CE-4DF4-AAD9-D203AD9E88D8}"/>
    <hyperlink ref="A55" location="'Ex49'!A1" display="Exhibit 49 Cumulative issuer-weighted default rates by annual cohort, 1970-2020" xr:uid="{29B796FD-06C0-4D39-9ED3-6DA3E850D398}"/>
    <hyperlink ref="A39" location="'Ex33'!A1" display="Exhibit 33 Average one-year letter rating migration rates, 1920-2020" xr:uid="{6BD87DEB-99BB-41C5-9338-17A3841A7D43}"/>
    <hyperlink ref="A38" location="'Ex32'!A1" display="Exhibit 32 2020 one-year letter rating migration rates" xr:uid="{43D2FA19-4F0F-4462-823C-C38E09F72920}"/>
    <hyperlink ref="A37" location="'Ex31'!A1" display="Exhibit 31 Annual Credit Loss Rates By Letter Rating, 1983-2020*" xr:uid="{03537A05-AE44-416D-A6AA-A5375CB90396}"/>
    <hyperlink ref="A36" location="'Ex30'!A1" display="Exhibit 30 Average cumulative credit loss rates by letter rating, 1983-2020*" xr:uid="{0055FE3D-A2DF-4DB0-BCEB-3AB4DD937517}"/>
    <hyperlink ref="A35" location="'Ex29'!A1" display="Exhibit 29 Average senior unsecured bond recovery rates by year prior to default, 1983-2020*" xr:uid="{6790C0FB-BBBD-4504-9862-DDAFB7C7E1D1}"/>
    <hyperlink ref="A34" location="'Ex28'!A1" display="Exhibit 28 Average defaulted corporated bond and loan recoveries by industry, 1983-2020" xr:uid="{36D819EB-57AB-4A29-ADC3-9699B7E8E512}"/>
    <hyperlink ref="A33" location="'Ex27'!A1" display="Exhibit 27 Annual defaulted corporate bond and loan recoveries*" xr:uid="{BACC69A4-B463-4103-8FCB-323F62CE590A}"/>
    <hyperlink ref="A32" location="'Ex26'!A1" display="Exhibit 26 2020 defaulted corporate bond and loan recoveries*" xr:uid="{AF72252C-7CB0-48BA-B1EE-6EB149A38EB4}"/>
    <hyperlink ref="A31" location="'Ex25'!A1" display="Exhibit 25 Annual issuer default counts and volume by geographical region, 1986-2020*" xr:uid="{24C0AA66-29E8-4884-9B89-E1069B5B127B}"/>
    <hyperlink ref="A30" location="'Ex24'!A1" display="Exhibit 24 Annual rated global corporate bond and loan default volumes, 1970-2020*" xr:uid="{60296E1A-AD32-49BF-99A8-F6947DB37694}"/>
    <hyperlink ref="A29" location="'Ex23'!A1" display="Exhibit 23 Annual Moody's-rated global corporate issuer default counts, 1920-2020*" xr:uid="{2F05D179-BC6D-4855-96B0-31BD5057AAF4}"/>
    <hyperlink ref="A28" location="'Ex22'!A1" display="Exhibit 22 Moody’s-rated 2020 corporate bond and loan defaults*" xr:uid="{0A4B3FF0-7BB7-42B7-8323-C44E91EF49A5}"/>
    <hyperlink ref="A27" location="'Ex21'!A1" display="Exhibit 21 One- and five-year average default position by cohort year, 1983-2020" xr:uid="{66D89A0E-FAA8-4DC9-9653-855D479CC0D7}"/>
    <hyperlink ref="A26" location="'Ex20'!A1" display="Exhibit 20 Median ratings before default, 2020 vs. long-term average" xr:uid="{07359B8F-B680-47DD-9C5A-8A5A215ABD11}"/>
    <hyperlink ref="A25" location="'Ex19'!A1" display="Exhibit 19 LGDAs suggests first-lien loan recovery rate will remain low in 2021 by historical standards" xr:uid="{B1F89839-4E1A-47D0-A7A9-A9E98B1FEED5}"/>
    <hyperlink ref="A24" location="'Ex18'!A1" display="Exhibit 18 Fallen angel rates will likely fall in 2021" xr:uid="{6CECBCF4-A844-41C2-B31A-2A3F503849A5}"/>
    <hyperlink ref="A22" location="'Ex16'!A1" display="Exhibit 16 One-year corporate default rate forecasts by industry" xr:uid="{C43A319A-6596-4CEF-8023-23B5FB7805F9}"/>
    <hyperlink ref="A20" location="'Ex14'!A1" display="Exhibit 14 The current default cycle will likely be mild " xr:uid="{4F245CAE-B47B-44E6-9DFE-D285490C980C}"/>
    <hyperlink ref="A19" location="'Ex13'!A1" display="Exhibit 13 Default rates will likely rise modestly" xr:uid="{491218C9-FD5D-4B97-B1E1-B2D7F5950104}"/>
    <hyperlink ref="A18" location="'Ex12'!A1" display="Exhibit 12 Ratings tend to be more stable among investment-grade issuers" xr:uid="{0DFA4C94-E290-41F6-AFEA-5A9E8F5C17C3}"/>
    <hyperlink ref="A21" location="'Ex15'!A1" display="Exhibit 15 Default rate forecasts under alternative scenarios" xr:uid="{00DB0DE0-DE9A-492C-9CF7-826268BEB11B}"/>
    <hyperlink ref="A23" location="'Ex17'!A1" display="Exhibit 17 Sectors with high pandemic exposure will remain riskier in 2021" xr:uid="{8ECD5172-04B2-4A1A-80D9-AD6712A04E6D}"/>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G43"/>
  <sheetViews>
    <sheetView zoomScaleNormal="100" workbookViewId="0"/>
  </sheetViews>
  <sheetFormatPr defaultColWidth="9.15625" defaultRowHeight="14.4"/>
  <cols>
    <col min="1" max="1" width="10.41796875" style="2" bestFit="1" customWidth="1"/>
    <col min="2" max="2" width="16" style="9" customWidth="1"/>
    <col min="3" max="3" width="23" style="11" customWidth="1"/>
    <col min="4" max="16384" width="9.15625" style="2"/>
  </cols>
  <sheetData>
    <row r="1" spans="1:7">
      <c r="A1" s="1" t="s">
        <v>267</v>
      </c>
      <c r="G1" s="256" t="s">
        <v>233</v>
      </c>
    </row>
    <row r="2" spans="1:7">
      <c r="A2" s="2" t="s">
        <v>213</v>
      </c>
    </row>
    <row r="3" spans="1:7">
      <c r="A3" s="7" t="s">
        <v>52</v>
      </c>
      <c r="B3" s="8" t="s">
        <v>53</v>
      </c>
      <c r="C3" s="2"/>
    </row>
    <row r="4" spans="1:7">
      <c r="A4" s="29">
        <v>1985</v>
      </c>
      <c r="B4" s="267">
        <v>-0.19508009153318076</v>
      </c>
      <c r="C4" s="21"/>
      <c r="D4" s="21"/>
    </row>
    <row r="5" spans="1:7">
      <c r="A5" s="29">
        <v>1986</v>
      </c>
      <c r="B5" s="267">
        <v>-0.30228044638524987</v>
      </c>
      <c r="C5" s="21"/>
      <c r="D5" s="21"/>
    </row>
    <row r="6" spans="1:7">
      <c r="A6" s="29">
        <v>1987</v>
      </c>
      <c r="B6" s="267">
        <v>-0.14025184541901867</v>
      </c>
      <c r="C6" s="21"/>
      <c r="D6" s="21"/>
    </row>
    <row r="7" spans="1:7">
      <c r="A7" s="29">
        <v>1988</v>
      </c>
      <c r="B7" s="267">
        <v>-0.14657980456026062</v>
      </c>
      <c r="C7" s="21"/>
      <c r="D7" s="21"/>
    </row>
    <row r="8" spans="1:7">
      <c r="A8" s="29">
        <v>1989</v>
      </c>
      <c r="B8" s="267">
        <v>-0.2342588971450919</v>
      </c>
      <c r="C8" s="21"/>
      <c r="D8" s="21"/>
    </row>
    <row r="9" spans="1:7">
      <c r="A9" s="29">
        <v>1990</v>
      </c>
      <c r="B9" s="267">
        <v>-0.3693524096385542</v>
      </c>
      <c r="C9" s="21"/>
      <c r="D9" s="21"/>
    </row>
    <row r="10" spans="1:7">
      <c r="A10" s="29">
        <v>1991</v>
      </c>
      <c r="B10" s="267">
        <v>-0.26293103448275862</v>
      </c>
      <c r="C10" s="21"/>
      <c r="D10" s="21"/>
    </row>
    <row r="11" spans="1:7">
      <c r="A11" s="29">
        <v>1992</v>
      </c>
      <c r="B11" s="267">
        <v>-0.15145631067961166</v>
      </c>
      <c r="C11" s="21"/>
      <c r="D11" s="21"/>
    </row>
    <row r="12" spans="1:7">
      <c r="A12" s="29">
        <v>1993</v>
      </c>
      <c r="B12" s="267">
        <v>1.8719580681392789E-3</v>
      </c>
      <c r="C12" s="21"/>
      <c r="D12" s="21"/>
    </row>
    <row r="13" spans="1:7">
      <c r="A13" s="29">
        <v>1994</v>
      </c>
      <c r="B13" s="267">
        <v>9.2378752886835974E-3</v>
      </c>
      <c r="C13" s="21"/>
      <c r="D13" s="21"/>
    </row>
    <row r="14" spans="1:7">
      <c r="A14" s="29">
        <v>1995</v>
      </c>
      <c r="B14" s="267">
        <v>-2.6559236048940615E-2</v>
      </c>
      <c r="C14" s="21"/>
      <c r="D14" s="21"/>
    </row>
    <row r="15" spans="1:7">
      <c r="A15" s="29">
        <v>1996</v>
      </c>
      <c r="B15" s="267">
        <v>7.4123989218328856E-2</v>
      </c>
      <c r="C15" s="21"/>
      <c r="D15" s="21"/>
    </row>
    <row r="16" spans="1:7">
      <c r="A16" s="29">
        <v>1997</v>
      </c>
      <c r="B16" s="267">
        <v>-1.5809344030202926E-2</v>
      </c>
      <c r="C16" s="21"/>
      <c r="D16" s="21"/>
    </row>
    <row r="17" spans="1:4">
      <c r="A17" s="29">
        <v>1998</v>
      </c>
      <c r="B17" s="267">
        <v>-0.22088186356073214</v>
      </c>
      <c r="C17" s="21"/>
      <c r="D17" s="21"/>
    </row>
    <row r="18" spans="1:4">
      <c r="A18" s="29">
        <v>1999</v>
      </c>
      <c r="B18" s="267">
        <v>-8.9343176225629373E-2</v>
      </c>
      <c r="C18" s="21"/>
      <c r="D18" s="21"/>
    </row>
    <row r="19" spans="1:4">
      <c r="A19" s="29">
        <v>2000</v>
      </c>
      <c r="B19" s="267">
        <v>-4.305427782888685E-2</v>
      </c>
      <c r="C19" s="21"/>
      <c r="D19" s="21"/>
    </row>
    <row r="20" spans="1:4">
      <c r="A20" s="29">
        <v>2001</v>
      </c>
      <c r="B20" s="267">
        <v>-0.2558916311003897</v>
      </c>
      <c r="C20" s="21"/>
      <c r="D20" s="21"/>
    </row>
    <row r="21" spans="1:4">
      <c r="A21" s="29">
        <v>2002</v>
      </c>
      <c r="B21" s="267">
        <v>-0.35906103286384972</v>
      </c>
      <c r="C21" s="21"/>
      <c r="D21" s="21"/>
    </row>
    <row r="22" spans="1:4">
      <c r="A22" s="29">
        <v>2003</v>
      </c>
      <c r="B22" s="267">
        <v>-0.13036750483558995</v>
      </c>
      <c r="C22" s="21"/>
      <c r="D22" s="21"/>
    </row>
    <row r="23" spans="1:4">
      <c r="A23" s="29">
        <v>2004</v>
      </c>
      <c r="B23" s="267">
        <v>6.6908120472741112E-2</v>
      </c>
      <c r="C23" s="21"/>
      <c r="D23" s="21"/>
    </row>
    <row r="24" spans="1:4">
      <c r="A24" s="29">
        <v>2005</v>
      </c>
      <c r="B24" s="267">
        <v>7.0640176600441501E-2</v>
      </c>
      <c r="C24" s="21"/>
      <c r="D24" s="21"/>
    </row>
    <row r="25" spans="1:4">
      <c r="A25" s="29">
        <v>2006</v>
      </c>
      <c r="B25" s="267">
        <v>7.1517968889683536E-2</v>
      </c>
      <c r="C25" s="21"/>
      <c r="D25" s="21"/>
    </row>
    <row r="26" spans="1:4">
      <c r="A26" s="29">
        <v>2007</v>
      </c>
      <c r="B26" s="267">
        <v>0.15188777277450638</v>
      </c>
      <c r="C26" s="21"/>
      <c r="D26" s="21"/>
    </row>
    <row r="27" spans="1:4">
      <c r="A27" s="29">
        <v>2008</v>
      </c>
      <c r="B27" s="267">
        <v>-0.33378607809847199</v>
      </c>
      <c r="C27" s="21"/>
      <c r="D27" s="21"/>
    </row>
    <row r="28" spans="1:4">
      <c r="A28" s="29">
        <v>2009</v>
      </c>
      <c r="B28" s="267">
        <v>-0.53604794641283271</v>
      </c>
      <c r="C28" s="21"/>
      <c r="D28" s="21"/>
    </row>
    <row r="29" spans="1:4">
      <c r="A29" s="29">
        <v>2010</v>
      </c>
      <c r="B29" s="267">
        <v>-3.8440316350928816E-2</v>
      </c>
      <c r="C29" s="21"/>
      <c r="D29" s="21"/>
    </row>
    <row r="30" spans="1:4">
      <c r="A30" s="29">
        <v>2011</v>
      </c>
      <c r="B30" s="267">
        <v>-0.20401337792642144</v>
      </c>
      <c r="C30" s="21"/>
      <c r="D30" s="21"/>
    </row>
    <row r="31" spans="1:4">
      <c r="A31" s="29">
        <v>2012</v>
      </c>
      <c r="B31" s="267">
        <v>-0.27604707511249565</v>
      </c>
      <c r="C31" s="21"/>
      <c r="D31" s="21"/>
    </row>
    <row r="32" spans="1:4">
      <c r="A32" s="29">
        <v>2013</v>
      </c>
      <c r="B32" s="267">
        <v>-9.8224852071005911E-2</v>
      </c>
      <c r="C32" s="21"/>
      <c r="D32" s="21"/>
    </row>
    <row r="33" spans="1:4">
      <c r="A33" s="29">
        <v>2014</v>
      </c>
      <c r="B33" s="267">
        <v>-8.6566207117665939E-3</v>
      </c>
      <c r="C33" s="21"/>
      <c r="D33" s="21"/>
    </row>
    <row r="34" spans="1:4">
      <c r="A34" s="29">
        <v>2015</v>
      </c>
      <c r="B34" s="267">
        <v>-8.6217457886676868E-2</v>
      </c>
      <c r="C34" s="21"/>
      <c r="D34" s="21"/>
    </row>
    <row r="35" spans="1:4">
      <c r="A35" s="29">
        <v>2016</v>
      </c>
      <c r="B35" s="267">
        <v>-0.15350810728898318</v>
      </c>
      <c r="C35" s="21"/>
      <c r="D35" s="21"/>
    </row>
    <row r="36" spans="1:4">
      <c r="A36" s="29">
        <v>2017</v>
      </c>
      <c r="B36" s="267">
        <v>8.511931904544745E-3</v>
      </c>
      <c r="C36" s="21"/>
      <c r="D36" s="21"/>
    </row>
    <row r="37" spans="1:4">
      <c r="A37" s="29">
        <v>2018</v>
      </c>
      <c r="B37" s="267">
        <v>2.5478667269712041E-2</v>
      </c>
      <c r="C37" s="21"/>
      <c r="D37" s="21"/>
    </row>
    <row r="38" spans="1:4">
      <c r="A38" s="29">
        <v>2019</v>
      </c>
      <c r="B38" s="267">
        <v>-5.2238805970149238E-2</v>
      </c>
      <c r="C38" s="21"/>
      <c r="D38" s="21"/>
    </row>
    <row r="39" spans="1:4">
      <c r="A39" s="29">
        <v>2020</v>
      </c>
      <c r="B39" s="286">
        <v>-0.22237196765498651</v>
      </c>
      <c r="C39" s="2"/>
    </row>
    <row r="43" spans="1:4">
      <c r="A43" t="s">
        <v>553</v>
      </c>
    </row>
  </sheetData>
  <hyperlinks>
    <hyperlink ref="G1" location="'Table of Contents'!A1" display="Back to Table of Contents" xr:uid="{ABDD6494-29AB-4B15-A826-B97710D5B58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DC4F3-AE28-4A75-BBF6-4F0C9F671CFD}">
  <dimension ref="A1:F39"/>
  <sheetViews>
    <sheetView workbookViewId="0"/>
  </sheetViews>
  <sheetFormatPr defaultColWidth="9.83984375" defaultRowHeight="12.9"/>
  <cols>
    <col min="1" max="1" width="35.578125" style="22" customWidth="1"/>
    <col min="2" max="2" width="17" style="22" customWidth="1"/>
    <col min="3" max="16384" width="9.83984375" style="22"/>
  </cols>
  <sheetData>
    <row r="1" spans="1:6" ht="14.4">
      <c r="A1" s="1" t="s">
        <v>268</v>
      </c>
      <c r="F1" s="256" t="s">
        <v>233</v>
      </c>
    </row>
    <row r="2" spans="1:6" ht="14.4">
      <c r="A2" s="2" t="s">
        <v>213</v>
      </c>
    </row>
    <row r="3" spans="1:6" ht="13.2">
      <c r="A3" s="85" t="s">
        <v>2</v>
      </c>
      <c r="B3" s="383">
        <v>2020</v>
      </c>
      <c r="C3" s="383">
        <v>2019</v>
      </c>
    </row>
    <row r="4" spans="1:6" ht="14.4">
      <c r="A4" s="2" t="s">
        <v>3</v>
      </c>
      <c r="B4" s="384">
        <v>-0.39726027397260272</v>
      </c>
      <c r="C4" s="384">
        <v>-2.6315789473684209E-2</v>
      </c>
    </row>
    <row r="5" spans="1:6" ht="14.4">
      <c r="A5" s="2" t="s">
        <v>4</v>
      </c>
      <c r="B5" s="384">
        <v>-0.51968503937007882</v>
      </c>
      <c r="C5" s="384">
        <v>-0.22222222222222221</v>
      </c>
    </row>
    <row r="6" spans="1:6" ht="14.4">
      <c r="A6" s="2" t="s">
        <v>5</v>
      </c>
      <c r="B6" s="384">
        <v>-3.0642750373692088E-2</v>
      </c>
      <c r="C6" s="384">
        <v>4.0419161676646706E-2</v>
      </c>
    </row>
    <row r="7" spans="1:6" ht="14.4">
      <c r="A7" s="2" t="s">
        <v>6</v>
      </c>
      <c r="B7" s="384">
        <v>-0.10695187165775401</v>
      </c>
      <c r="C7" s="384">
        <v>-9.375E-2</v>
      </c>
    </row>
    <row r="8" spans="1:6" ht="14.4">
      <c r="A8" s="2" t="s">
        <v>7</v>
      </c>
      <c r="B8" s="384">
        <v>-0.25403225806451613</v>
      </c>
      <c r="C8" s="384">
        <v>-0.15444015444015444</v>
      </c>
    </row>
    <row r="9" spans="1:6" ht="14.4">
      <c r="A9" s="2" t="s">
        <v>8</v>
      </c>
      <c r="B9" s="384">
        <v>-0.23636363636363633</v>
      </c>
      <c r="C9" s="384">
        <v>-2.7397260273972601E-2</v>
      </c>
    </row>
    <row r="10" spans="1:6" ht="14.4">
      <c r="A10" s="2" t="s">
        <v>9</v>
      </c>
      <c r="B10" s="384">
        <v>-0.12452830188679247</v>
      </c>
      <c r="C10" s="384">
        <v>-3.937007874015748E-2</v>
      </c>
    </row>
    <row r="11" spans="1:6" ht="14.4">
      <c r="A11" s="2" t="s">
        <v>10</v>
      </c>
      <c r="B11" s="384">
        <v>-0.59259259259259256</v>
      </c>
      <c r="C11" s="384">
        <v>-9.2592592592592587E-2</v>
      </c>
    </row>
    <row r="12" spans="1:6" ht="14.4">
      <c r="A12" s="2" t="s">
        <v>11</v>
      </c>
      <c r="B12" s="384">
        <v>-0.30263157894736842</v>
      </c>
      <c r="C12" s="384">
        <v>-0.15492957746478875</v>
      </c>
    </row>
    <row r="13" spans="1:6" ht="14.4">
      <c r="A13" s="2" t="s">
        <v>12</v>
      </c>
      <c r="B13" s="384">
        <v>-0.20689655172413793</v>
      </c>
      <c r="C13" s="384">
        <v>-8.3333333333333329E-2</v>
      </c>
    </row>
    <row r="14" spans="1:6" ht="14.4">
      <c r="A14" s="2" t="s">
        <v>13</v>
      </c>
      <c r="B14" s="384">
        <v>-0.18</v>
      </c>
      <c r="C14" s="384">
        <v>-0.10909090909090909</v>
      </c>
    </row>
    <row r="15" spans="1:6" ht="14.4">
      <c r="A15" s="2" t="s">
        <v>14</v>
      </c>
      <c r="B15" s="384">
        <v>-0.61818181818181817</v>
      </c>
      <c r="C15" s="384">
        <v>-0.15365853658536588</v>
      </c>
    </row>
    <row r="16" spans="1:6" ht="14.4">
      <c r="A16" s="2" t="s">
        <v>15</v>
      </c>
      <c r="B16" s="384">
        <v>-0.20833333333333337</v>
      </c>
      <c r="C16" s="384">
        <v>-4.3478260869565216E-2</v>
      </c>
    </row>
    <row r="17" spans="1:3" ht="14.4">
      <c r="A17" s="2" t="s">
        <v>54</v>
      </c>
      <c r="B17" s="384">
        <v>-0.17266187050359713</v>
      </c>
      <c r="C17" s="384">
        <v>2.3904382470119528E-2</v>
      </c>
    </row>
    <row r="18" spans="1:3" ht="14.4">
      <c r="A18" s="2" t="s">
        <v>16</v>
      </c>
      <c r="B18" s="384">
        <v>-7.6923076923076927E-2</v>
      </c>
      <c r="C18" s="384">
        <v>-1.7857142857142856E-2</v>
      </c>
    </row>
    <row r="19" spans="1:3" ht="14.4">
      <c r="A19" s="2" t="s">
        <v>17</v>
      </c>
      <c r="B19" s="384">
        <v>-0.12571428571428572</v>
      </c>
      <c r="C19" s="384">
        <v>-6.6666666666666666E-2</v>
      </c>
    </row>
    <row r="20" spans="1:3" ht="14.4">
      <c r="A20" s="2" t="s">
        <v>18</v>
      </c>
      <c r="B20" s="384">
        <v>-0.1082089552238806</v>
      </c>
      <c r="C20" s="384">
        <v>7.1684587813620054E-3</v>
      </c>
    </row>
    <row r="21" spans="1:3" ht="14.4">
      <c r="A21" s="2" t="s">
        <v>19</v>
      </c>
      <c r="B21" s="384">
        <v>-1.0129870129870131</v>
      </c>
      <c r="C21" s="384">
        <v>-6.711409395973153E-2</v>
      </c>
    </row>
    <row r="22" spans="1:3" ht="14.4">
      <c r="A22" s="2" t="s">
        <v>55</v>
      </c>
      <c r="B22" s="384">
        <v>-7.9136690647482008E-2</v>
      </c>
      <c r="C22" s="384">
        <v>2.5547445255474456E-2</v>
      </c>
    </row>
    <row r="23" spans="1:3" ht="14.4">
      <c r="A23" s="2" t="s">
        <v>20</v>
      </c>
      <c r="B23" s="384">
        <v>-0.33333333333333331</v>
      </c>
      <c r="C23" s="384">
        <v>-0.25</v>
      </c>
    </row>
    <row r="24" spans="1:3" ht="14.4">
      <c r="A24" s="2" t="s">
        <v>21</v>
      </c>
      <c r="B24" s="384">
        <v>-0.14814814814814814</v>
      </c>
      <c r="C24" s="384">
        <v>-3.1914893617021281E-2</v>
      </c>
    </row>
    <row r="25" spans="1:3" ht="14.4">
      <c r="A25" s="2" t="s">
        <v>22</v>
      </c>
      <c r="B25" s="384">
        <v>-0.55999999999999994</v>
      </c>
      <c r="C25" s="384">
        <v>0</v>
      </c>
    </row>
    <row r="26" spans="1:3" ht="14.4">
      <c r="A26" s="2" t="s">
        <v>23</v>
      </c>
      <c r="B26" s="384">
        <v>-0.22699386503067487</v>
      </c>
      <c r="C26" s="384">
        <v>7.2289156626506007E-2</v>
      </c>
    </row>
    <row r="27" spans="1:3" ht="14.4">
      <c r="A27" s="2" t="s">
        <v>56</v>
      </c>
      <c r="B27" s="384">
        <v>-0.1864406779661017</v>
      </c>
      <c r="C27" s="384">
        <v>-7.2649572649572641E-2</v>
      </c>
    </row>
    <row r="28" spans="1:3" ht="14.4">
      <c r="A28" s="2" t="s">
        <v>24</v>
      </c>
      <c r="B28" s="384">
        <v>-0.4550561797752809</v>
      </c>
      <c r="C28" s="384">
        <v>-0.17032967032967034</v>
      </c>
    </row>
    <row r="29" spans="1:3" ht="14.4">
      <c r="A29" s="2" t="s">
        <v>25</v>
      </c>
      <c r="B29" s="384">
        <v>-0.35820895522388058</v>
      </c>
      <c r="C29" s="384">
        <v>-7.7319587628865982E-2</v>
      </c>
    </row>
    <row r="30" spans="1:3" ht="14.4">
      <c r="A30" s="2" t="s">
        <v>26</v>
      </c>
      <c r="B30" s="384">
        <v>-0.53535353535353536</v>
      </c>
      <c r="C30" s="384">
        <v>-0.18478260869565216</v>
      </c>
    </row>
    <row r="31" spans="1:3" ht="14.4">
      <c r="A31" s="2" t="s">
        <v>27</v>
      </c>
      <c r="B31" s="384">
        <v>-9.5744680851063829E-2</v>
      </c>
      <c r="C31" s="384">
        <v>-3.9999999999999994E-2</v>
      </c>
    </row>
    <row r="32" spans="1:3" ht="14.4">
      <c r="A32" s="2" t="s">
        <v>28</v>
      </c>
      <c r="B32" s="384">
        <v>-0.13861386138613863</v>
      </c>
      <c r="C32" s="384">
        <v>-0.14000000000000001</v>
      </c>
    </row>
    <row r="33" spans="1:3" ht="14.4">
      <c r="A33" s="2" t="s">
        <v>29</v>
      </c>
      <c r="B33" s="384">
        <v>-0.31775700934579437</v>
      </c>
      <c r="C33" s="384">
        <v>-9.0090090090090086E-2</v>
      </c>
    </row>
    <row r="34" spans="1:3" ht="14.4">
      <c r="A34" s="2" t="s">
        <v>30</v>
      </c>
      <c r="B34" s="384">
        <v>-0.87671232876712324</v>
      </c>
      <c r="C34" s="384">
        <v>-9.9999999999999992E-2</v>
      </c>
    </row>
    <row r="35" spans="1:3" ht="14.4">
      <c r="A35" s="2" t="s">
        <v>31</v>
      </c>
      <c r="B35" s="384">
        <v>-5.0808314087759814E-2</v>
      </c>
      <c r="C35" s="384">
        <v>-7.88863109048724E-2</v>
      </c>
    </row>
    <row r="36" spans="1:3" ht="14.4">
      <c r="A36" s="2" t="s">
        <v>32</v>
      </c>
      <c r="B36" s="384">
        <v>-9.3023255813953487E-2</v>
      </c>
      <c r="C36" s="384">
        <v>-0.12781954887218044</v>
      </c>
    </row>
    <row r="37" spans="1:3" ht="14.4">
      <c r="A37" s="2" t="s">
        <v>33</v>
      </c>
      <c r="B37" s="384">
        <v>-0.16</v>
      </c>
      <c r="C37" s="384">
        <v>-0.16666666666666666</v>
      </c>
    </row>
    <row r="38" spans="1:3" ht="14.4">
      <c r="A38" s="2" t="s">
        <v>34</v>
      </c>
      <c r="B38" s="384">
        <v>-0.14492753623188409</v>
      </c>
      <c r="C38" s="384">
        <v>0</v>
      </c>
    </row>
    <row r="39" spans="1:3" ht="14.4">
      <c r="A39" s="2" t="s">
        <v>269</v>
      </c>
    </row>
  </sheetData>
  <hyperlinks>
    <hyperlink ref="F1" location="'Table of Contents'!A1" display="Back to Table of Contents" xr:uid="{664807E3-D23B-4988-8F50-93BC5BAD360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2997-5874-414E-B2C1-00A0FA8F40E2}">
  <sheetPr codeName="Sheet20"/>
  <dimension ref="A1:W23"/>
  <sheetViews>
    <sheetView workbookViewId="0"/>
  </sheetViews>
  <sheetFormatPr defaultColWidth="9.15625" defaultRowHeight="14.4"/>
  <cols>
    <col min="1" max="1" width="7.68359375" style="2" bestFit="1" customWidth="1"/>
    <col min="2" max="2" width="4" style="2" customWidth="1"/>
    <col min="3" max="3" width="3.83984375" style="2" customWidth="1"/>
    <col min="4" max="5" width="4" style="2" customWidth="1"/>
    <col min="6" max="6" width="3.578125" style="2" customWidth="1"/>
    <col min="7" max="8" width="3.83984375" style="2" customWidth="1"/>
    <col min="9" max="9" width="4.578125" style="2" customWidth="1"/>
    <col min="10" max="11" width="4.83984375" style="2" customWidth="1"/>
    <col min="12" max="12" width="3.83984375" style="2" customWidth="1"/>
    <col min="13" max="14" width="4" style="2" customWidth="1"/>
    <col min="15" max="15" width="3.83984375" style="2" customWidth="1"/>
    <col min="16" max="16" width="3.578125" style="2" customWidth="1"/>
    <col min="17" max="17" width="3.83984375" style="2" customWidth="1"/>
    <col min="18" max="18" width="4.578125" style="2" customWidth="1"/>
    <col min="19" max="21" width="4.83984375" style="2" customWidth="1"/>
    <col min="22" max="22" width="3.578125" style="2" customWidth="1"/>
    <col min="23" max="23" width="4.26171875" style="2" customWidth="1"/>
    <col min="24" max="16384" width="9.15625" style="2"/>
  </cols>
  <sheetData>
    <row r="1" spans="1:23">
      <c r="A1" s="1" t="s">
        <v>227</v>
      </c>
      <c r="G1" s="256" t="s">
        <v>233</v>
      </c>
    </row>
    <row r="2" spans="1:23">
      <c r="A2" s="2" t="s">
        <v>213</v>
      </c>
    </row>
    <row r="3" spans="1:23">
      <c r="A3" s="93" t="s">
        <v>93</v>
      </c>
      <c r="B3" s="94" t="s">
        <v>40</v>
      </c>
      <c r="C3" s="94" t="s">
        <v>94</v>
      </c>
      <c r="D3" s="94" t="s">
        <v>95</v>
      </c>
      <c r="E3" s="94" t="s">
        <v>96</v>
      </c>
      <c r="F3" s="94" t="s">
        <v>97</v>
      </c>
      <c r="G3" s="94" t="s">
        <v>98</v>
      </c>
      <c r="H3" s="94" t="s">
        <v>99</v>
      </c>
      <c r="I3" s="94" t="s">
        <v>100</v>
      </c>
      <c r="J3" s="94" t="s">
        <v>101</v>
      </c>
      <c r="K3" s="94" t="s">
        <v>102</v>
      </c>
      <c r="L3" s="94" t="s">
        <v>103</v>
      </c>
      <c r="M3" s="94" t="s">
        <v>104</v>
      </c>
      <c r="N3" s="94" t="s">
        <v>105</v>
      </c>
      <c r="O3" s="94" t="s">
        <v>106</v>
      </c>
      <c r="P3" s="94" t="s">
        <v>107</v>
      </c>
      <c r="Q3" s="94" t="s">
        <v>108</v>
      </c>
      <c r="R3" s="94" t="s">
        <v>109</v>
      </c>
      <c r="S3" s="94" t="s">
        <v>110</v>
      </c>
      <c r="T3" s="94" t="s">
        <v>111</v>
      </c>
      <c r="U3" s="94" t="s">
        <v>112</v>
      </c>
      <c r="V3" s="94" t="s">
        <v>113</v>
      </c>
      <c r="W3" s="95" t="s">
        <v>114</v>
      </c>
    </row>
    <row r="4" spans="1:23">
      <c r="A4" s="86" t="s">
        <v>40</v>
      </c>
      <c r="B4" s="87">
        <v>83.636363636363598</v>
      </c>
      <c r="C4" s="88">
        <v>12.727272727272702</v>
      </c>
      <c r="D4" s="88">
        <v>0</v>
      </c>
      <c r="E4" s="88">
        <v>0</v>
      </c>
      <c r="F4" s="88">
        <v>0</v>
      </c>
      <c r="G4" s="88">
        <v>0</v>
      </c>
      <c r="H4" s="88">
        <v>0</v>
      </c>
      <c r="I4" s="88">
        <v>0</v>
      </c>
      <c r="J4" s="88">
        <v>0</v>
      </c>
      <c r="K4" s="88">
        <v>0</v>
      </c>
      <c r="L4" s="88">
        <v>0</v>
      </c>
      <c r="M4" s="88">
        <v>0</v>
      </c>
      <c r="N4" s="88">
        <v>0</v>
      </c>
      <c r="O4" s="88">
        <v>0</v>
      </c>
      <c r="P4" s="88">
        <v>0</v>
      </c>
      <c r="Q4" s="88">
        <v>0</v>
      </c>
      <c r="R4" s="88">
        <v>0</v>
      </c>
      <c r="S4" s="88">
        <v>0</v>
      </c>
      <c r="T4" s="88">
        <v>0</v>
      </c>
      <c r="U4" s="88">
        <v>0</v>
      </c>
      <c r="V4" s="88">
        <v>3.6363636363636398</v>
      </c>
      <c r="W4" s="89">
        <v>0</v>
      </c>
    </row>
    <row r="5" spans="1:23">
      <c r="A5" s="86" t="s">
        <v>94</v>
      </c>
      <c r="B5" s="88">
        <v>0</v>
      </c>
      <c r="C5" s="87">
        <v>82.926829268292707</v>
      </c>
      <c r="D5" s="88">
        <v>2.4390243902439002</v>
      </c>
      <c r="E5" s="88">
        <v>0</v>
      </c>
      <c r="F5" s="88">
        <v>0</v>
      </c>
      <c r="G5" s="88">
        <v>0</v>
      </c>
      <c r="H5" s="88">
        <v>0</v>
      </c>
      <c r="I5" s="88">
        <v>0</v>
      </c>
      <c r="J5" s="88">
        <v>0</v>
      </c>
      <c r="K5" s="88">
        <v>0</v>
      </c>
      <c r="L5" s="88">
        <v>0</v>
      </c>
      <c r="M5" s="88">
        <v>0</v>
      </c>
      <c r="N5" s="88">
        <v>0</v>
      </c>
      <c r="O5" s="88">
        <v>0</v>
      </c>
      <c r="P5" s="88">
        <v>0</v>
      </c>
      <c r="Q5" s="88">
        <v>0</v>
      </c>
      <c r="R5" s="88">
        <v>0</v>
      </c>
      <c r="S5" s="88">
        <v>0</v>
      </c>
      <c r="T5" s="88">
        <v>0</v>
      </c>
      <c r="U5" s="88">
        <v>0</v>
      </c>
      <c r="V5" s="88">
        <v>14.634146341463399</v>
      </c>
      <c r="W5" s="89">
        <v>0</v>
      </c>
    </row>
    <row r="6" spans="1:23">
      <c r="A6" s="86" t="s">
        <v>95</v>
      </c>
      <c r="B6" s="88">
        <v>0</v>
      </c>
      <c r="C6" s="88">
        <v>0</v>
      </c>
      <c r="D6" s="87">
        <v>93</v>
      </c>
      <c r="E6" s="88">
        <v>4</v>
      </c>
      <c r="F6" s="88">
        <v>0</v>
      </c>
      <c r="G6" s="88">
        <v>0</v>
      </c>
      <c r="H6" s="88">
        <v>0</v>
      </c>
      <c r="I6" s="88">
        <v>0</v>
      </c>
      <c r="J6" s="88">
        <v>0</v>
      </c>
      <c r="K6" s="88">
        <v>0</v>
      </c>
      <c r="L6" s="88">
        <v>0</v>
      </c>
      <c r="M6" s="88">
        <v>0</v>
      </c>
      <c r="N6" s="88">
        <v>0</v>
      </c>
      <c r="O6" s="88">
        <v>0</v>
      </c>
      <c r="P6" s="88">
        <v>0</v>
      </c>
      <c r="Q6" s="88">
        <v>0</v>
      </c>
      <c r="R6" s="88">
        <v>0</v>
      </c>
      <c r="S6" s="88">
        <v>0</v>
      </c>
      <c r="T6" s="88">
        <v>0</v>
      </c>
      <c r="U6" s="88">
        <v>0</v>
      </c>
      <c r="V6" s="88">
        <v>3</v>
      </c>
      <c r="W6" s="89">
        <v>0</v>
      </c>
    </row>
    <row r="7" spans="1:23">
      <c r="A7" s="86" t="s">
        <v>96</v>
      </c>
      <c r="B7" s="88">
        <v>0</v>
      </c>
      <c r="C7" s="88">
        <v>0</v>
      </c>
      <c r="D7" s="88">
        <v>0</v>
      </c>
      <c r="E7" s="87">
        <v>86.6310160427808</v>
      </c>
      <c r="F7" s="88">
        <v>11.764705882352899</v>
      </c>
      <c r="G7" s="88">
        <v>0</v>
      </c>
      <c r="H7" s="88">
        <v>0</v>
      </c>
      <c r="I7" s="88">
        <v>0</v>
      </c>
      <c r="J7" s="88">
        <v>0</v>
      </c>
      <c r="K7" s="88">
        <v>0</v>
      </c>
      <c r="L7" s="88">
        <v>0</v>
      </c>
      <c r="M7" s="88">
        <v>0</v>
      </c>
      <c r="N7" s="88">
        <v>0</v>
      </c>
      <c r="O7" s="88">
        <v>0</v>
      </c>
      <c r="P7" s="88">
        <v>0</v>
      </c>
      <c r="Q7" s="88">
        <v>0</v>
      </c>
      <c r="R7" s="88">
        <v>0</v>
      </c>
      <c r="S7" s="88">
        <v>0</v>
      </c>
      <c r="T7" s="88">
        <v>0</v>
      </c>
      <c r="U7" s="88">
        <v>0</v>
      </c>
      <c r="V7" s="88">
        <v>1.6042780748663099</v>
      </c>
      <c r="W7" s="89">
        <v>0</v>
      </c>
    </row>
    <row r="8" spans="1:23">
      <c r="A8" s="86" t="s">
        <v>97</v>
      </c>
      <c r="B8" s="88">
        <v>0</v>
      </c>
      <c r="C8" s="88">
        <v>0</v>
      </c>
      <c r="D8" s="88">
        <v>0</v>
      </c>
      <c r="E8" s="88">
        <v>4.0712468193384197</v>
      </c>
      <c r="F8" s="87">
        <v>87.531806615776091</v>
      </c>
      <c r="G8" s="88">
        <v>5.3435114503816799</v>
      </c>
      <c r="H8" s="88">
        <v>0.25445292620865101</v>
      </c>
      <c r="I8" s="88">
        <v>0</v>
      </c>
      <c r="J8" s="88">
        <v>0</v>
      </c>
      <c r="K8" s="88">
        <v>0</v>
      </c>
      <c r="L8" s="88">
        <v>0</v>
      </c>
      <c r="M8" s="88">
        <v>0</v>
      </c>
      <c r="N8" s="88">
        <v>0</v>
      </c>
      <c r="O8" s="88">
        <v>0</v>
      </c>
      <c r="P8" s="88">
        <v>0</v>
      </c>
      <c r="Q8" s="88">
        <v>0</v>
      </c>
      <c r="R8" s="88">
        <v>0</v>
      </c>
      <c r="S8" s="88">
        <v>0</v>
      </c>
      <c r="T8" s="88">
        <v>0</v>
      </c>
      <c r="U8" s="88">
        <v>0</v>
      </c>
      <c r="V8" s="88">
        <v>2.7989821882951698</v>
      </c>
      <c r="W8" s="89">
        <v>0</v>
      </c>
    </row>
    <row r="9" spans="1:23">
      <c r="A9" s="86" t="s">
        <v>98</v>
      </c>
      <c r="B9" s="88">
        <v>0</v>
      </c>
      <c r="C9" s="88">
        <v>0</v>
      </c>
      <c r="D9" s="88">
        <v>0</v>
      </c>
      <c r="E9" s="88">
        <v>0</v>
      </c>
      <c r="F9" s="88">
        <v>2.3136246786632402</v>
      </c>
      <c r="G9" s="87">
        <v>84.575835475578401</v>
      </c>
      <c r="H9" s="88">
        <v>7.1979434447300799</v>
      </c>
      <c r="I9" s="88">
        <v>1.02827763496144</v>
      </c>
      <c r="J9" s="88">
        <v>1.02827763496144</v>
      </c>
      <c r="K9" s="88">
        <v>0.25706940874035999</v>
      </c>
      <c r="L9" s="88">
        <v>0</v>
      </c>
      <c r="M9" s="88">
        <v>0</v>
      </c>
      <c r="N9" s="88">
        <v>0</v>
      </c>
      <c r="O9" s="88">
        <v>0</v>
      </c>
      <c r="P9" s="88">
        <v>0</v>
      </c>
      <c r="Q9" s="88">
        <v>0</v>
      </c>
      <c r="R9" s="88">
        <v>0</v>
      </c>
      <c r="S9" s="88">
        <v>0</v>
      </c>
      <c r="T9" s="88">
        <v>0</v>
      </c>
      <c r="U9" s="88">
        <v>0</v>
      </c>
      <c r="V9" s="88">
        <v>3.5989717223650399</v>
      </c>
      <c r="W9" s="89">
        <v>0</v>
      </c>
    </row>
    <row r="10" spans="1:23">
      <c r="A10" s="86" t="s">
        <v>99</v>
      </c>
      <c r="B10" s="88">
        <v>0</v>
      </c>
      <c r="C10" s="88">
        <v>0</v>
      </c>
      <c r="D10" s="88">
        <v>0</v>
      </c>
      <c r="E10" s="88">
        <v>0.19011406844106502</v>
      </c>
      <c r="F10" s="88">
        <v>0</v>
      </c>
      <c r="G10" s="88">
        <v>1.5209125475285201</v>
      </c>
      <c r="H10" s="87">
        <v>87.832699619771901</v>
      </c>
      <c r="I10" s="88">
        <v>5.7034220532319404</v>
      </c>
      <c r="J10" s="88">
        <v>0.57034220532319402</v>
      </c>
      <c r="K10" s="88">
        <v>0.76045627376425895</v>
      </c>
      <c r="L10" s="88">
        <v>0</v>
      </c>
      <c r="M10" s="88">
        <v>0</v>
      </c>
      <c r="N10" s="88">
        <v>0</v>
      </c>
      <c r="O10" s="88">
        <v>0</v>
      </c>
      <c r="P10" s="88">
        <v>0.38022813688212903</v>
      </c>
      <c r="Q10" s="88">
        <v>0</v>
      </c>
      <c r="R10" s="88">
        <v>0</v>
      </c>
      <c r="S10" s="88">
        <v>0</v>
      </c>
      <c r="T10" s="88">
        <v>0</v>
      </c>
      <c r="U10" s="88">
        <v>0</v>
      </c>
      <c r="V10" s="88">
        <v>3.04182509505703</v>
      </c>
      <c r="W10" s="89">
        <v>0</v>
      </c>
    </row>
    <row r="11" spans="1:23">
      <c r="A11" s="86" t="s">
        <v>100</v>
      </c>
      <c r="B11" s="88">
        <v>0</v>
      </c>
      <c r="C11" s="88">
        <v>0</v>
      </c>
      <c r="D11" s="88">
        <v>0</v>
      </c>
      <c r="E11" s="88">
        <v>0</v>
      </c>
      <c r="F11" s="88">
        <v>0</v>
      </c>
      <c r="G11" s="88">
        <v>0</v>
      </c>
      <c r="H11" s="88">
        <v>0.91463414634146301</v>
      </c>
      <c r="I11" s="87">
        <v>87.347560975609795</v>
      </c>
      <c r="J11" s="88">
        <v>6.4024390243902403</v>
      </c>
      <c r="K11" s="88">
        <v>1.2195121951219501</v>
      </c>
      <c r="L11" s="88">
        <v>0</v>
      </c>
      <c r="M11" s="88">
        <v>0.15243902439024398</v>
      </c>
      <c r="N11" s="88">
        <v>0</v>
      </c>
      <c r="O11" s="88">
        <v>0</v>
      </c>
      <c r="P11" s="88">
        <v>0</v>
      </c>
      <c r="Q11" s="88">
        <v>0</v>
      </c>
      <c r="R11" s="88">
        <v>0</v>
      </c>
      <c r="S11" s="88">
        <v>0</v>
      </c>
      <c r="T11" s="88">
        <v>0</v>
      </c>
      <c r="U11" s="88">
        <v>0</v>
      </c>
      <c r="V11" s="88">
        <v>3.9634146341463401</v>
      </c>
      <c r="W11" s="89">
        <v>0</v>
      </c>
    </row>
    <row r="12" spans="1:23">
      <c r="A12" s="86" t="s">
        <v>101</v>
      </c>
      <c r="B12" s="88">
        <v>0</v>
      </c>
      <c r="C12" s="88">
        <v>0</v>
      </c>
      <c r="D12" s="88">
        <v>0</v>
      </c>
      <c r="E12" s="88">
        <v>0.14903129657228001</v>
      </c>
      <c r="F12" s="88">
        <v>0</v>
      </c>
      <c r="G12" s="88">
        <v>0</v>
      </c>
      <c r="H12" s="88">
        <v>1.0432190760059599</v>
      </c>
      <c r="I12" s="88">
        <v>4.0238450074515599</v>
      </c>
      <c r="J12" s="87">
        <v>85.3949329359166</v>
      </c>
      <c r="K12" s="88">
        <v>5.06706408345753</v>
      </c>
      <c r="L12" s="88">
        <v>0.44709388971684094</v>
      </c>
      <c r="M12" s="88">
        <v>0.14903129657228001</v>
      </c>
      <c r="N12" s="88">
        <v>0.14903129657228001</v>
      </c>
      <c r="O12" s="88">
        <v>0</v>
      </c>
      <c r="P12" s="88">
        <v>0.14903129657228001</v>
      </c>
      <c r="Q12" s="88">
        <v>0</v>
      </c>
      <c r="R12" s="88">
        <v>0</v>
      </c>
      <c r="S12" s="88">
        <v>0</v>
      </c>
      <c r="T12" s="88">
        <v>0</v>
      </c>
      <c r="U12" s="88">
        <v>0</v>
      </c>
      <c r="V12" s="88">
        <v>3.42771982116244</v>
      </c>
      <c r="W12" s="89">
        <v>0</v>
      </c>
    </row>
    <row r="13" spans="1:23">
      <c r="A13" s="86" t="s">
        <v>102</v>
      </c>
      <c r="B13" s="88">
        <v>0</v>
      </c>
      <c r="C13" s="88">
        <v>0</v>
      </c>
      <c r="D13" s="88">
        <v>0</v>
      </c>
      <c r="E13" s="88">
        <v>0</v>
      </c>
      <c r="F13" s="88">
        <v>0</v>
      </c>
      <c r="G13" s="88">
        <v>0</v>
      </c>
      <c r="H13" s="88">
        <v>0</v>
      </c>
      <c r="I13" s="88">
        <v>0.77071290944123294</v>
      </c>
      <c r="J13" s="88">
        <v>3.4682080924855501</v>
      </c>
      <c r="K13" s="87">
        <v>77.263969171483609</v>
      </c>
      <c r="L13" s="88">
        <v>5.5876685934489396</v>
      </c>
      <c r="M13" s="88">
        <v>3.8535645472061701</v>
      </c>
      <c r="N13" s="88">
        <v>0.38535645472061703</v>
      </c>
      <c r="O13" s="88">
        <v>1.15606936416185</v>
      </c>
      <c r="P13" s="88">
        <v>0</v>
      </c>
      <c r="Q13" s="88">
        <v>0</v>
      </c>
      <c r="R13" s="88">
        <v>0.19267822736030801</v>
      </c>
      <c r="S13" s="88">
        <v>0</v>
      </c>
      <c r="T13" s="88">
        <v>0</v>
      </c>
      <c r="U13" s="88">
        <v>0</v>
      </c>
      <c r="V13" s="88">
        <v>6.9364161849711001</v>
      </c>
      <c r="W13" s="89">
        <v>0.38535645472061703</v>
      </c>
    </row>
    <row r="14" spans="1:23">
      <c r="A14" s="86" t="s">
        <v>103</v>
      </c>
      <c r="B14" s="88">
        <v>0</v>
      </c>
      <c r="C14" s="88">
        <v>0</v>
      </c>
      <c r="D14" s="88">
        <v>0</v>
      </c>
      <c r="E14" s="88">
        <v>0</v>
      </c>
      <c r="F14" s="88">
        <v>0</v>
      </c>
      <c r="G14" s="88">
        <v>0</v>
      </c>
      <c r="H14" s="88">
        <v>0</v>
      </c>
      <c r="I14" s="88">
        <v>0</v>
      </c>
      <c r="J14" s="88">
        <v>0</v>
      </c>
      <c r="K14" s="88">
        <v>5.6179775280898898</v>
      </c>
      <c r="L14" s="87">
        <v>68.164794007490599</v>
      </c>
      <c r="M14" s="88">
        <v>12.3595505617978</v>
      </c>
      <c r="N14" s="88">
        <v>8.6142322097378301</v>
      </c>
      <c r="O14" s="88">
        <v>0</v>
      </c>
      <c r="P14" s="88">
        <v>0</v>
      </c>
      <c r="Q14" s="88">
        <v>0.37453183520599298</v>
      </c>
      <c r="R14" s="88">
        <v>0</v>
      </c>
      <c r="S14" s="88">
        <v>0</v>
      </c>
      <c r="T14" s="88">
        <v>0</v>
      </c>
      <c r="U14" s="88">
        <v>0</v>
      </c>
      <c r="V14" s="88">
        <v>4.4943820224719104</v>
      </c>
      <c r="W14" s="89">
        <v>0.37453183520599298</v>
      </c>
    </row>
    <row r="15" spans="1:23">
      <c r="A15" s="86" t="s">
        <v>104</v>
      </c>
      <c r="B15" s="88">
        <v>0</v>
      </c>
      <c r="C15" s="88">
        <v>0</v>
      </c>
      <c r="D15" s="88">
        <v>0</v>
      </c>
      <c r="E15" s="88">
        <v>0</v>
      </c>
      <c r="F15" s="88">
        <v>0</v>
      </c>
      <c r="G15" s="88">
        <v>0</v>
      </c>
      <c r="H15" s="88">
        <v>0</v>
      </c>
      <c r="I15" s="88">
        <v>0</v>
      </c>
      <c r="J15" s="88">
        <v>0</v>
      </c>
      <c r="K15" s="88">
        <v>1.6460905349794199</v>
      </c>
      <c r="L15" s="88">
        <v>3.7037037037037002</v>
      </c>
      <c r="M15" s="87">
        <v>72.016460905349803</v>
      </c>
      <c r="N15" s="88">
        <v>8.6419753086419799</v>
      </c>
      <c r="O15" s="88">
        <v>5.7613168724279804</v>
      </c>
      <c r="P15" s="88">
        <v>1.2345679012345698</v>
      </c>
      <c r="Q15" s="88">
        <v>0.82304526748971196</v>
      </c>
      <c r="R15" s="88">
        <v>0.82304526748971196</v>
      </c>
      <c r="S15" s="88">
        <v>0</v>
      </c>
      <c r="T15" s="88">
        <v>0</v>
      </c>
      <c r="U15" s="88">
        <v>0</v>
      </c>
      <c r="V15" s="88">
        <v>5.3497942386831303</v>
      </c>
      <c r="W15" s="89">
        <v>0</v>
      </c>
    </row>
    <row r="16" spans="1:23">
      <c r="A16" s="86" t="s">
        <v>105</v>
      </c>
      <c r="B16" s="88">
        <v>0</v>
      </c>
      <c r="C16" s="88">
        <v>0</v>
      </c>
      <c r="D16" s="88">
        <v>0</v>
      </c>
      <c r="E16" s="88">
        <v>0</v>
      </c>
      <c r="F16" s="88">
        <v>0</v>
      </c>
      <c r="G16" s="88">
        <v>0</v>
      </c>
      <c r="H16" s="88">
        <v>0</v>
      </c>
      <c r="I16" s="88">
        <v>0</v>
      </c>
      <c r="J16" s="88">
        <v>0.35587188612099596</v>
      </c>
      <c r="K16" s="88">
        <v>0.35587188612099596</v>
      </c>
      <c r="L16" s="88">
        <v>2.1352313167259802</v>
      </c>
      <c r="M16" s="88">
        <v>5.6939501779359398</v>
      </c>
      <c r="N16" s="87">
        <v>69.395017793594306</v>
      </c>
      <c r="O16" s="88">
        <v>10.676156583629901</v>
      </c>
      <c r="P16" s="88">
        <v>1.0676156583629901</v>
      </c>
      <c r="Q16" s="88">
        <v>2.8469750889679699</v>
      </c>
      <c r="R16" s="88">
        <v>0.35587188612099596</v>
      </c>
      <c r="S16" s="88">
        <v>0</v>
      </c>
      <c r="T16" s="88">
        <v>0</v>
      </c>
      <c r="U16" s="88">
        <v>0</v>
      </c>
      <c r="V16" s="88">
        <v>7.1174377224199299</v>
      </c>
      <c r="W16" s="89">
        <v>0</v>
      </c>
    </row>
    <row r="17" spans="1:23">
      <c r="A17" s="86" t="s">
        <v>106</v>
      </c>
      <c r="B17" s="88">
        <v>0</v>
      </c>
      <c r="C17" s="88">
        <v>0</v>
      </c>
      <c r="D17" s="88">
        <v>0</v>
      </c>
      <c r="E17" s="88">
        <v>0</v>
      </c>
      <c r="F17" s="88">
        <v>0</v>
      </c>
      <c r="G17" s="88">
        <v>0</v>
      </c>
      <c r="H17" s="88">
        <v>0</v>
      </c>
      <c r="I17" s="88">
        <v>0</v>
      </c>
      <c r="J17" s="88">
        <v>0</v>
      </c>
      <c r="K17" s="88">
        <v>0</v>
      </c>
      <c r="L17" s="88">
        <v>0</v>
      </c>
      <c r="M17" s="88">
        <v>0.32894736842105299</v>
      </c>
      <c r="N17" s="88">
        <v>3.9473684210526301</v>
      </c>
      <c r="O17" s="87">
        <v>60.526315789473692</v>
      </c>
      <c r="P17" s="88">
        <v>10.855263157894699</v>
      </c>
      <c r="Q17" s="88">
        <v>9.2105263157894708</v>
      </c>
      <c r="R17" s="88">
        <v>2.6315789473684199</v>
      </c>
      <c r="S17" s="88">
        <v>1.6447368421052599</v>
      </c>
      <c r="T17" s="88">
        <v>0</v>
      </c>
      <c r="U17" s="88">
        <v>0.32894736842105299</v>
      </c>
      <c r="V17" s="88">
        <v>8.8815789473684195</v>
      </c>
      <c r="W17" s="89">
        <v>1.6447368421052599</v>
      </c>
    </row>
    <row r="18" spans="1:23">
      <c r="A18" s="86" t="s">
        <v>107</v>
      </c>
      <c r="B18" s="88">
        <v>0</v>
      </c>
      <c r="C18" s="88">
        <v>0</v>
      </c>
      <c r="D18" s="88">
        <v>0</v>
      </c>
      <c r="E18" s="88">
        <v>0</v>
      </c>
      <c r="F18" s="88">
        <v>0</v>
      </c>
      <c r="G18" s="88">
        <v>0</v>
      </c>
      <c r="H18" s="88">
        <v>0</v>
      </c>
      <c r="I18" s="88">
        <v>0</v>
      </c>
      <c r="J18" s="88">
        <v>0</v>
      </c>
      <c r="K18" s="88">
        <v>0</v>
      </c>
      <c r="L18" s="88">
        <v>0</v>
      </c>
      <c r="M18" s="88">
        <v>0</v>
      </c>
      <c r="N18" s="88">
        <v>0.71174377224199303</v>
      </c>
      <c r="O18" s="88">
        <v>2.4911032028469799</v>
      </c>
      <c r="P18" s="87">
        <v>64.056939501779397</v>
      </c>
      <c r="Q18" s="88">
        <v>11.0320284697509</v>
      </c>
      <c r="R18" s="88">
        <v>4.6263345195729499</v>
      </c>
      <c r="S18" s="88">
        <v>5.3380782918149503</v>
      </c>
      <c r="T18" s="88">
        <v>0</v>
      </c>
      <c r="U18" s="88">
        <v>1.0676156583629901</v>
      </c>
      <c r="V18" s="88">
        <v>6.4056939501779402</v>
      </c>
      <c r="W18" s="89">
        <v>4.2704626334519604</v>
      </c>
    </row>
    <row r="19" spans="1:23">
      <c r="A19" s="86" t="s">
        <v>108</v>
      </c>
      <c r="B19" s="88">
        <v>0</v>
      </c>
      <c r="C19" s="88">
        <v>0</v>
      </c>
      <c r="D19" s="88">
        <v>0</v>
      </c>
      <c r="E19" s="88">
        <v>0</v>
      </c>
      <c r="F19" s="88">
        <v>0</v>
      </c>
      <c r="G19" s="88">
        <v>0</v>
      </c>
      <c r="H19" s="88">
        <v>0</v>
      </c>
      <c r="I19" s="88">
        <v>0</v>
      </c>
      <c r="J19" s="88">
        <v>0</v>
      </c>
      <c r="K19" s="88">
        <v>0</v>
      </c>
      <c r="L19" s="88">
        <v>0</v>
      </c>
      <c r="M19" s="88">
        <v>0</v>
      </c>
      <c r="N19" s="88">
        <v>0.80428954423592491</v>
      </c>
      <c r="O19" s="88">
        <v>2.68096514745308</v>
      </c>
      <c r="P19" s="88">
        <v>5.3619302949061698</v>
      </c>
      <c r="Q19" s="87">
        <v>58.713136729222505</v>
      </c>
      <c r="R19" s="88">
        <v>11.7962466487936</v>
      </c>
      <c r="S19" s="88">
        <v>4.2895442359249305</v>
      </c>
      <c r="T19" s="88">
        <v>2.1447721179624701</v>
      </c>
      <c r="U19" s="88">
        <v>0.53619302949061698</v>
      </c>
      <c r="V19" s="88">
        <v>8.847184986595181</v>
      </c>
      <c r="W19" s="89">
        <v>4.8257372654155501</v>
      </c>
    </row>
    <row r="20" spans="1:23">
      <c r="A20" s="86" t="s">
        <v>109</v>
      </c>
      <c r="B20" s="88">
        <v>0</v>
      </c>
      <c r="C20" s="88">
        <v>0</v>
      </c>
      <c r="D20" s="88">
        <v>0</v>
      </c>
      <c r="E20" s="88">
        <v>0</v>
      </c>
      <c r="F20" s="88">
        <v>0</v>
      </c>
      <c r="G20" s="88">
        <v>0</v>
      </c>
      <c r="H20" s="88">
        <v>0</v>
      </c>
      <c r="I20" s="88">
        <v>0</v>
      </c>
      <c r="J20" s="88">
        <v>0</v>
      </c>
      <c r="K20" s="88">
        <v>0</v>
      </c>
      <c r="L20" s="88">
        <v>0</v>
      </c>
      <c r="M20" s="88">
        <v>0.21786492374727701</v>
      </c>
      <c r="N20" s="88">
        <v>0.21786492374727701</v>
      </c>
      <c r="O20" s="88">
        <v>0.43572984749455301</v>
      </c>
      <c r="P20" s="88">
        <v>0.21786492374727701</v>
      </c>
      <c r="Q20" s="88">
        <v>6.3180827886710205</v>
      </c>
      <c r="R20" s="87">
        <v>48.148148148148103</v>
      </c>
      <c r="S20" s="88">
        <v>18.9542483660131</v>
      </c>
      <c r="T20" s="88">
        <v>6.9716775599128606</v>
      </c>
      <c r="U20" s="88">
        <v>1.52505446623094</v>
      </c>
      <c r="V20" s="88">
        <v>11.546840958605701</v>
      </c>
      <c r="W20" s="89">
        <v>5.4466230936819207</v>
      </c>
    </row>
    <row r="21" spans="1:23">
      <c r="A21" s="86" t="s">
        <v>110</v>
      </c>
      <c r="B21" s="88">
        <v>0</v>
      </c>
      <c r="C21" s="88">
        <v>0</v>
      </c>
      <c r="D21" s="88">
        <v>0</v>
      </c>
      <c r="E21" s="88">
        <v>0</v>
      </c>
      <c r="F21" s="88">
        <v>0</v>
      </c>
      <c r="G21" s="88">
        <v>0</v>
      </c>
      <c r="H21" s="88">
        <v>0</v>
      </c>
      <c r="I21" s="88">
        <v>0</v>
      </c>
      <c r="J21" s="88">
        <v>0</v>
      </c>
      <c r="K21" s="88">
        <v>0</v>
      </c>
      <c r="L21" s="88">
        <v>0</v>
      </c>
      <c r="M21" s="88">
        <v>0</v>
      </c>
      <c r="N21" s="88">
        <v>0</v>
      </c>
      <c r="O21" s="88">
        <v>0.29112081513828203</v>
      </c>
      <c r="P21" s="88">
        <v>0</v>
      </c>
      <c r="Q21" s="88">
        <v>0.43668122270742399</v>
      </c>
      <c r="R21" s="88">
        <v>3.63901018922853</v>
      </c>
      <c r="S21" s="87">
        <v>58.806404657933001</v>
      </c>
      <c r="T21" s="88">
        <v>13.6826783114993</v>
      </c>
      <c r="U21" s="88">
        <v>4.8034934497816604</v>
      </c>
      <c r="V21" s="88">
        <v>10.0436681222707</v>
      </c>
      <c r="W21" s="89">
        <v>8.2969432314410501</v>
      </c>
    </row>
    <row r="22" spans="1:23">
      <c r="A22" s="86" t="s">
        <v>111</v>
      </c>
      <c r="B22" s="88">
        <v>0</v>
      </c>
      <c r="C22" s="88">
        <v>0</v>
      </c>
      <c r="D22" s="88">
        <v>0</v>
      </c>
      <c r="E22" s="88">
        <v>0</v>
      </c>
      <c r="F22" s="88">
        <v>0</v>
      </c>
      <c r="G22" s="88">
        <v>0</v>
      </c>
      <c r="H22" s="88">
        <v>0</v>
      </c>
      <c r="I22" s="88">
        <v>0</v>
      </c>
      <c r="J22" s="88">
        <v>0</v>
      </c>
      <c r="K22" s="88">
        <v>0</v>
      </c>
      <c r="L22" s="88">
        <v>0</v>
      </c>
      <c r="M22" s="88">
        <v>0</v>
      </c>
      <c r="N22" s="88">
        <v>0</v>
      </c>
      <c r="O22" s="88">
        <v>0</v>
      </c>
      <c r="P22" s="88">
        <v>0.59523809523809501</v>
      </c>
      <c r="Q22" s="88">
        <v>0.59523809523809501</v>
      </c>
      <c r="R22" s="88">
        <v>0.59523809523809501</v>
      </c>
      <c r="S22" s="88">
        <v>5.3571428571428603</v>
      </c>
      <c r="T22" s="87">
        <v>40.476190476190496</v>
      </c>
      <c r="U22" s="88">
        <v>19.047619047618998</v>
      </c>
      <c r="V22" s="88">
        <v>13.6904761904762</v>
      </c>
      <c r="W22" s="89">
        <v>19.6428571428571</v>
      </c>
    </row>
    <row r="23" spans="1:23">
      <c r="A23" s="90" t="s">
        <v>112</v>
      </c>
      <c r="B23" s="91">
        <v>0</v>
      </c>
      <c r="C23" s="91">
        <v>0</v>
      </c>
      <c r="D23" s="91">
        <v>0</v>
      </c>
      <c r="E23" s="91">
        <v>0</v>
      </c>
      <c r="F23" s="91">
        <v>0</v>
      </c>
      <c r="G23" s="91">
        <v>0</v>
      </c>
      <c r="H23" s="91">
        <v>0</v>
      </c>
      <c r="I23" s="91">
        <v>0</v>
      </c>
      <c r="J23" s="91">
        <v>0</v>
      </c>
      <c r="K23" s="91">
        <v>0</v>
      </c>
      <c r="L23" s="91">
        <v>0</v>
      </c>
      <c r="M23" s="91">
        <v>0</v>
      </c>
      <c r="N23" s="91">
        <v>0</v>
      </c>
      <c r="O23" s="91">
        <v>0</v>
      </c>
      <c r="P23" s="91">
        <v>0</v>
      </c>
      <c r="Q23" s="91">
        <v>1.2820512820512799</v>
      </c>
      <c r="R23" s="91">
        <v>0</v>
      </c>
      <c r="S23" s="91">
        <v>1.2820512820512799</v>
      </c>
      <c r="T23" s="91">
        <v>2.5641025641025599</v>
      </c>
      <c r="U23" s="87">
        <v>24.3589743589744</v>
      </c>
      <c r="V23" s="91">
        <v>7.6923076923076898</v>
      </c>
      <c r="W23" s="92">
        <v>62.820512820512796</v>
      </c>
    </row>
  </sheetData>
  <hyperlinks>
    <hyperlink ref="G1" location="'Table of Contents'!A1" display="Back to Table of Contents" xr:uid="{03002BB7-894A-429C-8044-A55C088F877B}"/>
  </hyperlinks>
  <pageMargins left="0.7" right="0.7" top="0.75" bottom="0.75" header="0.3" footer="0.3"/>
  <pageSetup orientation="landscape" r:id="rId1"/>
  <webPublishItems count="1">
    <webPublishItem id="2023" divId="ADS_Stats_2019_Prelim_2023" sourceType="range" sourceRef="A3:W23" destinationFile="C:\Users\hek\AppData\Local\Temp\1\ExcelPreview\he-20200117171220U122346279249y2G.html"/>
  </webPublishItem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M340"/>
  <sheetViews>
    <sheetView showGridLines="0" zoomScaleNormal="100" workbookViewId="0"/>
  </sheetViews>
  <sheetFormatPr defaultColWidth="9.15625" defaultRowHeight="14.4"/>
  <cols>
    <col min="1" max="1" width="20.83984375" style="9" bestFit="1" customWidth="1"/>
    <col min="2" max="2" width="19.578125" style="96" bestFit="1" customWidth="1"/>
    <col min="3" max="3" width="27.41796875" style="96" bestFit="1" customWidth="1"/>
    <col min="4" max="4" width="27.68359375" style="2" bestFit="1" customWidth="1"/>
    <col min="5" max="5" width="30.15625" style="2" bestFit="1" customWidth="1"/>
    <col min="6" max="6" width="20.41796875" style="2" bestFit="1" customWidth="1"/>
    <col min="7" max="7" width="16.578125" style="2" customWidth="1"/>
    <col min="8" max="16384" width="9.15625" style="2"/>
  </cols>
  <sheetData>
    <row r="1" spans="1:13">
      <c r="A1" s="1" t="s">
        <v>271</v>
      </c>
      <c r="G1" s="256" t="s">
        <v>233</v>
      </c>
    </row>
    <row r="2" spans="1:13">
      <c r="A2" s="2" t="s">
        <v>213</v>
      </c>
    </row>
    <row r="3" spans="1:13">
      <c r="A3" s="7" t="s">
        <v>84</v>
      </c>
      <c r="B3" s="33" t="s">
        <v>221</v>
      </c>
      <c r="C3" s="33" t="s">
        <v>220</v>
      </c>
      <c r="D3" s="33" t="s">
        <v>143</v>
      </c>
      <c r="E3" s="33" t="s">
        <v>144</v>
      </c>
      <c r="F3" s="33"/>
      <c r="G3" s="291"/>
      <c r="H3" s="394"/>
      <c r="I3" s="394"/>
      <c r="J3" s="394"/>
      <c r="K3" s="291"/>
      <c r="L3" s="291"/>
      <c r="M3" s="291"/>
    </row>
    <row r="4" spans="1:13">
      <c r="A4" s="9">
        <v>34334</v>
      </c>
      <c r="B4" s="96">
        <v>8.9340388860977803E-3</v>
      </c>
      <c r="C4" s="96">
        <v>3.3988849098856501E-2</v>
      </c>
      <c r="G4" s="291"/>
      <c r="H4" s="291"/>
      <c r="I4" s="291"/>
      <c r="J4" s="291"/>
      <c r="K4" s="291"/>
      <c r="L4" s="291"/>
      <c r="M4" s="291"/>
    </row>
    <row r="5" spans="1:13">
      <c r="A5" s="9">
        <v>34365</v>
      </c>
      <c r="B5" s="96">
        <v>1.00406790312422E-2</v>
      </c>
      <c r="C5" s="96">
        <v>3.8012770373171502E-2</v>
      </c>
      <c r="F5" s="5"/>
      <c r="G5" s="291"/>
      <c r="H5" s="291"/>
      <c r="I5" s="291"/>
      <c r="J5" s="291"/>
      <c r="K5" s="291"/>
      <c r="L5" s="291"/>
      <c r="M5" s="291"/>
    </row>
    <row r="6" spans="1:13">
      <c r="A6" s="9">
        <v>34393</v>
      </c>
      <c r="B6" s="96">
        <v>1.0428991428893E-2</v>
      </c>
      <c r="C6" s="96">
        <v>3.94705105646063E-2</v>
      </c>
      <c r="G6" s="291"/>
      <c r="H6" s="291"/>
      <c r="I6" s="291"/>
      <c r="J6" s="291"/>
      <c r="K6" s="291"/>
      <c r="L6" s="291"/>
      <c r="M6" s="291"/>
    </row>
    <row r="7" spans="1:13">
      <c r="A7" s="9">
        <v>34424</v>
      </c>
      <c r="B7" s="96">
        <v>8.1618788281517807E-3</v>
      </c>
      <c r="C7" s="96">
        <v>3.1481288658058999E-2</v>
      </c>
      <c r="G7" s="291"/>
      <c r="H7" s="291"/>
      <c r="I7" s="291"/>
      <c r="J7" s="291"/>
      <c r="K7" s="291"/>
      <c r="L7" s="291"/>
      <c r="M7" s="291"/>
    </row>
    <row r="8" spans="1:13">
      <c r="A8" s="9">
        <v>34454</v>
      </c>
      <c r="B8" s="96">
        <v>6.9012546026901997E-3</v>
      </c>
      <c r="C8" s="96">
        <v>2.6415611450935499E-2</v>
      </c>
      <c r="G8" s="291"/>
      <c r="H8" s="291"/>
      <c r="I8" s="291"/>
      <c r="J8" s="291"/>
      <c r="K8" s="291"/>
      <c r="L8" s="291"/>
      <c r="M8" s="291"/>
    </row>
    <row r="9" spans="1:13">
      <c r="A9" s="9">
        <v>34485</v>
      </c>
      <c r="B9" s="96">
        <v>6.0722341291322701E-3</v>
      </c>
      <c r="C9" s="96">
        <v>2.3130537203597801E-2</v>
      </c>
      <c r="G9" s="291"/>
      <c r="H9" s="291"/>
      <c r="I9" s="291"/>
      <c r="J9" s="291"/>
      <c r="K9" s="291"/>
      <c r="L9" s="291"/>
      <c r="M9" s="291"/>
    </row>
    <row r="10" spans="1:13">
      <c r="A10" s="9">
        <v>34515</v>
      </c>
      <c r="B10" s="96">
        <v>5.5923991357048602E-3</v>
      </c>
      <c r="C10" s="96">
        <v>2.13068717996437E-2</v>
      </c>
      <c r="G10" s="291"/>
      <c r="H10" s="291"/>
      <c r="I10" s="291"/>
      <c r="J10" s="291"/>
      <c r="K10" s="291"/>
      <c r="L10" s="291"/>
      <c r="M10" s="291"/>
    </row>
    <row r="11" spans="1:13">
      <c r="A11" s="9">
        <v>34546</v>
      </c>
      <c r="B11" s="96">
        <v>5.5062360631036303E-3</v>
      </c>
      <c r="C11" s="96">
        <v>2.06193210730213E-2</v>
      </c>
      <c r="G11" s="291"/>
      <c r="H11" s="291"/>
      <c r="I11" s="291"/>
      <c r="J11" s="291"/>
      <c r="K11" s="291"/>
      <c r="L11" s="291"/>
      <c r="M11" s="291"/>
    </row>
    <row r="12" spans="1:13">
      <c r="A12" s="9">
        <v>34577</v>
      </c>
      <c r="B12" s="96">
        <v>5.4246663863742901E-3</v>
      </c>
      <c r="C12" s="96">
        <v>2.0235057091229702E-2</v>
      </c>
      <c r="G12" s="291"/>
      <c r="H12" s="291"/>
      <c r="I12" s="291"/>
      <c r="J12" s="291"/>
      <c r="K12" s="291"/>
      <c r="L12" s="291"/>
      <c r="M12" s="291"/>
    </row>
    <row r="13" spans="1:13">
      <c r="A13" s="9">
        <v>34607</v>
      </c>
      <c r="B13" s="96">
        <v>6.4457563144483298E-3</v>
      </c>
      <c r="C13" s="96">
        <v>2.38765698066454E-2</v>
      </c>
      <c r="G13" s="291"/>
      <c r="H13" s="291"/>
      <c r="I13" s="291"/>
      <c r="J13" s="291"/>
      <c r="K13" s="291"/>
      <c r="L13" s="291"/>
      <c r="M13" s="291"/>
    </row>
    <row r="14" spans="1:13">
      <c r="A14" s="9">
        <v>34638</v>
      </c>
      <c r="B14" s="96">
        <v>6.6477210715201202E-3</v>
      </c>
      <c r="C14" s="96">
        <v>2.4087558566505698E-2</v>
      </c>
      <c r="G14" s="291"/>
      <c r="H14" s="291"/>
      <c r="I14" s="291"/>
      <c r="J14" s="291"/>
      <c r="K14" s="291"/>
      <c r="L14" s="291"/>
      <c r="M14" s="291"/>
    </row>
    <row r="15" spans="1:13">
      <c r="A15" s="9">
        <v>34668</v>
      </c>
      <c r="B15" s="96">
        <v>6.50651708004757E-3</v>
      </c>
      <c r="C15" s="96">
        <v>2.34620125677901E-2</v>
      </c>
      <c r="G15" s="291"/>
      <c r="H15" s="291"/>
      <c r="I15" s="291"/>
      <c r="J15" s="291"/>
      <c r="K15" s="291"/>
      <c r="L15" s="291"/>
      <c r="M15" s="291"/>
    </row>
    <row r="16" spans="1:13">
      <c r="A16" s="9">
        <v>34699</v>
      </c>
      <c r="B16" s="96">
        <v>6.4795633422959397E-3</v>
      </c>
      <c r="C16" s="96">
        <v>2.3377157330755599E-2</v>
      </c>
      <c r="G16" s="291"/>
      <c r="H16" s="291"/>
      <c r="I16" s="291"/>
      <c r="J16" s="291"/>
      <c r="K16" s="291"/>
      <c r="L16" s="291"/>
      <c r="M16" s="291"/>
    </row>
    <row r="17" spans="1:13">
      <c r="A17" s="9">
        <v>34730</v>
      </c>
      <c r="B17" s="96">
        <v>5.7564991826912796E-3</v>
      </c>
      <c r="C17" s="96">
        <v>2.0429466540184599E-2</v>
      </c>
      <c r="G17" s="291"/>
      <c r="H17" s="291"/>
      <c r="I17" s="291"/>
      <c r="J17" s="291"/>
      <c r="K17" s="291"/>
      <c r="L17" s="291"/>
      <c r="M17" s="291"/>
    </row>
    <row r="18" spans="1:13">
      <c r="A18" s="9">
        <v>34758</v>
      </c>
      <c r="B18" s="96">
        <v>4.7217762519122797E-3</v>
      </c>
      <c r="C18" s="96">
        <v>1.6766229114834798E-2</v>
      </c>
      <c r="G18" s="291"/>
      <c r="H18" s="291"/>
      <c r="I18" s="291"/>
      <c r="J18" s="291"/>
      <c r="K18" s="291"/>
      <c r="L18" s="291"/>
      <c r="M18" s="291"/>
    </row>
    <row r="19" spans="1:13">
      <c r="A19" s="9">
        <v>34789</v>
      </c>
      <c r="B19" s="96">
        <v>4.0051959523335103E-3</v>
      </c>
      <c r="C19" s="96">
        <v>1.42069514404127E-2</v>
      </c>
      <c r="G19" s="291"/>
      <c r="H19" s="291"/>
      <c r="I19" s="291"/>
      <c r="J19" s="291"/>
      <c r="K19" s="291"/>
      <c r="L19" s="291"/>
      <c r="M19" s="291"/>
    </row>
    <row r="20" spans="1:13">
      <c r="A20" s="9">
        <v>34819</v>
      </c>
      <c r="B20" s="96">
        <v>4.9153908493838596E-3</v>
      </c>
      <c r="C20" s="96">
        <v>1.7606457847793799E-2</v>
      </c>
      <c r="G20" s="291"/>
      <c r="H20" s="291"/>
      <c r="I20" s="291"/>
      <c r="J20" s="291"/>
      <c r="K20" s="291"/>
      <c r="L20" s="291"/>
      <c r="M20" s="291"/>
    </row>
    <row r="21" spans="1:13">
      <c r="A21" s="9">
        <v>34850</v>
      </c>
      <c r="B21" s="96">
        <v>5.8488332726899196E-3</v>
      </c>
      <c r="C21" s="96">
        <v>1.95789750571684E-2</v>
      </c>
      <c r="G21" s="291"/>
      <c r="H21" s="291"/>
      <c r="I21" s="291"/>
      <c r="J21" s="291"/>
      <c r="K21" s="291"/>
      <c r="L21" s="291"/>
      <c r="M21" s="291"/>
    </row>
    <row r="22" spans="1:13">
      <c r="A22" s="9">
        <v>34880</v>
      </c>
      <c r="B22" s="96">
        <v>6.0679700208569097E-3</v>
      </c>
      <c r="C22" s="96">
        <v>2.0059557408370999E-2</v>
      </c>
      <c r="G22" s="291"/>
      <c r="H22" s="291"/>
      <c r="I22" s="291"/>
      <c r="J22" s="291"/>
      <c r="K22" s="291"/>
      <c r="L22" s="291"/>
      <c r="M22" s="291"/>
    </row>
    <row r="23" spans="1:13">
      <c r="A23" s="9">
        <v>34911</v>
      </c>
      <c r="B23" s="96">
        <v>6.0428100348417502E-3</v>
      </c>
      <c r="C23" s="96">
        <v>2.0940351006714299E-2</v>
      </c>
      <c r="G23" s="291"/>
      <c r="H23" s="291"/>
      <c r="I23" s="291"/>
      <c r="J23" s="291"/>
      <c r="K23" s="291"/>
      <c r="L23" s="291"/>
      <c r="M23" s="291"/>
    </row>
    <row r="24" spans="1:13">
      <c r="A24" s="9">
        <v>34942</v>
      </c>
      <c r="B24" s="96">
        <v>6.3167212595004497E-3</v>
      </c>
      <c r="C24" s="96">
        <v>2.1921376015851399E-2</v>
      </c>
      <c r="G24" s="291"/>
      <c r="H24" s="291"/>
      <c r="I24" s="291"/>
      <c r="J24" s="291"/>
      <c r="K24" s="291"/>
      <c r="L24" s="291"/>
      <c r="M24" s="291"/>
    </row>
    <row r="25" spans="1:13">
      <c r="A25" s="9">
        <v>34972</v>
      </c>
      <c r="B25" s="96">
        <v>6.5952404853716297E-3</v>
      </c>
      <c r="C25" s="96">
        <v>2.2772717707109501E-2</v>
      </c>
      <c r="G25" s="291"/>
      <c r="H25" s="291"/>
      <c r="I25" s="291"/>
      <c r="J25" s="291"/>
      <c r="K25" s="291"/>
      <c r="L25" s="291"/>
      <c r="M25" s="291"/>
    </row>
    <row r="26" spans="1:13">
      <c r="A26" s="9">
        <v>35003</v>
      </c>
      <c r="B26" s="96">
        <v>7.4857806344441596E-3</v>
      </c>
      <c r="C26" s="96">
        <v>2.5703064748122E-2</v>
      </c>
      <c r="G26" s="291"/>
      <c r="H26" s="291"/>
      <c r="I26" s="291"/>
      <c r="J26" s="291"/>
      <c r="K26" s="291"/>
      <c r="L26" s="291"/>
      <c r="M26" s="291"/>
    </row>
    <row r="27" spans="1:13">
      <c r="A27" s="9">
        <v>35033</v>
      </c>
      <c r="B27" s="96">
        <v>8.6785367327798495E-3</v>
      </c>
      <c r="C27" s="96">
        <v>2.9753625335231501E-2</v>
      </c>
      <c r="G27" s="291"/>
      <c r="H27" s="291"/>
      <c r="I27" s="291"/>
      <c r="J27" s="291"/>
      <c r="K27" s="291"/>
      <c r="L27" s="291"/>
      <c r="M27" s="291"/>
    </row>
    <row r="28" spans="1:13">
      <c r="A28" s="9">
        <v>35064</v>
      </c>
      <c r="B28" s="96">
        <v>8.9509295521839095E-3</v>
      </c>
      <c r="C28" s="96">
        <v>3.0666799233453501E-2</v>
      </c>
      <c r="G28" s="291"/>
      <c r="H28" s="291"/>
      <c r="I28" s="291"/>
      <c r="J28" s="291"/>
      <c r="K28" s="291"/>
      <c r="L28" s="291"/>
      <c r="M28" s="291"/>
    </row>
    <row r="29" spans="1:13">
      <c r="A29" s="9">
        <v>35095</v>
      </c>
      <c r="B29" s="96">
        <v>8.8786558617484097E-3</v>
      </c>
      <c r="C29" s="96">
        <v>3.0575280678379401E-2</v>
      </c>
      <c r="G29" s="291"/>
      <c r="H29" s="291"/>
      <c r="I29" s="291"/>
      <c r="J29" s="291"/>
      <c r="K29" s="291"/>
      <c r="L29" s="291"/>
      <c r="M29" s="291"/>
    </row>
    <row r="30" spans="1:13">
      <c r="A30" s="9">
        <v>35124</v>
      </c>
      <c r="B30" s="96">
        <v>9.1467763059418505E-3</v>
      </c>
      <c r="C30" s="96">
        <v>3.1733834928684403E-2</v>
      </c>
      <c r="G30" s="291"/>
      <c r="H30" s="291"/>
      <c r="I30" s="291"/>
      <c r="J30" s="291"/>
      <c r="K30" s="291"/>
      <c r="L30" s="291"/>
      <c r="M30" s="291"/>
    </row>
    <row r="31" spans="1:13">
      <c r="A31" s="9">
        <v>35155</v>
      </c>
      <c r="B31" s="96">
        <v>9.3462391842686898E-3</v>
      </c>
      <c r="C31" s="96">
        <v>3.2188282302594601E-2</v>
      </c>
      <c r="G31" s="291"/>
      <c r="H31" s="291"/>
      <c r="I31" s="291"/>
      <c r="J31" s="291"/>
      <c r="K31" s="291"/>
      <c r="L31" s="291"/>
      <c r="M31" s="291"/>
    </row>
    <row r="32" spans="1:13">
      <c r="A32" s="9">
        <v>35185</v>
      </c>
      <c r="B32" s="96">
        <v>8.7251573335925797E-3</v>
      </c>
      <c r="C32" s="96">
        <v>3.0014183963154899E-2</v>
      </c>
      <c r="G32" s="291"/>
      <c r="H32" s="291"/>
      <c r="I32" s="291"/>
      <c r="J32" s="291"/>
      <c r="K32" s="291"/>
      <c r="L32" s="291"/>
      <c r="M32" s="291"/>
    </row>
    <row r="33" spans="1:13">
      <c r="A33" s="9">
        <v>35216</v>
      </c>
      <c r="B33" s="96">
        <v>7.75679128907392E-3</v>
      </c>
      <c r="C33" s="96">
        <v>2.6515359456352101E-2</v>
      </c>
      <c r="G33" s="291"/>
      <c r="H33" s="291"/>
      <c r="I33" s="291"/>
      <c r="J33" s="291"/>
      <c r="K33" s="291"/>
      <c r="L33" s="291"/>
      <c r="M33" s="291"/>
    </row>
    <row r="34" spans="1:13">
      <c r="A34" s="9">
        <v>35246</v>
      </c>
      <c r="B34" s="96">
        <v>8.2468296358064706E-3</v>
      </c>
      <c r="C34" s="96">
        <v>2.8059347081360899E-2</v>
      </c>
      <c r="G34" s="291"/>
      <c r="H34" s="291"/>
      <c r="I34" s="291"/>
      <c r="J34" s="291"/>
      <c r="K34" s="291"/>
      <c r="L34" s="291"/>
      <c r="M34" s="291"/>
    </row>
    <row r="35" spans="1:13">
      <c r="A35" s="9">
        <v>35277</v>
      </c>
      <c r="B35" s="96">
        <v>7.6105271889820303E-3</v>
      </c>
      <c r="C35" s="96">
        <v>2.5807209233128001E-2</v>
      </c>
      <c r="G35" s="291"/>
      <c r="H35" s="291"/>
      <c r="I35" s="291"/>
      <c r="J35" s="291"/>
      <c r="K35" s="291"/>
      <c r="L35" s="291"/>
      <c r="M35" s="291"/>
    </row>
    <row r="36" spans="1:13">
      <c r="A36" s="9">
        <v>35308</v>
      </c>
      <c r="B36" s="96">
        <v>6.3691147021759402E-3</v>
      </c>
      <c r="C36" s="96">
        <v>2.1469308601955499E-2</v>
      </c>
      <c r="G36" s="291"/>
      <c r="H36" s="291"/>
      <c r="I36" s="291"/>
      <c r="J36" s="291"/>
      <c r="K36" s="291"/>
      <c r="L36" s="291"/>
      <c r="M36" s="291"/>
    </row>
    <row r="37" spans="1:13">
      <c r="A37" s="9">
        <v>35338</v>
      </c>
      <c r="B37" s="96">
        <v>6.2696923438904104E-3</v>
      </c>
      <c r="C37" s="96">
        <v>2.1014699339959302E-2</v>
      </c>
      <c r="G37" s="291"/>
      <c r="H37" s="291"/>
      <c r="I37" s="291"/>
      <c r="J37" s="291"/>
      <c r="K37" s="291"/>
      <c r="L37" s="291"/>
      <c r="M37" s="291"/>
    </row>
    <row r="38" spans="1:13">
      <c r="A38" s="9">
        <v>35369</v>
      </c>
      <c r="B38" s="96">
        <v>5.65000399740223E-3</v>
      </c>
      <c r="C38" s="96">
        <v>1.8802237558232002E-2</v>
      </c>
      <c r="G38" s="291"/>
      <c r="H38" s="291"/>
      <c r="I38" s="291"/>
      <c r="J38" s="291"/>
      <c r="K38" s="291"/>
      <c r="L38" s="291"/>
      <c r="M38" s="291"/>
    </row>
    <row r="39" spans="1:13">
      <c r="A39" s="9">
        <v>35399</v>
      </c>
      <c r="B39" s="96">
        <v>5.0574229588827898E-3</v>
      </c>
      <c r="C39" s="96">
        <v>1.66030207531499E-2</v>
      </c>
      <c r="G39" s="291"/>
      <c r="H39" s="291"/>
      <c r="I39" s="291"/>
      <c r="J39" s="291"/>
      <c r="K39" s="291"/>
      <c r="L39" s="291"/>
      <c r="M39" s="291"/>
    </row>
    <row r="40" spans="1:13">
      <c r="A40" s="9">
        <v>35430</v>
      </c>
      <c r="B40" s="96">
        <v>5.0397813034954702E-3</v>
      </c>
      <c r="C40" s="96">
        <v>1.6516191380481202E-2</v>
      </c>
      <c r="G40" s="291"/>
      <c r="H40" s="291"/>
      <c r="I40" s="291"/>
      <c r="J40" s="291"/>
      <c r="K40" s="291"/>
      <c r="L40" s="291"/>
      <c r="M40" s="291"/>
    </row>
    <row r="41" spans="1:13">
      <c r="A41" s="9">
        <v>35461</v>
      </c>
      <c r="B41" s="96">
        <v>5.2535196900215199E-3</v>
      </c>
      <c r="C41" s="96">
        <v>1.71164597336576E-2</v>
      </c>
      <c r="G41" s="291"/>
      <c r="H41" s="291"/>
      <c r="I41" s="291"/>
      <c r="J41" s="291"/>
      <c r="K41" s="291"/>
      <c r="L41" s="291"/>
      <c r="M41" s="291"/>
    </row>
    <row r="42" spans="1:13">
      <c r="A42" s="9">
        <v>35489</v>
      </c>
      <c r="B42" s="96">
        <v>4.3821569709762099E-3</v>
      </c>
      <c r="C42" s="96">
        <v>1.41734640064042E-2</v>
      </c>
      <c r="G42" s="291"/>
      <c r="H42" s="291"/>
      <c r="I42" s="291"/>
      <c r="J42" s="291"/>
      <c r="K42" s="291"/>
      <c r="L42" s="291"/>
      <c r="M42" s="291"/>
    </row>
    <row r="43" spans="1:13">
      <c r="A43" s="9">
        <v>35520</v>
      </c>
      <c r="B43" s="96">
        <v>4.3351426718001296E-3</v>
      </c>
      <c r="C43" s="96">
        <v>1.39277026139485E-2</v>
      </c>
      <c r="G43" s="291"/>
      <c r="H43" s="291"/>
      <c r="I43" s="291"/>
      <c r="J43" s="291"/>
      <c r="K43" s="291"/>
      <c r="L43" s="291"/>
      <c r="M43" s="291"/>
    </row>
    <row r="44" spans="1:13">
      <c r="A44" s="9">
        <v>35550</v>
      </c>
      <c r="B44" s="96">
        <v>3.7488540857863999E-3</v>
      </c>
      <c r="C44" s="96">
        <v>1.1928191730874E-2</v>
      </c>
      <c r="G44" s="291"/>
      <c r="H44" s="291"/>
      <c r="I44" s="291"/>
      <c r="J44" s="291"/>
      <c r="K44" s="291"/>
      <c r="L44" s="291"/>
      <c r="M44" s="291"/>
    </row>
    <row r="45" spans="1:13">
      <c r="A45" s="9">
        <v>35581</v>
      </c>
      <c r="B45" s="96">
        <v>4.7595101896344997E-3</v>
      </c>
      <c r="C45" s="96">
        <v>1.48951906843077E-2</v>
      </c>
      <c r="G45" s="291"/>
      <c r="H45" s="291"/>
      <c r="I45" s="291"/>
      <c r="J45" s="291"/>
      <c r="K45" s="291"/>
      <c r="L45" s="291"/>
      <c r="M45" s="291"/>
    </row>
    <row r="46" spans="1:13">
      <c r="A46" s="9">
        <v>35611</v>
      </c>
      <c r="B46" s="96">
        <v>4.45799174749983E-3</v>
      </c>
      <c r="C46" s="96">
        <v>1.3958486263118601E-2</v>
      </c>
      <c r="G46" s="291"/>
      <c r="H46" s="291"/>
      <c r="I46" s="291"/>
      <c r="J46" s="291"/>
      <c r="K46" s="291"/>
      <c r="L46" s="291"/>
      <c r="M46" s="291"/>
    </row>
    <row r="47" spans="1:13">
      <c r="A47" s="9">
        <v>35642</v>
      </c>
      <c r="B47" s="96">
        <v>5.1828621232220496E-3</v>
      </c>
      <c r="C47" s="96">
        <v>1.6224027325972099E-2</v>
      </c>
      <c r="G47" s="291"/>
      <c r="H47" s="291"/>
      <c r="I47" s="291"/>
      <c r="J47" s="291"/>
      <c r="K47" s="291"/>
      <c r="L47" s="291"/>
      <c r="M47" s="291"/>
    </row>
    <row r="48" spans="1:13">
      <c r="A48" s="9">
        <v>35673</v>
      </c>
      <c r="B48" s="96">
        <v>5.9231726528085104E-3</v>
      </c>
      <c r="C48" s="96">
        <v>1.8489812716929101E-2</v>
      </c>
      <c r="G48" s="291"/>
      <c r="H48" s="291"/>
      <c r="I48" s="291"/>
      <c r="J48" s="291"/>
      <c r="K48" s="291"/>
      <c r="L48" s="291"/>
      <c r="M48" s="291"/>
    </row>
    <row r="49" spans="1:13">
      <c r="A49" s="9">
        <v>35703</v>
      </c>
      <c r="B49" s="96">
        <v>5.8490662914099101E-3</v>
      </c>
      <c r="C49" s="96">
        <v>1.8145507168609E-2</v>
      </c>
      <c r="G49" s="291"/>
      <c r="H49" s="291"/>
      <c r="I49" s="291"/>
      <c r="J49" s="291"/>
      <c r="K49" s="291"/>
      <c r="L49" s="291"/>
      <c r="M49" s="291"/>
    </row>
    <row r="50" spans="1:13">
      <c r="A50" s="9">
        <v>35734</v>
      </c>
      <c r="B50" s="96">
        <v>6.0024000626009997E-3</v>
      </c>
      <c r="C50" s="96">
        <v>1.8420062181340201E-2</v>
      </c>
      <c r="G50" s="291"/>
      <c r="H50" s="291"/>
      <c r="I50" s="291"/>
      <c r="J50" s="291"/>
      <c r="K50" s="291"/>
      <c r="L50" s="291"/>
      <c r="M50" s="291"/>
    </row>
    <row r="51" spans="1:13">
      <c r="A51" s="9">
        <v>35764</v>
      </c>
      <c r="B51" s="96">
        <v>6.9491343933748596E-3</v>
      </c>
      <c r="C51" s="96">
        <v>2.1382935302972399E-2</v>
      </c>
      <c r="G51" s="291"/>
      <c r="H51" s="291"/>
      <c r="I51" s="291"/>
      <c r="J51" s="291"/>
      <c r="K51" s="291"/>
      <c r="L51" s="291"/>
      <c r="M51" s="291"/>
    </row>
    <row r="52" spans="1:13">
      <c r="A52" s="9">
        <v>35795</v>
      </c>
      <c r="B52" s="96">
        <v>6.1366041208105199E-3</v>
      </c>
      <c r="C52" s="96">
        <v>1.8936592643658299E-2</v>
      </c>
      <c r="G52" s="291"/>
      <c r="H52" s="291"/>
      <c r="I52" s="291"/>
      <c r="J52" s="291"/>
      <c r="K52" s="291"/>
      <c r="L52" s="291"/>
      <c r="M52" s="291"/>
    </row>
    <row r="53" spans="1:13">
      <c r="A53" s="9">
        <v>35826</v>
      </c>
      <c r="B53" s="96">
        <v>6.3204926175131097E-3</v>
      </c>
      <c r="C53" s="96">
        <v>1.9400372187522601E-2</v>
      </c>
      <c r="G53" s="291"/>
      <c r="H53" s="291"/>
      <c r="I53" s="291"/>
      <c r="J53" s="291"/>
      <c r="K53" s="291"/>
      <c r="L53" s="291"/>
      <c r="M53" s="291"/>
    </row>
    <row r="54" spans="1:13">
      <c r="A54" s="9">
        <v>35854</v>
      </c>
      <c r="B54" s="96">
        <v>7.2514784247058603E-3</v>
      </c>
      <c r="C54" s="96">
        <v>2.2087503376715299E-2</v>
      </c>
      <c r="G54" s="291"/>
      <c r="H54" s="291"/>
      <c r="I54" s="291"/>
      <c r="J54" s="291"/>
      <c r="K54" s="291"/>
      <c r="L54" s="291"/>
      <c r="M54" s="291"/>
    </row>
    <row r="55" spans="1:13">
      <c r="A55" s="9">
        <v>35885</v>
      </c>
      <c r="B55" s="96">
        <v>7.4081938407354296E-3</v>
      </c>
      <c r="C55" s="96">
        <v>2.2561402510952101E-2</v>
      </c>
      <c r="G55" s="291"/>
      <c r="H55" s="291"/>
      <c r="I55" s="291"/>
      <c r="J55" s="291"/>
      <c r="K55" s="291"/>
      <c r="L55" s="291"/>
      <c r="M55" s="291"/>
    </row>
    <row r="56" spans="1:13">
      <c r="A56" s="9">
        <v>35915</v>
      </c>
      <c r="B56" s="96">
        <v>8.2740053006514803E-3</v>
      </c>
      <c r="C56" s="96">
        <v>2.5046370820564701E-2</v>
      </c>
      <c r="G56" s="291"/>
      <c r="H56" s="291"/>
      <c r="I56" s="291"/>
      <c r="J56" s="291"/>
      <c r="K56" s="291"/>
      <c r="L56" s="291"/>
      <c r="M56" s="291"/>
    </row>
    <row r="57" spans="1:13">
      <c r="A57" s="9">
        <v>35946</v>
      </c>
      <c r="B57" s="96">
        <v>8.1808439002450904E-3</v>
      </c>
      <c r="C57" s="96">
        <v>2.49722602697969E-2</v>
      </c>
      <c r="G57" s="291"/>
      <c r="H57" s="291"/>
      <c r="I57" s="291"/>
      <c r="J57" s="291"/>
      <c r="K57" s="291"/>
      <c r="L57" s="291"/>
      <c r="M57" s="291"/>
    </row>
    <row r="58" spans="1:13">
      <c r="A58" s="9">
        <v>35976</v>
      </c>
      <c r="B58" s="96">
        <v>8.3666676420687293E-3</v>
      </c>
      <c r="C58" s="96">
        <v>2.5367603304157899E-2</v>
      </c>
      <c r="G58" s="291"/>
      <c r="H58" s="291"/>
      <c r="I58" s="291"/>
      <c r="J58" s="291"/>
      <c r="K58" s="291"/>
      <c r="L58" s="291"/>
      <c r="M58" s="291"/>
    </row>
    <row r="59" spans="1:13">
      <c r="A59" s="9">
        <v>36007</v>
      </c>
      <c r="B59" s="96">
        <v>8.0280779497934295E-3</v>
      </c>
      <c r="C59" s="96">
        <v>2.3854863500293502E-2</v>
      </c>
      <c r="G59" s="291"/>
      <c r="H59" s="291"/>
      <c r="I59" s="291"/>
      <c r="J59" s="291"/>
      <c r="K59" s="291"/>
      <c r="L59" s="291"/>
      <c r="M59" s="291"/>
    </row>
    <row r="60" spans="1:13">
      <c r="A60" s="9">
        <v>36038</v>
      </c>
      <c r="B60" s="96">
        <v>8.1854713773336103E-3</v>
      </c>
      <c r="C60" s="96">
        <v>2.4096884710284198E-2</v>
      </c>
      <c r="G60" s="291"/>
      <c r="H60" s="291"/>
      <c r="I60" s="291"/>
      <c r="J60" s="291"/>
      <c r="K60" s="291"/>
      <c r="L60" s="291"/>
      <c r="M60" s="291"/>
    </row>
    <row r="61" spans="1:13">
      <c r="A61" s="9">
        <v>36068</v>
      </c>
      <c r="B61" s="96">
        <v>8.5037868402572103E-3</v>
      </c>
      <c r="C61" s="96">
        <v>2.46422783425942E-2</v>
      </c>
      <c r="G61" s="291"/>
      <c r="H61" s="291"/>
      <c r="I61" s="291"/>
      <c r="J61" s="291"/>
      <c r="K61" s="291"/>
      <c r="L61" s="291"/>
      <c r="M61" s="291"/>
    </row>
    <row r="62" spans="1:13">
      <c r="A62" s="9">
        <v>36099</v>
      </c>
      <c r="B62" s="96">
        <v>8.6099404617989705E-3</v>
      </c>
      <c r="C62" s="96">
        <v>2.3929703399321999E-2</v>
      </c>
      <c r="G62" s="291"/>
      <c r="H62" s="291"/>
      <c r="I62" s="291"/>
      <c r="J62" s="291"/>
      <c r="K62" s="291"/>
      <c r="L62" s="291"/>
      <c r="M62" s="291"/>
    </row>
    <row r="63" spans="1:13">
      <c r="A63" s="9">
        <v>36129</v>
      </c>
      <c r="B63" s="96">
        <v>9.2226227423873892E-3</v>
      </c>
      <c r="C63" s="96">
        <v>2.5405681460497199E-2</v>
      </c>
      <c r="G63" s="291"/>
      <c r="H63" s="291"/>
      <c r="I63" s="291"/>
      <c r="J63" s="291"/>
      <c r="K63" s="291"/>
      <c r="L63" s="291"/>
      <c r="M63" s="291"/>
    </row>
    <row r="64" spans="1:13">
      <c r="A64" s="9">
        <v>36160</v>
      </c>
      <c r="B64" s="96">
        <v>1.1092970372569001E-2</v>
      </c>
      <c r="C64" s="96">
        <v>2.9792326859650699E-2</v>
      </c>
      <c r="G64" s="291"/>
      <c r="H64" s="291"/>
      <c r="I64" s="291"/>
      <c r="J64" s="291"/>
      <c r="K64" s="291"/>
      <c r="L64" s="291"/>
      <c r="M64" s="291"/>
    </row>
    <row r="65" spans="1:13">
      <c r="A65" s="9">
        <v>36191</v>
      </c>
      <c r="B65" s="96">
        <v>1.18498226425223E-2</v>
      </c>
      <c r="C65" s="96">
        <v>3.1042776036207299E-2</v>
      </c>
      <c r="G65" s="291"/>
      <c r="H65" s="291"/>
      <c r="I65" s="291"/>
      <c r="J65" s="291"/>
      <c r="K65" s="291"/>
      <c r="L65" s="291"/>
      <c r="M65" s="291"/>
    </row>
    <row r="66" spans="1:13">
      <c r="A66" s="9">
        <v>36219</v>
      </c>
      <c r="B66" s="96">
        <v>1.23611385963308E-2</v>
      </c>
      <c r="C66" s="96">
        <v>3.2054084952683998E-2</v>
      </c>
      <c r="G66" s="291"/>
      <c r="H66" s="291"/>
      <c r="I66" s="291"/>
      <c r="J66" s="291"/>
      <c r="K66" s="291"/>
      <c r="L66" s="291"/>
      <c r="M66" s="291"/>
    </row>
    <row r="67" spans="1:13">
      <c r="A67" s="9">
        <v>36250</v>
      </c>
      <c r="B67" s="96">
        <v>1.36057116289324E-2</v>
      </c>
      <c r="C67" s="96">
        <v>3.4862100278121103E-2</v>
      </c>
      <c r="G67" s="291"/>
      <c r="H67" s="291"/>
      <c r="I67" s="291"/>
      <c r="J67" s="291"/>
      <c r="K67" s="291"/>
      <c r="L67" s="291"/>
      <c r="M67" s="291"/>
    </row>
    <row r="68" spans="1:13">
      <c r="A68" s="9">
        <v>36280</v>
      </c>
      <c r="B68" s="96">
        <v>1.4873270016215899E-2</v>
      </c>
      <c r="C68" s="96">
        <v>3.7828030088132E-2</v>
      </c>
      <c r="G68" s="291"/>
      <c r="H68" s="291"/>
      <c r="I68" s="291"/>
      <c r="J68" s="291"/>
      <c r="K68" s="291"/>
      <c r="L68" s="291"/>
      <c r="M68" s="291"/>
    </row>
    <row r="69" spans="1:13">
      <c r="A69" s="9">
        <v>36311</v>
      </c>
      <c r="B69" s="96">
        <v>1.7787639838799298E-2</v>
      </c>
      <c r="C69" s="96">
        <v>4.5162710708071901E-2</v>
      </c>
      <c r="G69" s="291"/>
      <c r="H69" s="291"/>
      <c r="I69" s="291"/>
      <c r="J69" s="291"/>
      <c r="K69" s="291"/>
      <c r="L69" s="291"/>
      <c r="M69" s="291"/>
    </row>
    <row r="70" spans="1:13">
      <c r="A70" s="9">
        <v>36341</v>
      </c>
      <c r="B70" s="96">
        <v>1.8955224723180002E-2</v>
      </c>
      <c r="C70" s="96">
        <v>4.7314396879310397E-2</v>
      </c>
      <c r="G70" s="291"/>
      <c r="H70" s="291"/>
      <c r="I70" s="291"/>
      <c r="J70" s="291"/>
      <c r="K70" s="291"/>
      <c r="L70" s="291"/>
      <c r="M70" s="291"/>
    </row>
    <row r="71" spans="1:13">
      <c r="A71" s="9">
        <v>36372</v>
      </c>
      <c r="B71" s="96">
        <v>2.09112608220859E-2</v>
      </c>
      <c r="C71" s="96">
        <v>5.2166492619458597E-2</v>
      </c>
      <c r="G71" s="291"/>
      <c r="H71" s="291"/>
      <c r="I71" s="291"/>
      <c r="J71" s="291"/>
      <c r="K71" s="291"/>
      <c r="L71" s="291"/>
      <c r="M71" s="291"/>
    </row>
    <row r="72" spans="1:13">
      <c r="A72" s="9">
        <v>36403</v>
      </c>
      <c r="B72" s="96">
        <v>2.0831136341928298E-2</v>
      </c>
      <c r="C72" s="96">
        <v>5.2267881734755599E-2</v>
      </c>
      <c r="G72" s="291"/>
      <c r="H72" s="291"/>
      <c r="I72" s="291"/>
      <c r="J72" s="291"/>
      <c r="K72" s="291"/>
      <c r="L72" s="291"/>
      <c r="M72" s="291"/>
    </row>
    <row r="73" spans="1:13">
      <c r="A73" s="9">
        <v>36433</v>
      </c>
      <c r="B73" s="96">
        <v>2.19291541135909E-2</v>
      </c>
      <c r="C73" s="96">
        <v>5.4900944185298103E-2</v>
      </c>
      <c r="G73" s="291"/>
      <c r="H73" s="291"/>
      <c r="I73" s="291"/>
      <c r="J73" s="291"/>
      <c r="K73" s="291"/>
      <c r="L73" s="291"/>
      <c r="M73" s="291"/>
    </row>
    <row r="74" spans="1:13">
      <c r="A74" s="9">
        <v>36464</v>
      </c>
      <c r="B74" s="96">
        <v>2.22835862479412E-2</v>
      </c>
      <c r="C74" s="96">
        <v>5.6418545435255402E-2</v>
      </c>
      <c r="G74" s="291"/>
      <c r="H74" s="291"/>
      <c r="I74" s="291"/>
      <c r="J74" s="291"/>
      <c r="K74" s="291"/>
      <c r="L74" s="291"/>
      <c r="M74" s="291"/>
    </row>
    <row r="75" spans="1:13">
      <c r="A75" s="9">
        <v>36494</v>
      </c>
      <c r="B75" s="96">
        <v>2.1737822037068599E-2</v>
      </c>
      <c r="C75" s="96">
        <v>5.5172947184700297E-2</v>
      </c>
      <c r="G75" s="291"/>
      <c r="H75" s="291"/>
      <c r="I75" s="291"/>
      <c r="J75" s="291"/>
      <c r="K75" s="291"/>
      <c r="L75" s="291"/>
      <c r="M75" s="291"/>
    </row>
    <row r="76" spans="1:13">
      <c r="A76" s="9">
        <v>36525</v>
      </c>
      <c r="B76" s="96">
        <v>2.0927035309334499E-2</v>
      </c>
      <c r="C76" s="96">
        <v>5.3310205932971901E-2</v>
      </c>
      <c r="G76" s="291"/>
      <c r="H76" s="291"/>
      <c r="I76" s="291"/>
      <c r="J76" s="291"/>
      <c r="K76" s="291"/>
      <c r="L76" s="291"/>
      <c r="M76" s="291"/>
    </row>
    <row r="77" spans="1:13">
      <c r="A77" s="9">
        <v>36556</v>
      </c>
      <c r="B77" s="96">
        <v>2.1029189415948099E-2</v>
      </c>
      <c r="C77" s="96">
        <v>5.3514918858450403E-2</v>
      </c>
      <c r="G77" s="291"/>
      <c r="H77" s="291"/>
      <c r="I77" s="291"/>
      <c r="J77" s="291"/>
      <c r="K77" s="291"/>
      <c r="L77" s="291"/>
      <c r="M77" s="291"/>
    </row>
    <row r="78" spans="1:13">
      <c r="A78" s="9">
        <v>36585</v>
      </c>
      <c r="B78" s="96">
        <v>2.0779239168942799E-2</v>
      </c>
      <c r="C78" s="96">
        <v>5.2926317312268302E-2</v>
      </c>
      <c r="G78" s="291"/>
      <c r="H78" s="291"/>
      <c r="I78" s="291"/>
      <c r="J78" s="291"/>
      <c r="K78" s="291"/>
      <c r="L78" s="291"/>
      <c r="M78" s="291"/>
    </row>
    <row r="79" spans="1:13">
      <c r="A79" s="9">
        <v>36616</v>
      </c>
      <c r="B79" s="96">
        <v>2.11473082908189E-2</v>
      </c>
      <c r="C79" s="96">
        <v>5.4374704943723901E-2</v>
      </c>
      <c r="G79" s="291"/>
      <c r="H79" s="291"/>
      <c r="I79" s="291"/>
      <c r="J79" s="291"/>
      <c r="K79" s="291"/>
      <c r="L79" s="291"/>
      <c r="M79" s="291"/>
    </row>
    <row r="80" spans="1:13">
      <c r="A80" s="9">
        <v>36646</v>
      </c>
      <c r="B80" s="96">
        <v>2.13210146950767E-2</v>
      </c>
      <c r="C80" s="96">
        <v>5.4881608409386197E-2</v>
      </c>
      <c r="G80" s="291"/>
      <c r="H80" s="291"/>
      <c r="I80" s="291"/>
      <c r="J80" s="291"/>
      <c r="K80" s="291"/>
      <c r="L80" s="291"/>
      <c r="M80" s="291"/>
    </row>
    <row r="81" spans="1:13">
      <c r="A81" s="9">
        <v>36677</v>
      </c>
      <c r="B81" s="96">
        <v>2.0551157682978799E-2</v>
      </c>
      <c r="C81" s="96">
        <v>5.2247943215894002E-2</v>
      </c>
      <c r="G81" s="291"/>
      <c r="H81" s="291"/>
      <c r="I81" s="291"/>
      <c r="J81" s="291"/>
      <c r="K81" s="291"/>
      <c r="L81" s="291"/>
      <c r="M81" s="291"/>
    </row>
    <row r="82" spans="1:13">
      <c r="A82" s="9">
        <v>36707</v>
      </c>
      <c r="B82" s="96">
        <v>2.09375714624827E-2</v>
      </c>
      <c r="C82" s="96">
        <v>5.3406187702779301E-2</v>
      </c>
      <c r="G82" s="291"/>
      <c r="H82" s="291"/>
      <c r="I82" s="291"/>
      <c r="J82" s="291"/>
      <c r="K82" s="291"/>
      <c r="L82" s="291"/>
      <c r="M82" s="291"/>
    </row>
    <row r="83" spans="1:13">
      <c r="A83" s="9">
        <v>36738</v>
      </c>
      <c r="B83" s="96">
        <v>1.94982345435331E-2</v>
      </c>
      <c r="C83" s="96">
        <v>4.9630855293431898E-2</v>
      </c>
      <c r="G83" s="291"/>
      <c r="H83" s="291"/>
      <c r="I83" s="291"/>
      <c r="J83" s="291"/>
      <c r="K83" s="291"/>
      <c r="L83" s="291"/>
      <c r="M83" s="291"/>
    </row>
    <row r="84" spans="1:13">
      <c r="A84" s="9">
        <v>36769</v>
      </c>
      <c r="B84" s="96">
        <v>2.01830616489251E-2</v>
      </c>
      <c r="C84" s="96">
        <v>5.1217317945611802E-2</v>
      </c>
      <c r="G84" s="291"/>
      <c r="H84" s="291"/>
      <c r="I84" s="291"/>
      <c r="J84" s="291"/>
      <c r="K84" s="291"/>
      <c r="L84" s="291"/>
      <c r="M84" s="291"/>
    </row>
    <row r="85" spans="1:13">
      <c r="A85" s="9">
        <v>36799</v>
      </c>
      <c r="B85" s="96">
        <v>2.0862545686086999E-2</v>
      </c>
      <c r="C85" s="96">
        <v>5.2932805410199103E-2</v>
      </c>
      <c r="G85" s="291"/>
      <c r="H85" s="291"/>
      <c r="I85" s="291"/>
      <c r="J85" s="291"/>
      <c r="K85" s="291"/>
      <c r="L85" s="291"/>
      <c r="M85" s="291"/>
    </row>
    <row r="86" spans="1:13">
      <c r="A86" s="9">
        <v>36830</v>
      </c>
      <c r="B86" s="96">
        <v>1.9956063187804199E-2</v>
      </c>
      <c r="C86" s="96">
        <v>4.9738517055057399E-2</v>
      </c>
      <c r="G86" s="291"/>
      <c r="H86" s="291"/>
      <c r="I86" s="291"/>
      <c r="J86" s="291"/>
      <c r="K86" s="291"/>
      <c r="L86" s="291"/>
      <c r="M86" s="291"/>
    </row>
    <row r="87" spans="1:13">
      <c r="A87" s="9">
        <v>36860</v>
      </c>
      <c r="B87" s="96">
        <v>2.24944895666002E-2</v>
      </c>
      <c r="C87" s="96">
        <v>5.57051766616731E-2</v>
      </c>
      <c r="G87" s="291"/>
      <c r="H87" s="291"/>
      <c r="I87" s="291"/>
      <c r="J87" s="291"/>
      <c r="K87" s="291"/>
      <c r="L87" s="291"/>
      <c r="M87" s="291"/>
    </row>
    <row r="88" spans="1:13">
      <c r="A88" s="9">
        <v>36891</v>
      </c>
      <c r="B88" s="96">
        <v>2.4475507945576999E-2</v>
      </c>
      <c r="C88" s="96">
        <v>6.1076289280714603E-2</v>
      </c>
      <c r="G88" s="291"/>
      <c r="H88" s="291"/>
      <c r="I88" s="291"/>
      <c r="J88" s="291"/>
      <c r="K88" s="291"/>
      <c r="L88" s="291"/>
      <c r="M88" s="291"/>
    </row>
    <row r="89" spans="1:13">
      <c r="A89" s="9">
        <v>36922</v>
      </c>
      <c r="B89" s="96">
        <v>2.54226490072939E-2</v>
      </c>
      <c r="C89" s="96">
        <v>6.32292545679837E-2</v>
      </c>
      <c r="G89" s="291"/>
      <c r="H89" s="291"/>
      <c r="I89" s="291"/>
      <c r="J89" s="291"/>
      <c r="K89" s="291"/>
      <c r="L89" s="291"/>
      <c r="M89" s="291"/>
    </row>
    <row r="90" spans="1:13">
      <c r="A90" s="9">
        <v>36950</v>
      </c>
      <c r="B90" s="96">
        <v>2.6384616541407099E-2</v>
      </c>
      <c r="C90" s="96">
        <v>6.5728468019963404E-2</v>
      </c>
      <c r="G90" s="291"/>
      <c r="H90" s="291"/>
      <c r="I90" s="291"/>
      <c r="J90" s="291"/>
      <c r="K90" s="291"/>
      <c r="L90" s="291"/>
      <c r="M90" s="291"/>
    </row>
    <row r="91" spans="1:13">
      <c r="A91" s="9">
        <v>36981</v>
      </c>
      <c r="B91" s="96">
        <v>2.7104560980554301E-2</v>
      </c>
      <c r="C91" s="96">
        <v>6.8007597245415496E-2</v>
      </c>
      <c r="G91" s="291"/>
      <c r="H91" s="291"/>
      <c r="I91" s="291"/>
      <c r="J91" s="291"/>
      <c r="K91" s="291"/>
      <c r="L91" s="291"/>
      <c r="M91" s="291"/>
    </row>
    <row r="92" spans="1:13">
      <c r="A92" s="9">
        <v>37011</v>
      </c>
      <c r="B92" s="96">
        <v>2.7809058460214E-2</v>
      </c>
      <c r="C92" s="96">
        <v>6.9788310718451596E-2</v>
      </c>
      <c r="G92" s="291"/>
      <c r="H92" s="291"/>
      <c r="I92" s="291"/>
      <c r="J92" s="291"/>
      <c r="K92" s="291"/>
      <c r="L92" s="291"/>
      <c r="M92" s="291"/>
    </row>
    <row r="93" spans="1:13">
      <c r="A93" s="9">
        <v>37042</v>
      </c>
      <c r="B93" s="96">
        <v>2.8196866607469701E-2</v>
      </c>
      <c r="C93" s="96">
        <v>7.1149578108002695E-2</v>
      </c>
      <c r="G93" s="291"/>
      <c r="H93" s="291"/>
      <c r="I93" s="291"/>
      <c r="J93" s="291"/>
      <c r="K93" s="291"/>
      <c r="L93" s="291"/>
      <c r="M93" s="291"/>
    </row>
    <row r="94" spans="1:13">
      <c r="A94" s="9">
        <v>37072</v>
      </c>
      <c r="B94" s="96">
        <v>2.9162320541141099E-2</v>
      </c>
      <c r="C94" s="96">
        <v>7.3563020386380601E-2</v>
      </c>
      <c r="G94" s="291"/>
      <c r="H94" s="291"/>
      <c r="I94" s="291"/>
      <c r="J94" s="291"/>
      <c r="K94" s="291"/>
      <c r="L94" s="291"/>
      <c r="M94" s="291"/>
    </row>
    <row r="95" spans="1:13">
      <c r="A95" s="9">
        <v>37103</v>
      </c>
      <c r="B95" s="96">
        <v>3.06648983102802E-2</v>
      </c>
      <c r="C95" s="96">
        <v>7.7201147144597096E-2</v>
      </c>
      <c r="G95" s="291"/>
      <c r="H95" s="291"/>
      <c r="I95" s="291"/>
      <c r="J95" s="291"/>
      <c r="K95" s="291"/>
      <c r="L95" s="291"/>
      <c r="M95" s="291"/>
    </row>
    <row r="96" spans="1:13">
      <c r="A96" s="9">
        <v>37134</v>
      </c>
      <c r="B96" s="96">
        <v>3.1950564775110997E-2</v>
      </c>
      <c r="C96" s="96">
        <v>8.2356584059904703E-2</v>
      </c>
      <c r="G96" s="291"/>
      <c r="H96" s="291"/>
      <c r="I96" s="291"/>
      <c r="J96" s="291"/>
      <c r="K96" s="291"/>
      <c r="L96" s="291"/>
      <c r="M96" s="291"/>
    </row>
    <row r="97" spans="1:13">
      <c r="A97" s="9">
        <v>37164</v>
      </c>
      <c r="B97" s="96">
        <v>3.2925567284140603E-2</v>
      </c>
      <c r="C97" s="96">
        <v>8.5490561822991598E-2</v>
      </c>
      <c r="G97" s="291"/>
      <c r="H97" s="291"/>
      <c r="I97" s="291"/>
      <c r="J97" s="291"/>
      <c r="K97" s="291"/>
      <c r="L97" s="291"/>
      <c r="M97" s="291"/>
    </row>
    <row r="98" spans="1:13">
      <c r="A98" s="9">
        <v>37195</v>
      </c>
      <c r="B98" s="96">
        <v>3.4602521677098902E-2</v>
      </c>
      <c r="C98" s="96">
        <v>9.0094433783811406E-2</v>
      </c>
      <c r="G98" s="291"/>
      <c r="H98" s="291"/>
      <c r="I98" s="291"/>
      <c r="J98" s="291"/>
      <c r="K98" s="291"/>
      <c r="L98" s="291"/>
      <c r="M98" s="291"/>
    </row>
    <row r="99" spans="1:13">
      <c r="A99" s="9">
        <v>37225</v>
      </c>
      <c r="B99" s="96">
        <v>3.42270538494528E-2</v>
      </c>
      <c r="C99" s="96">
        <v>9.0052067136898506E-2</v>
      </c>
      <c r="G99" s="291"/>
      <c r="H99" s="291"/>
      <c r="I99" s="291"/>
      <c r="J99" s="291"/>
      <c r="K99" s="291"/>
      <c r="L99" s="291"/>
      <c r="M99" s="291"/>
    </row>
    <row r="100" spans="1:13">
      <c r="A100" s="9">
        <v>37256</v>
      </c>
      <c r="B100" s="96">
        <v>3.5306536097725098E-2</v>
      </c>
      <c r="C100" s="96">
        <v>9.3117995473975396E-2</v>
      </c>
      <c r="G100" s="291"/>
      <c r="H100" s="291"/>
      <c r="I100" s="291"/>
      <c r="J100" s="291"/>
      <c r="K100" s="291"/>
      <c r="L100" s="291"/>
      <c r="M100" s="291"/>
    </row>
    <row r="101" spans="1:13">
      <c r="A101" s="9">
        <v>37287</v>
      </c>
      <c r="B101" s="96">
        <v>3.5574764771853097E-2</v>
      </c>
      <c r="C101" s="96">
        <v>9.4687613796373707E-2</v>
      </c>
      <c r="G101" s="291"/>
      <c r="H101" s="291"/>
      <c r="I101" s="291"/>
      <c r="J101" s="291"/>
      <c r="K101" s="291"/>
      <c r="L101" s="291"/>
      <c r="M101" s="291"/>
    </row>
    <row r="102" spans="1:13">
      <c r="A102" s="9">
        <v>37315</v>
      </c>
      <c r="B102" s="96">
        <v>3.4615528466040303E-2</v>
      </c>
      <c r="C102" s="96">
        <v>9.2710135026254997E-2</v>
      </c>
      <c r="G102" s="291"/>
      <c r="H102" s="291"/>
      <c r="I102" s="291"/>
      <c r="J102" s="291"/>
      <c r="K102" s="291"/>
      <c r="L102" s="291"/>
      <c r="M102" s="291"/>
    </row>
    <row r="103" spans="1:13">
      <c r="A103" s="9">
        <v>37346</v>
      </c>
      <c r="B103" s="96">
        <v>3.5050367100538299E-2</v>
      </c>
      <c r="C103" s="96">
        <v>9.4433912480012497E-2</v>
      </c>
      <c r="G103" s="291"/>
      <c r="H103" s="291"/>
      <c r="I103" s="291"/>
      <c r="J103" s="291"/>
      <c r="K103" s="291"/>
      <c r="L103" s="291"/>
      <c r="M103" s="291"/>
    </row>
    <row r="104" spans="1:13">
      <c r="A104" s="9">
        <v>37376</v>
      </c>
      <c r="B104" s="96">
        <v>3.4381081236715801E-2</v>
      </c>
      <c r="C104" s="96">
        <v>9.3317828893307406E-2</v>
      </c>
      <c r="G104" s="291"/>
      <c r="H104" s="291"/>
      <c r="I104" s="291"/>
      <c r="J104" s="291"/>
      <c r="K104" s="291"/>
      <c r="L104" s="291"/>
      <c r="M104" s="291"/>
    </row>
    <row r="105" spans="1:13">
      <c r="A105" s="9">
        <v>37407</v>
      </c>
      <c r="B105" s="96">
        <v>3.5555249347821102E-2</v>
      </c>
      <c r="C105" s="96">
        <v>9.6547049093939602E-2</v>
      </c>
      <c r="G105" s="291"/>
      <c r="H105" s="291"/>
      <c r="I105" s="291"/>
      <c r="J105" s="291"/>
      <c r="K105" s="291"/>
      <c r="L105" s="291"/>
      <c r="M105" s="291"/>
    </row>
    <row r="106" spans="1:13">
      <c r="A106" s="9">
        <v>37437</v>
      </c>
      <c r="B106" s="96">
        <v>3.4558804721904902E-2</v>
      </c>
      <c r="C106" s="96">
        <v>9.4524767332597195E-2</v>
      </c>
      <c r="G106" s="291"/>
      <c r="H106" s="291"/>
      <c r="I106" s="291"/>
      <c r="J106" s="291"/>
      <c r="K106" s="291"/>
      <c r="L106" s="291"/>
      <c r="M106" s="291"/>
    </row>
    <row r="107" spans="1:13">
      <c r="A107" s="9">
        <v>37468</v>
      </c>
      <c r="B107" s="96">
        <v>3.44118963452359E-2</v>
      </c>
      <c r="C107" s="96">
        <v>9.1971978656468001E-2</v>
      </c>
      <c r="G107" s="291"/>
      <c r="H107" s="291"/>
      <c r="I107" s="291"/>
      <c r="J107" s="291"/>
      <c r="K107" s="291"/>
      <c r="L107" s="291"/>
      <c r="M107" s="291"/>
    </row>
    <row r="108" spans="1:13">
      <c r="A108" s="9">
        <v>37499</v>
      </c>
      <c r="B108" s="96">
        <v>3.3824593119534598E-2</v>
      </c>
      <c r="C108" s="96">
        <v>9.0124458744212502E-2</v>
      </c>
      <c r="G108" s="291"/>
      <c r="H108" s="291"/>
      <c r="I108" s="291"/>
      <c r="J108" s="291"/>
      <c r="K108" s="291"/>
      <c r="L108" s="291"/>
      <c r="M108" s="291"/>
    </row>
    <row r="109" spans="1:13">
      <c r="A109" s="9">
        <v>37529</v>
      </c>
      <c r="B109" s="96">
        <v>3.3300966982839499E-2</v>
      </c>
      <c r="C109" s="96">
        <v>8.8600498440473102E-2</v>
      </c>
      <c r="G109" s="291"/>
      <c r="H109" s="291"/>
      <c r="I109" s="291"/>
      <c r="J109" s="291"/>
      <c r="K109" s="291"/>
      <c r="L109" s="291"/>
      <c r="M109" s="291"/>
    </row>
    <row r="110" spans="1:13">
      <c r="A110" s="9">
        <v>37560</v>
      </c>
      <c r="B110" s="96">
        <v>3.17988575649365E-2</v>
      </c>
      <c r="C110" s="96">
        <v>8.45293122216495E-2</v>
      </c>
      <c r="G110" s="291"/>
      <c r="H110" s="291"/>
      <c r="I110" s="291"/>
      <c r="J110" s="291"/>
      <c r="K110" s="291"/>
      <c r="L110" s="291"/>
      <c r="M110" s="291"/>
    </row>
    <row r="111" spans="1:13">
      <c r="A111" s="9">
        <v>37590</v>
      </c>
      <c r="B111" s="96">
        <v>3.0237475184017901E-2</v>
      </c>
      <c r="C111" s="96">
        <v>8.0529462775087199E-2</v>
      </c>
      <c r="G111" s="291"/>
      <c r="H111" s="291"/>
      <c r="I111" s="291"/>
      <c r="J111" s="291"/>
      <c r="K111" s="291"/>
      <c r="L111" s="291"/>
      <c r="M111" s="291"/>
    </row>
    <row r="112" spans="1:13">
      <c r="A112" s="9">
        <v>37621</v>
      </c>
      <c r="B112" s="96">
        <v>2.92137708274883E-2</v>
      </c>
      <c r="C112" s="96">
        <v>7.8035037623013906E-2</v>
      </c>
      <c r="G112" s="291"/>
      <c r="H112" s="291"/>
      <c r="I112" s="291"/>
      <c r="J112" s="291"/>
      <c r="K112" s="291"/>
      <c r="L112" s="291"/>
      <c r="M112" s="291"/>
    </row>
    <row r="113" spans="1:13">
      <c r="A113" s="9">
        <v>37652</v>
      </c>
      <c r="B113" s="96">
        <v>2.7111301472676302E-2</v>
      </c>
      <c r="C113" s="96">
        <v>7.1910897233897098E-2</v>
      </c>
      <c r="G113" s="291"/>
      <c r="H113" s="291"/>
      <c r="I113" s="291"/>
      <c r="J113" s="291"/>
      <c r="K113" s="291"/>
      <c r="L113" s="291"/>
      <c r="M113" s="291"/>
    </row>
    <row r="114" spans="1:13">
      <c r="A114" s="9">
        <v>37680</v>
      </c>
      <c r="B114" s="96">
        <v>2.7515259623841201E-2</v>
      </c>
      <c r="C114" s="96">
        <v>7.3797557829881497E-2</v>
      </c>
      <c r="G114" s="291"/>
      <c r="H114" s="291"/>
      <c r="I114" s="291"/>
      <c r="J114" s="291"/>
      <c r="K114" s="291"/>
      <c r="L114" s="291"/>
      <c r="M114" s="291"/>
    </row>
    <row r="115" spans="1:13">
      <c r="A115" s="9">
        <v>37711</v>
      </c>
      <c r="B115" s="96">
        <v>2.5731044507275602E-2</v>
      </c>
      <c r="C115" s="96">
        <v>6.7866139033988998E-2</v>
      </c>
      <c r="G115" s="291"/>
      <c r="H115" s="291"/>
      <c r="I115" s="291"/>
      <c r="J115" s="291"/>
      <c r="K115" s="291"/>
      <c r="L115" s="291"/>
      <c r="M115" s="291"/>
    </row>
    <row r="116" spans="1:13">
      <c r="A116" s="9">
        <v>37741</v>
      </c>
      <c r="B116" s="96">
        <v>2.4957147796929601E-2</v>
      </c>
      <c r="C116" s="96">
        <v>6.7198276044634006E-2</v>
      </c>
      <c r="G116" s="291"/>
      <c r="H116" s="291"/>
      <c r="I116" s="291"/>
      <c r="J116" s="291"/>
      <c r="K116" s="291"/>
      <c r="L116" s="291"/>
      <c r="M116" s="291"/>
    </row>
    <row r="117" spans="1:13">
      <c r="A117" s="9">
        <v>37772</v>
      </c>
      <c r="B117" s="96">
        <v>2.3441319427120098E-2</v>
      </c>
      <c r="C117" s="96">
        <v>6.49633139739101E-2</v>
      </c>
      <c r="G117" s="291"/>
      <c r="H117" s="291"/>
      <c r="I117" s="291"/>
      <c r="J117" s="291"/>
      <c r="K117" s="291"/>
      <c r="L117" s="291"/>
      <c r="M117" s="291"/>
    </row>
    <row r="118" spans="1:13">
      <c r="A118" s="9">
        <v>37802</v>
      </c>
      <c r="B118" s="96">
        <v>2.2883695788159401E-2</v>
      </c>
      <c r="C118" s="96">
        <v>6.30039707724762E-2</v>
      </c>
      <c r="G118" s="291"/>
      <c r="H118" s="291"/>
      <c r="I118" s="291"/>
      <c r="J118" s="291"/>
      <c r="K118" s="291"/>
      <c r="L118" s="291"/>
      <c r="M118" s="291"/>
    </row>
    <row r="119" spans="1:13">
      <c r="A119" s="9">
        <v>37833</v>
      </c>
      <c r="B119" s="96">
        <v>2.2208568801008601E-2</v>
      </c>
      <c r="C119" s="96">
        <v>6.1388246016903299E-2</v>
      </c>
      <c r="G119" s="291"/>
      <c r="H119" s="291"/>
      <c r="I119" s="291"/>
      <c r="J119" s="291"/>
      <c r="K119" s="291"/>
      <c r="L119" s="291"/>
      <c r="M119" s="291"/>
    </row>
    <row r="120" spans="1:13">
      <c r="A120" s="9">
        <v>37864</v>
      </c>
      <c r="B120" s="96">
        <v>2.2070065136516701E-2</v>
      </c>
      <c r="C120" s="96">
        <v>6.1953604853264801E-2</v>
      </c>
      <c r="G120" s="291"/>
      <c r="H120" s="291"/>
      <c r="I120" s="291"/>
      <c r="J120" s="291"/>
      <c r="K120" s="291"/>
      <c r="L120" s="291"/>
      <c r="M120" s="291"/>
    </row>
    <row r="121" spans="1:13">
      <c r="A121" s="9">
        <v>37894</v>
      </c>
      <c r="B121" s="96">
        <v>2.0838271789054699E-2</v>
      </c>
      <c r="C121" s="96">
        <v>5.8332060129677198E-2</v>
      </c>
      <c r="G121" s="291"/>
      <c r="H121" s="291"/>
      <c r="I121" s="291"/>
      <c r="J121" s="291"/>
      <c r="K121" s="291"/>
      <c r="L121" s="291"/>
      <c r="M121" s="291"/>
    </row>
    <row r="122" spans="1:13">
      <c r="A122" s="9">
        <v>37925</v>
      </c>
      <c r="B122" s="96">
        <v>2.05891732562976E-2</v>
      </c>
      <c r="C122" s="96">
        <v>5.8905693600781399E-2</v>
      </c>
      <c r="G122" s="291"/>
      <c r="H122" s="291"/>
      <c r="I122" s="291"/>
      <c r="J122" s="291"/>
      <c r="K122" s="291"/>
      <c r="L122" s="291"/>
      <c r="M122" s="291"/>
    </row>
    <row r="123" spans="1:13">
      <c r="A123" s="9">
        <v>37955</v>
      </c>
      <c r="B123" s="96">
        <v>1.92199538224311E-2</v>
      </c>
      <c r="C123" s="96">
        <v>5.4484337392815801E-2</v>
      </c>
      <c r="G123" s="291"/>
      <c r="H123" s="291"/>
      <c r="I123" s="291"/>
      <c r="J123" s="291"/>
      <c r="K123" s="291"/>
      <c r="L123" s="291"/>
      <c r="M123" s="291"/>
    </row>
    <row r="124" spans="1:13">
      <c r="A124" s="9">
        <v>37986</v>
      </c>
      <c r="B124" s="96">
        <v>1.8332559667521901E-2</v>
      </c>
      <c r="C124" s="96">
        <v>5.3216815387925602E-2</v>
      </c>
      <c r="G124" s="291"/>
      <c r="H124" s="291"/>
      <c r="I124" s="291"/>
      <c r="J124" s="291"/>
      <c r="K124" s="291"/>
      <c r="L124" s="291"/>
      <c r="M124" s="291"/>
    </row>
    <row r="125" spans="1:13">
      <c r="A125" s="9">
        <v>38017</v>
      </c>
      <c r="B125" s="96">
        <v>1.7694026542427899E-2</v>
      </c>
      <c r="C125" s="96">
        <v>5.1219007777426703E-2</v>
      </c>
      <c r="G125" s="291"/>
      <c r="H125" s="291"/>
      <c r="I125" s="291"/>
      <c r="J125" s="291"/>
      <c r="K125" s="291"/>
      <c r="L125" s="291"/>
      <c r="M125" s="291"/>
    </row>
    <row r="126" spans="1:13">
      <c r="A126" s="9">
        <v>38046</v>
      </c>
      <c r="B126" s="96">
        <v>1.5881592966525301E-2</v>
      </c>
      <c r="C126" s="96">
        <v>4.61196944585716E-2</v>
      </c>
      <c r="G126" s="291"/>
      <c r="H126" s="291"/>
      <c r="I126" s="291"/>
      <c r="J126" s="291"/>
      <c r="K126" s="291"/>
      <c r="L126" s="291"/>
      <c r="M126" s="291"/>
    </row>
    <row r="127" spans="1:13">
      <c r="A127" s="9">
        <v>38077</v>
      </c>
      <c r="B127" s="96">
        <v>1.5036691552630901E-2</v>
      </c>
      <c r="C127" s="96">
        <v>4.3272067334363201E-2</v>
      </c>
      <c r="G127" s="291"/>
      <c r="H127" s="291"/>
      <c r="I127" s="291"/>
      <c r="J127" s="291"/>
      <c r="K127" s="291"/>
      <c r="L127" s="291"/>
      <c r="M127" s="291"/>
    </row>
    <row r="128" spans="1:13">
      <c r="A128" s="9">
        <v>38107</v>
      </c>
      <c r="B128" s="96">
        <v>1.4068828667881301E-2</v>
      </c>
      <c r="C128" s="96">
        <v>4.0874780612588403E-2</v>
      </c>
      <c r="G128" s="291"/>
      <c r="H128" s="291"/>
      <c r="I128" s="291"/>
      <c r="J128" s="291"/>
      <c r="K128" s="291"/>
      <c r="L128" s="291"/>
      <c r="M128" s="291"/>
    </row>
    <row r="129" spans="1:13">
      <c r="A129" s="9">
        <v>38138</v>
      </c>
      <c r="B129" s="96">
        <v>1.2468425781268401E-2</v>
      </c>
      <c r="C129" s="96">
        <v>3.6201627842115697E-2</v>
      </c>
      <c r="G129" s="291"/>
      <c r="H129" s="291"/>
      <c r="I129" s="291"/>
      <c r="J129" s="291"/>
      <c r="K129" s="291"/>
      <c r="L129" s="291"/>
      <c r="M129" s="291"/>
    </row>
    <row r="130" spans="1:13">
      <c r="A130" s="9">
        <v>38168</v>
      </c>
      <c r="B130" s="96">
        <v>1.1462219239598399E-2</v>
      </c>
      <c r="C130" s="96">
        <v>3.32550468418732E-2</v>
      </c>
      <c r="G130" s="291"/>
      <c r="H130" s="291"/>
      <c r="I130" s="291"/>
      <c r="J130" s="291"/>
      <c r="K130" s="291"/>
      <c r="L130" s="291"/>
      <c r="M130" s="291"/>
    </row>
    <row r="131" spans="1:13">
      <c r="A131" s="9">
        <v>38199</v>
      </c>
      <c r="B131" s="96">
        <v>9.0508028681213198E-3</v>
      </c>
      <c r="C131" s="96">
        <v>2.6206767642570902E-2</v>
      </c>
      <c r="G131" s="291"/>
      <c r="H131" s="291"/>
      <c r="I131" s="291"/>
      <c r="J131" s="291"/>
      <c r="K131" s="291"/>
      <c r="L131" s="291"/>
      <c r="M131" s="291"/>
    </row>
    <row r="132" spans="1:13">
      <c r="A132" s="9">
        <v>38230</v>
      </c>
      <c r="B132" s="96">
        <v>7.26277306381973E-3</v>
      </c>
      <c r="C132" s="96">
        <v>2.11672444716875E-2</v>
      </c>
      <c r="G132" s="291"/>
      <c r="H132" s="291"/>
      <c r="I132" s="291"/>
      <c r="J132" s="291"/>
      <c r="K132" s="291"/>
      <c r="L132" s="291"/>
      <c r="M132" s="291"/>
    </row>
    <row r="133" spans="1:13">
      <c r="A133" s="9">
        <v>38260</v>
      </c>
      <c r="B133" s="96">
        <v>8.0973685632447206E-3</v>
      </c>
      <c r="C133" s="96">
        <v>2.3613191732822201E-2</v>
      </c>
      <c r="G133" s="291"/>
      <c r="H133" s="291"/>
      <c r="I133" s="291"/>
      <c r="J133" s="291"/>
      <c r="K133" s="291"/>
      <c r="L133" s="291"/>
      <c r="M133" s="291"/>
    </row>
    <row r="134" spans="1:13">
      <c r="A134" s="9">
        <v>38291</v>
      </c>
      <c r="B134" s="96">
        <v>8.0666909497135696E-3</v>
      </c>
      <c r="C134" s="96">
        <v>2.3453614442256899E-2</v>
      </c>
      <c r="G134" s="291"/>
      <c r="H134" s="291"/>
      <c r="I134" s="291"/>
      <c r="J134" s="291"/>
      <c r="K134" s="291"/>
      <c r="L134" s="291"/>
      <c r="M134" s="291"/>
    </row>
    <row r="135" spans="1:13">
      <c r="A135" s="9">
        <v>38321</v>
      </c>
      <c r="B135" s="96">
        <v>8.6106091219480003E-3</v>
      </c>
      <c r="C135" s="96">
        <v>2.5093849542680201E-2</v>
      </c>
      <c r="G135" s="291"/>
      <c r="H135" s="291"/>
      <c r="I135" s="291"/>
      <c r="J135" s="291"/>
      <c r="K135" s="291"/>
      <c r="L135" s="291"/>
      <c r="M135" s="291"/>
    </row>
    <row r="136" spans="1:13">
      <c r="A136" s="9">
        <v>38352</v>
      </c>
      <c r="B136" s="96">
        <v>8.2421396231883194E-3</v>
      </c>
      <c r="C136" s="96">
        <v>2.41415611863551E-2</v>
      </c>
      <c r="G136" s="291"/>
      <c r="H136" s="291"/>
      <c r="I136" s="291"/>
      <c r="J136" s="291"/>
      <c r="K136" s="291"/>
      <c r="L136" s="291"/>
      <c r="M136" s="291"/>
    </row>
    <row r="137" spans="1:13">
      <c r="A137" s="9">
        <v>38383</v>
      </c>
      <c r="B137" s="96">
        <v>7.9897719473187596E-3</v>
      </c>
      <c r="C137" s="96">
        <v>2.3213860988058201E-2</v>
      </c>
      <c r="G137" s="291"/>
      <c r="H137" s="291"/>
      <c r="I137" s="291"/>
      <c r="J137" s="291"/>
      <c r="K137" s="291"/>
      <c r="L137" s="291"/>
      <c r="M137" s="291"/>
    </row>
    <row r="138" spans="1:13">
      <c r="A138" s="9">
        <v>38411</v>
      </c>
      <c r="B138" s="96">
        <v>8.9557886585583998E-3</v>
      </c>
      <c r="C138" s="96">
        <v>2.6004529096544899E-2</v>
      </c>
      <c r="G138" s="291"/>
      <c r="H138" s="291"/>
      <c r="I138" s="291"/>
      <c r="J138" s="291"/>
      <c r="K138" s="291"/>
      <c r="L138" s="291"/>
      <c r="M138" s="291"/>
    </row>
    <row r="139" spans="1:13">
      <c r="A139" s="9">
        <v>38442</v>
      </c>
      <c r="B139" s="96">
        <v>8.3297745846814299E-3</v>
      </c>
      <c r="C139" s="96">
        <v>2.4028036737235199E-2</v>
      </c>
      <c r="G139" s="291"/>
      <c r="H139" s="291"/>
      <c r="I139" s="291"/>
      <c r="J139" s="291"/>
      <c r="K139" s="291"/>
      <c r="L139" s="291"/>
      <c r="M139" s="291"/>
    </row>
    <row r="140" spans="1:13">
      <c r="A140" s="9">
        <v>38472</v>
      </c>
      <c r="B140" s="96">
        <v>8.08338256854935E-3</v>
      </c>
      <c r="C140" s="96">
        <v>2.3081414638899699E-2</v>
      </c>
      <c r="G140" s="291"/>
      <c r="H140" s="291"/>
      <c r="I140" s="291"/>
      <c r="J140" s="291"/>
      <c r="K140" s="291"/>
      <c r="L140" s="291"/>
      <c r="M140" s="291"/>
    </row>
    <row r="141" spans="1:13">
      <c r="A141" s="9">
        <v>38503</v>
      </c>
      <c r="B141" s="96">
        <v>7.8553122417158693E-3</v>
      </c>
      <c r="C141" s="96">
        <v>2.2382326667523999E-2</v>
      </c>
      <c r="G141" s="291"/>
      <c r="H141" s="291"/>
      <c r="I141" s="291"/>
      <c r="J141" s="291"/>
      <c r="K141" s="291"/>
      <c r="L141" s="291"/>
      <c r="M141" s="291"/>
    </row>
    <row r="142" spans="1:13">
      <c r="A142" s="9">
        <v>38533</v>
      </c>
      <c r="B142" s="96">
        <v>7.0105893690669604E-3</v>
      </c>
      <c r="C142" s="96">
        <v>1.98478493729939E-2</v>
      </c>
      <c r="G142" s="291"/>
      <c r="H142" s="291"/>
      <c r="I142" s="291"/>
      <c r="J142" s="291"/>
      <c r="K142" s="291"/>
      <c r="L142" s="291"/>
      <c r="M142" s="291"/>
    </row>
    <row r="143" spans="1:13">
      <c r="A143" s="9">
        <v>38564</v>
      </c>
      <c r="B143" s="96">
        <v>7.1538931825956302E-3</v>
      </c>
      <c r="C143" s="96">
        <v>2.0175542481410302E-2</v>
      </c>
      <c r="G143" s="291"/>
      <c r="H143" s="291"/>
      <c r="I143" s="291"/>
      <c r="J143" s="291"/>
      <c r="K143" s="291"/>
      <c r="L143" s="291"/>
      <c r="M143" s="291"/>
    </row>
    <row r="144" spans="1:13">
      <c r="A144" s="9">
        <v>38595</v>
      </c>
      <c r="B144" s="96">
        <v>7.7222467697982697E-3</v>
      </c>
      <c r="C144" s="96">
        <v>2.1821248458704999E-2</v>
      </c>
      <c r="G144" s="291"/>
      <c r="H144" s="291"/>
      <c r="I144" s="291"/>
      <c r="J144" s="291"/>
      <c r="K144" s="291"/>
      <c r="L144" s="291"/>
      <c r="M144" s="291"/>
    </row>
    <row r="145" spans="1:13">
      <c r="A145" s="9">
        <v>38625</v>
      </c>
      <c r="B145" s="96">
        <v>7.3869527796747202E-3</v>
      </c>
      <c r="C145" s="96">
        <v>2.0473751028940598E-2</v>
      </c>
      <c r="G145" s="291"/>
      <c r="H145" s="291"/>
      <c r="I145" s="291"/>
      <c r="J145" s="291"/>
      <c r="K145" s="291"/>
      <c r="L145" s="291"/>
      <c r="M145" s="291"/>
    </row>
    <row r="146" spans="1:13">
      <c r="A146" s="9">
        <v>38656</v>
      </c>
      <c r="B146" s="96">
        <v>7.3682628539247803E-3</v>
      </c>
      <c r="C146" s="96">
        <v>1.9782149147763401E-2</v>
      </c>
      <c r="G146" s="291"/>
      <c r="H146" s="291"/>
      <c r="I146" s="291"/>
      <c r="J146" s="291"/>
      <c r="K146" s="291"/>
      <c r="L146" s="291"/>
      <c r="M146" s="291"/>
    </row>
    <row r="147" spans="1:13">
      <c r="A147" s="9">
        <v>38686</v>
      </c>
      <c r="B147" s="96">
        <v>6.7724846195816903E-3</v>
      </c>
      <c r="C147" s="96">
        <v>1.8134604799977101E-2</v>
      </c>
      <c r="G147" s="291"/>
      <c r="H147" s="291"/>
      <c r="I147" s="291"/>
      <c r="J147" s="291"/>
      <c r="K147" s="291"/>
      <c r="L147" s="291"/>
      <c r="M147" s="291"/>
    </row>
    <row r="148" spans="1:13">
      <c r="A148" s="9">
        <v>38717</v>
      </c>
      <c r="B148" s="96">
        <v>6.3961867377594402E-3</v>
      </c>
      <c r="C148" s="96">
        <v>1.7168316372120199E-2</v>
      </c>
      <c r="G148" s="291"/>
      <c r="H148" s="291"/>
      <c r="I148" s="291"/>
      <c r="J148" s="291"/>
      <c r="K148" s="291"/>
      <c r="L148" s="291"/>
      <c r="M148" s="291"/>
    </row>
    <row r="149" spans="1:13">
      <c r="A149" s="9">
        <v>38748</v>
      </c>
      <c r="B149" s="96">
        <v>6.5546860008337503E-3</v>
      </c>
      <c r="C149" s="96">
        <v>1.7504624045822901E-2</v>
      </c>
      <c r="G149" s="291"/>
      <c r="H149" s="291"/>
      <c r="I149" s="291"/>
      <c r="J149" s="291"/>
      <c r="K149" s="291"/>
      <c r="L149" s="291"/>
      <c r="M149" s="291"/>
    </row>
    <row r="150" spans="1:13">
      <c r="A150" s="9">
        <v>38776</v>
      </c>
      <c r="B150" s="96">
        <v>5.99153607572212E-3</v>
      </c>
      <c r="C150" s="96">
        <v>1.5950215071683E-2</v>
      </c>
      <c r="G150" s="291"/>
      <c r="H150" s="291"/>
      <c r="I150" s="291"/>
      <c r="J150" s="291"/>
      <c r="K150" s="291"/>
      <c r="L150" s="291"/>
      <c r="M150" s="291"/>
    </row>
    <row r="151" spans="1:13">
      <c r="A151" s="9">
        <v>38807</v>
      </c>
      <c r="B151" s="96">
        <v>5.76182319757668E-3</v>
      </c>
      <c r="C151" s="96">
        <v>1.57772703247929E-2</v>
      </c>
      <c r="G151" s="291"/>
      <c r="H151" s="291"/>
      <c r="I151" s="291"/>
      <c r="J151" s="291"/>
      <c r="K151" s="291"/>
      <c r="L151" s="291"/>
      <c r="M151" s="291"/>
    </row>
    <row r="152" spans="1:13">
      <c r="A152" s="9">
        <v>38837</v>
      </c>
      <c r="B152" s="96">
        <v>5.54069849712302E-3</v>
      </c>
      <c r="C152" s="96">
        <v>1.50381343426437E-2</v>
      </c>
      <c r="G152" s="291"/>
      <c r="H152" s="291"/>
      <c r="I152" s="291"/>
      <c r="J152" s="291"/>
      <c r="K152" s="291"/>
      <c r="L152" s="291"/>
      <c r="M152" s="291"/>
    </row>
    <row r="153" spans="1:13">
      <c r="A153" s="9">
        <v>38868</v>
      </c>
      <c r="B153" s="96">
        <v>6.3258948635260799E-3</v>
      </c>
      <c r="C153" s="96">
        <v>1.7357747837413399E-2</v>
      </c>
      <c r="G153" s="291"/>
      <c r="H153" s="291"/>
      <c r="I153" s="291"/>
      <c r="J153" s="291"/>
      <c r="K153" s="291"/>
      <c r="L153" s="291"/>
      <c r="M153" s="291"/>
    </row>
    <row r="154" spans="1:13">
      <c r="A154" s="9">
        <v>38898</v>
      </c>
      <c r="B154" s="96">
        <v>6.4576204816418903E-3</v>
      </c>
      <c r="C154" s="96">
        <v>1.7650769536895702E-2</v>
      </c>
      <c r="G154" s="291"/>
      <c r="H154" s="291"/>
      <c r="I154" s="291"/>
      <c r="J154" s="291"/>
      <c r="K154" s="291"/>
      <c r="L154" s="291"/>
      <c r="M154" s="291"/>
    </row>
    <row r="155" spans="1:13">
      <c r="A155" s="9">
        <v>38929</v>
      </c>
      <c r="B155" s="96">
        <v>6.2263664158278597E-3</v>
      </c>
      <c r="C155" s="96">
        <v>1.6966064772045101E-2</v>
      </c>
      <c r="G155" s="291"/>
      <c r="H155" s="291"/>
      <c r="I155" s="291"/>
      <c r="J155" s="291"/>
      <c r="K155" s="291"/>
      <c r="L155" s="291"/>
      <c r="M155" s="291"/>
    </row>
    <row r="156" spans="1:13">
      <c r="A156" s="9">
        <v>38960</v>
      </c>
      <c r="B156" s="96">
        <v>5.6767869697292904E-3</v>
      </c>
      <c r="C156" s="96">
        <v>1.54033730210023E-2</v>
      </c>
      <c r="G156" s="291"/>
      <c r="H156" s="291"/>
      <c r="I156" s="291"/>
      <c r="J156" s="291"/>
      <c r="K156" s="291"/>
      <c r="L156" s="291"/>
      <c r="M156" s="291"/>
    </row>
    <row r="157" spans="1:13">
      <c r="A157" s="9">
        <v>38990</v>
      </c>
      <c r="B157" s="96">
        <v>5.4947489071544E-3</v>
      </c>
      <c r="C157" s="96">
        <v>1.5396176995034601E-2</v>
      </c>
      <c r="G157" s="291"/>
      <c r="H157" s="291"/>
      <c r="I157" s="291"/>
      <c r="J157" s="291"/>
      <c r="K157" s="291"/>
      <c r="L157" s="291"/>
      <c r="M157" s="291"/>
    </row>
    <row r="158" spans="1:13">
      <c r="A158" s="9">
        <v>39021</v>
      </c>
      <c r="B158" s="96">
        <v>6.0847360923048698E-3</v>
      </c>
      <c r="C158" s="96">
        <v>1.72029503379512E-2</v>
      </c>
      <c r="G158" s="291"/>
      <c r="H158" s="291"/>
      <c r="I158" s="291"/>
      <c r="J158" s="291"/>
      <c r="K158" s="291"/>
      <c r="L158" s="291"/>
      <c r="M158" s="291"/>
    </row>
    <row r="159" spans="1:13">
      <c r="A159" s="9">
        <v>39051</v>
      </c>
      <c r="B159" s="96">
        <v>6.4435976317148702E-3</v>
      </c>
      <c r="C159" s="96">
        <v>1.82256674607317E-2</v>
      </c>
      <c r="G159" s="291"/>
      <c r="H159" s="291"/>
      <c r="I159" s="291"/>
      <c r="J159" s="291"/>
      <c r="K159" s="291"/>
      <c r="L159" s="291"/>
      <c r="M159" s="291"/>
    </row>
    <row r="160" spans="1:13">
      <c r="A160" s="9">
        <v>39082</v>
      </c>
      <c r="B160" s="96">
        <v>5.8799003788768704E-3</v>
      </c>
      <c r="C160" s="96">
        <v>1.6656632656209799E-2</v>
      </c>
      <c r="G160" s="291"/>
      <c r="H160" s="291"/>
      <c r="I160" s="291"/>
      <c r="J160" s="291"/>
      <c r="K160" s="291"/>
      <c r="L160" s="291"/>
      <c r="M160" s="291"/>
    </row>
    <row r="161" spans="1:13">
      <c r="A161" s="9">
        <v>39113</v>
      </c>
      <c r="B161" s="96">
        <v>6.0555817944640796E-3</v>
      </c>
      <c r="C161" s="96">
        <v>1.6999911625599599E-2</v>
      </c>
      <c r="G161" s="291"/>
      <c r="H161" s="291"/>
      <c r="I161" s="291"/>
      <c r="J161" s="291"/>
      <c r="K161" s="291"/>
      <c r="L161" s="291"/>
      <c r="M161" s="291"/>
    </row>
    <row r="162" spans="1:13">
      <c r="A162" s="9">
        <v>39141</v>
      </c>
      <c r="B162" s="96">
        <v>6.2242286868349197E-3</v>
      </c>
      <c r="C162" s="96">
        <v>1.74243163135697E-2</v>
      </c>
      <c r="G162" s="291"/>
      <c r="H162" s="291"/>
      <c r="I162" s="291"/>
      <c r="J162" s="291"/>
      <c r="K162" s="291"/>
      <c r="L162" s="291"/>
      <c r="M162" s="291"/>
    </row>
    <row r="163" spans="1:13">
      <c r="A163" s="9">
        <v>39172</v>
      </c>
      <c r="B163" s="96">
        <v>5.6124435521218699E-3</v>
      </c>
      <c r="C163" s="96">
        <v>1.5607673499402799E-2</v>
      </c>
      <c r="G163" s="291"/>
      <c r="H163" s="291"/>
      <c r="I163" s="291"/>
      <c r="J163" s="291"/>
      <c r="K163" s="291"/>
      <c r="L163" s="291"/>
      <c r="M163" s="291"/>
    </row>
    <row r="164" spans="1:13">
      <c r="A164" s="9">
        <v>39202</v>
      </c>
      <c r="B164" s="96">
        <v>5.7325995326080702E-3</v>
      </c>
      <c r="C164" s="96">
        <v>1.5823121826750101E-2</v>
      </c>
      <c r="G164" s="291"/>
      <c r="H164" s="291"/>
      <c r="I164" s="291"/>
      <c r="J164" s="291"/>
      <c r="K164" s="291"/>
      <c r="L164" s="291"/>
      <c r="M164" s="291"/>
    </row>
    <row r="165" spans="1:13">
      <c r="A165" s="9">
        <v>39233</v>
      </c>
      <c r="B165" s="96">
        <v>5.4059402144894797E-3</v>
      </c>
      <c r="C165" s="96">
        <v>1.50552399117579E-2</v>
      </c>
      <c r="G165" s="291"/>
      <c r="H165" s="291"/>
      <c r="I165" s="291"/>
      <c r="J165" s="291"/>
      <c r="K165" s="291"/>
      <c r="L165" s="291"/>
      <c r="M165" s="291"/>
    </row>
    <row r="166" spans="1:13">
      <c r="A166" s="9">
        <v>39263</v>
      </c>
      <c r="B166" s="96">
        <v>5.1627700930611002E-3</v>
      </c>
      <c r="C166" s="96">
        <v>1.4200464727671801E-2</v>
      </c>
      <c r="G166" s="291"/>
      <c r="H166" s="291"/>
      <c r="I166" s="291"/>
      <c r="J166" s="291"/>
      <c r="K166" s="291"/>
      <c r="L166" s="291"/>
      <c r="M166" s="291"/>
    </row>
    <row r="167" spans="1:13">
      <c r="A167" s="9">
        <v>39294</v>
      </c>
      <c r="B167" s="96">
        <v>5.7020723978011799E-3</v>
      </c>
      <c r="C167" s="96">
        <v>1.5579427350885499E-2</v>
      </c>
      <c r="G167" s="291"/>
      <c r="H167" s="291"/>
      <c r="I167" s="291"/>
      <c r="J167" s="291"/>
      <c r="K167" s="291"/>
      <c r="L167" s="291"/>
      <c r="M167" s="291"/>
    </row>
    <row r="168" spans="1:13">
      <c r="A168" s="9">
        <v>39325</v>
      </c>
      <c r="B168" s="96">
        <v>5.50380217062985E-3</v>
      </c>
      <c r="C168" s="96">
        <v>1.5004476618446101E-2</v>
      </c>
      <c r="G168" s="291"/>
      <c r="H168" s="291"/>
      <c r="I168" s="291"/>
      <c r="J168" s="291"/>
      <c r="K168" s="291"/>
      <c r="L168" s="291"/>
      <c r="M168" s="291"/>
    </row>
    <row r="169" spans="1:13">
      <c r="A169" s="9">
        <v>39355</v>
      </c>
      <c r="B169" s="96">
        <v>4.9490886519194498E-3</v>
      </c>
      <c r="C169" s="96">
        <v>1.35323776745413E-2</v>
      </c>
      <c r="G169" s="291"/>
      <c r="H169" s="291"/>
      <c r="I169" s="291"/>
      <c r="J169" s="291"/>
      <c r="K169" s="291"/>
      <c r="L169" s="291"/>
      <c r="M169" s="291"/>
    </row>
    <row r="170" spans="1:13">
      <c r="A170" s="9">
        <v>39386</v>
      </c>
      <c r="B170" s="96">
        <v>4.2115142953397201E-3</v>
      </c>
      <c r="C170" s="96">
        <v>1.15123923933808E-2</v>
      </c>
      <c r="G170" s="291"/>
      <c r="H170" s="291"/>
      <c r="I170" s="291"/>
      <c r="J170" s="291"/>
      <c r="K170" s="291"/>
      <c r="L170" s="291"/>
      <c r="M170" s="291"/>
    </row>
    <row r="171" spans="1:13">
      <c r="A171" s="9">
        <v>39416</v>
      </c>
      <c r="B171" s="96">
        <v>3.6612117303209701E-3</v>
      </c>
      <c r="C171" s="96">
        <v>1.0027743204121999E-2</v>
      </c>
      <c r="G171" s="291"/>
      <c r="H171" s="291"/>
      <c r="I171" s="291"/>
      <c r="J171" s="291"/>
      <c r="K171" s="291"/>
      <c r="L171" s="291"/>
      <c r="M171" s="291"/>
    </row>
    <row r="172" spans="1:13">
      <c r="A172" s="9">
        <v>39447</v>
      </c>
      <c r="B172" s="96">
        <v>3.63934317813552E-3</v>
      </c>
      <c r="C172" s="96">
        <v>9.9228100964055006E-3</v>
      </c>
      <c r="G172" s="291"/>
      <c r="H172" s="291"/>
      <c r="I172" s="291"/>
      <c r="J172" s="291"/>
      <c r="K172" s="291"/>
      <c r="L172" s="291"/>
      <c r="M172" s="291"/>
    </row>
    <row r="173" spans="1:13">
      <c r="A173" s="9">
        <v>39478</v>
      </c>
      <c r="B173" s="96">
        <v>4.4191221137509498E-3</v>
      </c>
      <c r="C173" s="96">
        <v>1.2046685266809401E-2</v>
      </c>
      <c r="G173" s="291"/>
      <c r="H173" s="291"/>
      <c r="I173" s="291"/>
      <c r="J173" s="291"/>
      <c r="K173" s="291"/>
      <c r="L173" s="291"/>
      <c r="M173" s="291"/>
    </row>
    <row r="174" spans="1:13">
      <c r="A174" s="9">
        <v>39507</v>
      </c>
      <c r="B174" s="96">
        <v>4.7950203959421503E-3</v>
      </c>
      <c r="C174" s="96">
        <v>1.30012306710269E-2</v>
      </c>
      <c r="G174" s="291"/>
      <c r="H174" s="291"/>
      <c r="I174" s="291"/>
      <c r="J174" s="291"/>
      <c r="K174" s="291"/>
      <c r="L174" s="291"/>
      <c r="M174" s="291"/>
    </row>
    <row r="175" spans="1:13">
      <c r="A175" s="9">
        <v>39538</v>
      </c>
      <c r="B175" s="96">
        <v>5.6965090638891897E-3</v>
      </c>
      <c r="C175" s="96">
        <v>1.5358976305420401E-2</v>
      </c>
      <c r="G175" s="291"/>
      <c r="H175" s="291"/>
      <c r="I175" s="291"/>
      <c r="J175" s="291"/>
      <c r="K175" s="291"/>
      <c r="L175" s="291"/>
      <c r="M175" s="291"/>
    </row>
    <row r="176" spans="1:13">
      <c r="A176" s="9">
        <v>39568</v>
      </c>
      <c r="B176" s="96">
        <v>6.59790137316807E-3</v>
      </c>
      <c r="C176" s="96">
        <v>1.77254165403933E-2</v>
      </c>
      <c r="G176" s="291"/>
      <c r="H176" s="291"/>
      <c r="I176" s="291"/>
      <c r="J176" s="291"/>
      <c r="K176" s="291"/>
      <c r="L176" s="291"/>
      <c r="M176" s="291"/>
    </row>
    <row r="177" spans="1:13">
      <c r="A177" s="9">
        <v>39599</v>
      </c>
      <c r="B177" s="96">
        <v>7.5148338460108198E-3</v>
      </c>
      <c r="C177" s="96">
        <v>2.01609780208576E-2</v>
      </c>
      <c r="G177" s="291"/>
      <c r="H177" s="291"/>
      <c r="I177" s="291"/>
      <c r="J177" s="291"/>
      <c r="K177" s="291"/>
      <c r="L177" s="291"/>
      <c r="M177" s="291"/>
    </row>
    <row r="178" spans="1:13">
      <c r="A178" s="9">
        <v>39629</v>
      </c>
      <c r="B178" s="96">
        <v>8.18580619415743E-3</v>
      </c>
      <c r="C178" s="96">
        <v>2.1232744847653699E-2</v>
      </c>
      <c r="G178" s="291"/>
      <c r="H178" s="291"/>
      <c r="I178" s="291"/>
      <c r="J178" s="291"/>
      <c r="K178" s="291"/>
      <c r="L178" s="291"/>
      <c r="M178" s="291"/>
    </row>
    <row r="179" spans="1:13">
      <c r="A179" s="9">
        <v>39660</v>
      </c>
      <c r="B179" s="96">
        <v>9.5732947688563792E-3</v>
      </c>
      <c r="C179" s="96">
        <v>2.41977167313744E-2</v>
      </c>
      <c r="G179" s="291"/>
      <c r="H179" s="291"/>
      <c r="I179" s="291"/>
      <c r="J179" s="291"/>
      <c r="K179" s="291"/>
      <c r="L179" s="291"/>
      <c r="M179" s="291"/>
    </row>
    <row r="180" spans="1:13">
      <c r="A180" s="9">
        <v>39691</v>
      </c>
      <c r="B180" s="96">
        <v>9.9167604629262201E-3</v>
      </c>
      <c r="C180" s="96">
        <v>2.5548833237451801E-2</v>
      </c>
      <c r="G180" s="291"/>
      <c r="H180" s="291"/>
      <c r="I180" s="291"/>
      <c r="J180" s="291"/>
      <c r="K180" s="291"/>
      <c r="L180" s="291"/>
      <c r="M180" s="291"/>
    </row>
    <row r="181" spans="1:13">
      <c r="A181" s="9">
        <v>39721</v>
      </c>
      <c r="B181" s="96">
        <v>1.17017239695127E-2</v>
      </c>
      <c r="C181" s="96">
        <v>2.7300848187176398E-2</v>
      </c>
      <c r="G181" s="291"/>
      <c r="H181" s="291"/>
      <c r="I181" s="291"/>
      <c r="J181" s="291"/>
      <c r="K181" s="291"/>
      <c r="L181" s="291"/>
      <c r="M181" s="291"/>
    </row>
    <row r="182" spans="1:13">
      <c r="A182" s="9">
        <v>39752</v>
      </c>
      <c r="B182" s="96">
        <v>1.9636107051234E-2</v>
      </c>
      <c r="C182" s="96">
        <v>4.1924697175816698E-2</v>
      </c>
      <c r="G182" s="291"/>
      <c r="H182" s="291"/>
      <c r="I182" s="291"/>
      <c r="J182" s="291"/>
      <c r="K182" s="291"/>
      <c r="L182" s="291"/>
      <c r="M182" s="291"/>
    </row>
    <row r="183" spans="1:13">
      <c r="A183" s="9">
        <v>39782</v>
      </c>
      <c r="B183" s="96">
        <v>2.0770285465400599E-2</v>
      </c>
      <c r="C183" s="96">
        <v>4.45849009795364E-2</v>
      </c>
      <c r="G183" s="291"/>
      <c r="H183" s="291"/>
      <c r="I183" s="291"/>
      <c r="J183" s="291"/>
      <c r="K183" s="291"/>
      <c r="L183" s="291"/>
      <c r="M183" s="291"/>
    </row>
    <row r="184" spans="1:13">
      <c r="A184" s="9">
        <v>39813</v>
      </c>
      <c r="B184" s="96">
        <v>2.5043381752016099E-2</v>
      </c>
      <c r="C184" s="96">
        <v>5.4582208940618798E-2</v>
      </c>
      <c r="G184" s="291"/>
      <c r="H184" s="291"/>
      <c r="I184" s="291"/>
      <c r="J184" s="291"/>
      <c r="K184" s="291"/>
      <c r="L184" s="291"/>
      <c r="M184" s="291"/>
    </row>
    <row r="185" spans="1:13">
      <c r="A185" s="9">
        <v>39844</v>
      </c>
      <c r="B185" s="96">
        <v>2.8123819463548499E-2</v>
      </c>
      <c r="C185" s="96">
        <v>6.2042536436964203E-2</v>
      </c>
      <c r="G185" s="291"/>
      <c r="H185" s="291"/>
      <c r="I185" s="291"/>
      <c r="J185" s="291"/>
      <c r="K185" s="291"/>
      <c r="L185" s="291"/>
      <c r="M185" s="291"/>
    </row>
    <row r="186" spans="1:13">
      <c r="A186" s="9">
        <v>39872</v>
      </c>
      <c r="B186" s="96">
        <v>3.02439494991034E-2</v>
      </c>
      <c r="C186" s="96">
        <v>6.6549642572522494E-2</v>
      </c>
      <c r="G186" s="291"/>
      <c r="H186" s="291"/>
      <c r="I186" s="291"/>
      <c r="J186" s="291"/>
      <c r="K186" s="291"/>
      <c r="L186" s="291"/>
      <c r="M186" s="291"/>
    </row>
    <row r="187" spans="1:13">
      <c r="A187" s="9">
        <v>39903</v>
      </c>
      <c r="B187" s="96">
        <v>3.7993981564822803E-2</v>
      </c>
      <c r="C187" s="96">
        <v>8.5171567748723795E-2</v>
      </c>
      <c r="G187" s="291"/>
      <c r="H187" s="291"/>
      <c r="I187" s="291"/>
      <c r="J187" s="291"/>
      <c r="K187" s="291"/>
      <c r="L187" s="291"/>
      <c r="M187" s="291"/>
    </row>
    <row r="188" spans="1:13">
      <c r="A188" s="9">
        <v>39933</v>
      </c>
      <c r="B188" s="96">
        <v>4.1677908773299598E-2</v>
      </c>
      <c r="C188" s="96">
        <v>9.5403755279276095E-2</v>
      </c>
      <c r="G188" s="291"/>
      <c r="H188" s="291"/>
      <c r="I188" s="291"/>
      <c r="J188" s="291"/>
      <c r="K188" s="291"/>
      <c r="L188" s="291"/>
      <c r="M188" s="291"/>
    </row>
    <row r="189" spans="1:13">
      <c r="A189" s="9">
        <v>39964</v>
      </c>
      <c r="B189" s="96">
        <v>4.5663819994347203E-2</v>
      </c>
      <c r="C189" s="96">
        <v>0.10553019027617799</v>
      </c>
      <c r="G189" s="291"/>
      <c r="H189" s="291"/>
      <c r="I189" s="291"/>
      <c r="J189" s="291"/>
      <c r="K189" s="291"/>
      <c r="L189" s="291"/>
      <c r="M189" s="291"/>
    </row>
    <row r="190" spans="1:13">
      <c r="A190" s="9">
        <v>39994</v>
      </c>
      <c r="B190" s="96">
        <v>5.0782274674712399E-2</v>
      </c>
      <c r="C190" s="96">
        <v>0.11804332207888001</v>
      </c>
      <c r="G190" s="291"/>
      <c r="H190" s="291"/>
      <c r="I190" s="291"/>
      <c r="J190" s="291"/>
      <c r="K190" s="291"/>
      <c r="L190" s="291"/>
      <c r="M190" s="291"/>
    </row>
    <row r="191" spans="1:13">
      <c r="A191" s="9">
        <v>40025</v>
      </c>
      <c r="B191" s="96">
        <v>5.2797420152628297E-2</v>
      </c>
      <c r="C191" s="96">
        <v>0.122743880747336</v>
      </c>
      <c r="G191" s="291"/>
      <c r="H191" s="291"/>
      <c r="I191" s="291"/>
      <c r="J191" s="291"/>
      <c r="K191" s="291"/>
      <c r="L191" s="291"/>
      <c r="M191" s="291"/>
    </row>
    <row r="192" spans="1:13">
      <c r="A192" s="9">
        <v>40056</v>
      </c>
      <c r="B192" s="96">
        <v>5.5182386990503603E-2</v>
      </c>
      <c r="C192" s="96">
        <v>0.12739771148870099</v>
      </c>
      <c r="G192" s="291"/>
      <c r="H192" s="291"/>
      <c r="I192" s="291"/>
      <c r="J192" s="291"/>
      <c r="K192" s="291"/>
      <c r="L192" s="291"/>
      <c r="M192" s="291"/>
    </row>
    <row r="193" spans="1:13">
      <c r="A193" s="9">
        <v>40086</v>
      </c>
      <c r="B193" s="96">
        <v>5.7139549579645697E-2</v>
      </c>
      <c r="C193" s="96">
        <v>0.13348823501962001</v>
      </c>
      <c r="G193" s="291"/>
      <c r="H193" s="291"/>
      <c r="I193" s="291"/>
      <c r="J193" s="291"/>
      <c r="K193" s="291"/>
      <c r="L193" s="291"/>
      <c r="M193" s="291"/>
    </row>
    <row r="194" spans="1:13">
      <c r="A194" s="9">
        <v>40117</v>
      </c>
      <c r="B194" s="96">
        <v>5.0692057695726697E-2</v>
      </c>
      <c r="C194" s="96">
        <v>0.123627873669339</v>
      </c>
      <c r="G194" s="291"/>
      <c r="H194" s="291"/>
      <c r="I194" s="291"/>
      <c r="J194" s="291"/>
      <c r="K194" s="291"/>
      <c r="L194" s="291"/>
      <c r="M194" s="291"/>
    </row>
    <row r="195" spans="1:13">
      <c r="A195" s="9">
        <v>40147</v>
      </c>
      <c r="B195" s="96">
        <v>5.1442105553106403E-2</v>
      </c>
      <c r="C195" s="96">
        <v>0.12515375226612699</v>
      </c>
      <c r="G195" s="291"/>
      <c r="H195" s="291"/>
      <c r="I195" s="291"/>
      <c r="J195" s="291"/>
      <c r="K195" s="291"/>
      <c r="L195" s="291"/>
      <c r="M195" s="291"/>
    </row>
    <row r="196" spans="1:13">
      <c r="A196" s="9">
        <v>40178</v>
      </c>
      <c r="B196" s="96">
        <v>4.9752305958575799E-2</v>
      </c>
      <c r="C196" s="96">
        <v>0.12086018198185</v>
      </c>
      <c r="G196" s="291"/>
      <c r="H196" s="291"/>
      <c r="I196" s="291"/>
      <c r="J196" s="291"/>
      <c r="K196" s="291"/>
      <c r="L196" s="291"/>
      <c r="M196" s="291"/>
    </row>
    <row r="197" spans="1:13">
      <c r="A197" s="9">
        <v>40209</v>
      </c>
      <c r="B197" s="96">
        <v>4.7777977324475501E-2</v>
      </c>
      <c r="C197" s="96">
        <v>0.11716004251198101</v>
      </c>
      <c r="G197" s="291"/>
      <c r="H197" s="291"/>
      <c r="I197" s="291"/>
      <c r="J197" s="291"/>
      <c r="K197" s="291"/>
      <c r="L197" s="291"/>
      <c r="M197" s="291"/>
    </row>
    <row r="198" spans="1:13">
      <c r="A198" s="9">
        <v>40237</v>
      </c>
      <c r="B198" s="96">
        <v>4.4298591658139999E-2</v>
      </c>
      <c r="C198" s="96">
        <v>0.109307673303456</v>
      </c>
      <c r="G198" s="291"/>
      <c r="H198" s="291"/>
      <c r="I198" s="291"/>
      <c r="J198" s="291"/>
      <c r="K198" s="291"/>
      <c r="L198" s="291"/>
      <c r="M198" s="291"/>
    </row>
    <row r="199" spans="1:13">
      <c r="A199" s="9">
        <v>40268</v>
      </c>
      <c r="B199" s="96">
        <v>3.7582295675130502E-2</v>
      </c>
      <c r="C199" s="96">
        <v>9.44296442617404E-2</v>
      </c>
      <c r="G199" s="291"/>
      <c r="H199" s="291"/>
      <c r="I199" s="291"/>
      <c r="J199" s="291"/>
      <c r="K199" s="291"/>
      <c r="L199" s="291"/>
      <c r="M199" s="291"/>
    </row>
    <row r="200" spans="1:13">
      <c r="A200" s="9">
        <v>40298</v>
      </c>
      <c r="B200" s="96">
        <v>3.3560834680935202E-2</v>
      </c>
      <c r="C200" s="96">
        <v>8.3195336944557802E-2</v>
      </c>
      <c r="G200" s="291"/>
      <c r="H200" s="291"/>
      <c r="I200" s="291"/>
      <c r="J200" s="291"/>
      <c r="K200" s="291"/>
      <c r="L200" s="291"/>
      <c r="M200" s="291"/>
    </row>
    <row r="201" spans="1:13">
      <c r="A201" s="9">
        <v>40329</v>
      </c>
      <c r="B201" s="96">
        <v>2.8459987007683998E-2</v>
      </c>
      <c r="C201" s="96">
        <v>7.0838187482354598E-2</v>
      </c>
      <c r="G201" s="291"/>
      <c r="H201" s="291"/>
      <c r="I201" s="291"/>
      <c r="J201" s="291"/>
      <c r="K201" s="291"/>
      <c r="L201" s="291"/>
      <c r="M201" s="291"/>
    </row>
    <row r="202" spans="1:13">
      <c r="A202" s="9">
        <v>40359</v>
      </c>
      <c r="B202" s="96">
        <v>2.2720863161719701E-2</v>
      </c>
      <c r="C202" s="96">
        <v>5.6874347779555003E-2</v>
      </c>
      <c r="G202" s="291"/>
      <c r="H202" s="291"/>
      <c r="I202" s="291"/>
      <c r="J202" s="291"/>
      <c r="K202" s="291"/>
      <c r="L202" s="291"/>
      <c r="M202" s="291"/>
    </row>
    <row r="203" spans="1:13">
      <c r="A203" s="9">
        <v>40390</v>
      </c>
      <c r="B203" s="96">
        <v>1.97793624674736E-2</v>
      </c>
      <c r="C203" s="96">
        <v>4.9891147790409901E-2</v>
      </c>
      <c r="G203" s="291"/>
      <c r="H203" s="291"/>
      <c r="I203" s="291"/>
      <c r="J203" s="291"/>
      <c r="K203" s="291"/>
      <c r="L203" s="291"/>
      <c r="M203" s="291"/>
    </row>
    <row r="204" spans="1:13">
      <c r="A204" s="9">
        <v>40421</v>
      </c>
      <c r="B204" s="96">
        <v>1.7733178557263501E-2</v>
      </c>
      <c r="C204" s="96">
        <v>4.56476794852698E-2</v>
      </c>
      <c r="G204" s="291"/>
      <c r="H204" s="291"/>
      <c r="I204" s="291"/>
      <c r="J204" s="291"/>
      <c r="K204" s="291"/>
      <c r="L204" s="291"/>
      <c r="M204" s="291"/>
    </row>
    <row r="205" spans="1:13">
      <c r="A205" s="9">
        <v>40451</v>
      </c>
      <c r="B205" s="96">
        <v>1.43949985021713E-2</v>
      </c>
      <c r="C205" s="96">
        <v>3.71919552056078E-2</v>
      </c>
      <c r="G205" s="291"/>
      <c r="H205" s="291"/>
      <c r="I205" s="291"/>
      <c r="J205" s="291"/>
      <c r="K205" s="291"/>
      <c r="L205" s="291"/>
      <c r="M205" s="291"/>
    </row>
    <row r="206" spans="1:13">
      <c r="A206" s="9">
        <v>40482</v>
      </c>
      <c r="B206" s="96">
        <v>1.3558980339156399E-2</v>
      </c>
      <c r="C206" s="96">
        <v>3.4774904950101798E-2</v>
      </c>
      <c r="G206" s="291"/>
      <c r="H206" s="291"/>
      <c r="I206" s="291"/>
      <c r="J206" s="291"/>
      <c r="K206" s="291"/>
      <c r="L206" s="291"/>
      <c r="M206" s="291"/>
    </row>
    <row r="207" spans="1:13">
      <c r="A207" s="9">
        <v>40512</v>
      </c>
      <c r="B207" s="96">
        <v>1.33793304899504E-2</v>
      </c>
      <c r="C207" s="96">
        <v>3.36016850626965E-2</v>
      </c>
      <c r="G207" s="291"/>
      <c r="H207" s="291"/>
      <c r="I207" s="291"/>
      <c r="J207" s="291"/>
      <c r="K207" s="291"/>
      <c r="L207" s="291"/>
      <c r="M207" s="291"/>
    </row>
    <row r="208" spans="1:13">
      <c r="A208" s="9">
        <v>40543</v>
      </c>
      <c r="B208" s="96">
        <v>1.24199815222754E-2</v>
      </c>
      <c r="C208" s="96">
        <v>3.0578828226408498E-2</v>
      </c>
      <c r="G208" s="291"/>
      <c r="H208" s="291"/>
      <c r="I208" s="291"/>
      <c r="J208" s="291"/>
      <c r="K208" s="291"/>
      <c r="L208" s="291"/>
      <c r="M208" s="291"/>
    </row>
    <row r="209" spans="1:13">
      <c r="A209" s="9">
        <v>40574</v>
      </c>
      <c r="B209" s="96">
        <v>1.10836870763738E-2</v>
      </c>
      <c r="C209" s="96">
        <v>2.6680053506481501E-2</v>
      </c>
      <c r="G209" s="291"/>
      <c r="H209" s="291"/>
      <c r="I209" s="291"/>
      <c r="J209" s="291"/>
      <c r="K209" s="291"/>
      <c r="L209" s="291"/>
      <c r="M209" s="291"/>
    </row>
    <row r="210" spans="1:13">
      <c r="A210" s="9">
        <v>40602</v>
      </c>
      <c r="B210" s="96">
        <v>1.16067241493709E-2</v>
      </c>
      <c r="C210" s="96">
        <v>2.6945439799380799E-2</v>
      </c>
      <c r="G210" s="291"/>
      <c r="H210" s="291"/>
      <c r="I210" s="291"/>
      <c r="J210" s="291"/>
      <c r="K210" s="291"/>
      <c r="L210" s="291"/>
      <c r="M210" s="291"/>
    </row>
    <row r="211" spans="1:13">
      <c r="A211" s="9">
        <v>40633</v>
      </c>
      <c r="B211" s="96">
        <v>1.1403012441645001E-2</v>
      </c>
      <c r="C211" s="96">
        <v>2.5933812448319299E-2</v>
      </c>
      <c r="G211" s="291"/>
      <c r="H211" s="291"/>
      <c r="I211" s="291"/>
      <c r="J211" s="291"/>
      <c r="K211" s="291"/>
      <c r="L211" s="291"/>
      <c r="M211" s="291"/>
    </row>
    <row r="212" spans="1:13">
      <c r="A212" s="9">
        <v>40663</v>
      </c>
      <c r="B212" s="96">
        <v>1.0935303919629699E-2</v>
      </c>
      <c r="C212" s="96">
        <v>2.50521059830957E-2</v>
      </c>
      <c r="G212" s="291"/>
      <c r="H212" s="291"/>
      <c r="I212" s="291"/>
      <c r="J212" s="291"/>
      <c r="K212" s="291"/>
      <c r="L212" s="291"/>
      <c r="M212" s="291"/>
    </row>
    <row r="213" spans="1:13">
      <c r="A213" s="9">
        <v>40694</v>
      </c>
      <c r="B213" s="96">
        <v>1.10354638004745E-2</v>
      </c>
      <c r="C213" s="96">
        <v>2.5167014035023399E-2</v>
      </c>
      <c r="G213" s="291"/>
      <c r="H213" s="291"/>
      <c r="I213" s="291"/>
      <c r="J213" s="291"/>
      <c r="K213" s="291"/>
      <c r="L213" s="291"/>
      <c r="M213" s="291"/>
    </row>
    <row r="214" spans="1:13">
      <c r="A214" s="9">
        <v>40724</v>
      </c>
      <c r="B214" s="96">
        <v>1.0636916288959899E-2</v>
      </c>
      <c r="C214" s="96">
        <v>2.4019063132930799E-2</v>
      </c>
      <c r="G214" s="291"/>
      <c r="H214" s="291"/>
      <c r="I214" s="291"/>
      <c r="J214" s="291"/>
      <c r="K214" s="291"/>
      <c r="L214" s="291"/>
      <c r="M214" s="291"/>
    </row>
    <row r="215" spans="1:13">
      <c r="A215" s="9">
        <v>40755</v>
      </c>
      <c r="B215" s="96">
        <v>9.7466911116946796E-3</v>
      </c>
      <c r="C215" s="96">
        <v>2.1370491708091102E-2</v>
      </c>
      <c r="G215" s="291"/>
      <c r="H215" s="291"/>
      <c r="I215" s="291"/>
      <c r="J215" s="291"/>
      <c r="K215" s="291"/>
      <c r="L215" s="291"/>
      <c r="M215" s="291"/>
    </row>
    <row r="216" spans="1:13">
      <c r="A216" s="9">
        <v>40786</v>
      </c>
      <c r="B216" s="96">
        <v>9.3040876527984394E-3</v>
      </c>
      <c r="C216" s="96">
        <v>2.0160530017236201E-2</v>
      </c>
      <c r="G216" s="291"/>
      <c r="H216" s="291"/>
      <c r="I216" s="291"/>
      <c r="J216" s="291"/>
      <c r="K216" s="291"/>
      <c r="L216" s="291"/>
      <c r="M216" s="291"/>
    </row>
    <row r="217" spans="1:13">
      <c r="A217" s="9">
        <v>40816</v>
      </c>
      <c r="B217" s="96">
        <v>8.6770344122930592E-3</v>
      </c>
      <c r="C217" s="96">
        <v>1.9028777712661302E-2</v>
      </c>
      <c r="G217" s="291"/>
      <c r="H217" s="291"/>
      <c r="I217" s="291"/>
      <c r="J217" s="291"/>
      <c r="K217" s="291"/>
      <c r="L217" s="291"/>
      <c r="M217" s="291"/>
    </row>
    <row r="218" spans="1:13">
      <c r="A218" s="9">
        <v>40847</v>
      </c>
      <c r="B218" s="96">
        <v>8.9135116818446197E-3</v>
      </c>
      <c r="C218" s="96">
        <v>1.9229519623993701E-2</v>
      </c>
      <c r="G218" s="291"/>
      <c r="H218" s="291"/>
      <c r="I218" s="291"/>
      <c r="J218" s="291"/>
      <c r="K218" s="291"/>
      <c r="L218" s="291"/>
      <c r="M218" s="291"/>
    </row>
    <row r="219" spans="1:13">
      <c r="A219" s="9">
        <v>40877</v>
      </c>
      <c r="B219" s="96">
        <v>9.1624474229303806E-3</v>
      </c>
      <c r="C219" s="96">
        <v>2.0316645315479699E-2</v>
      </c>
      <c r="G219" s="291"/>
      <c r="H219" s="291"/>
      <c r="I219" s="291"/>
      <c r="J219" s="291"/>
      <c r="K219" s="291"/>
      <c r="L219" s="291"/>
      <c r="M219" s="291"/>
    </row>
    <row r="220" spans="1:13">
      <c r="A220" s="9">
        <v>40908</v>
      </c>
      <c r="B220" s="96">
        <v>9.3788337738011096E-3</v>
      </c>
      <c r="C220" s="96">
        <v>2.0763142456883502E-2</v>
      </c>
      <c r="G220" s="291"/>
      <c r="H220" s="291"/>
      <c r="I220" s="291"/>
      <c r="J220" s="291"/>
      <c r="K220" s="291"/>
      <c r="L220" s="291"/>
      <c r="M220" s="291"/>
    </row>
    <row r="221" spans="1:13">
      <c r="A221" s="9">
        <v>40939</v>
      </c>
      <c r="B221" s="96">
        <v>1.10184313276993E-2</v>
      </c>
      <c r="C221" s="96">
        <v>2.4639304631095999E-2</v>
      </c>
      <c r="G221" s="291"/>
      <c r="H221" s="291"/>
      <c r="I221" s="291"/>
      <c r="J221" s="291"/>
      <c r="K221" s="291"/>
      <c r="L221" s="291"/>
      <c r="M221" s="291"/>
    </row>
    <row r="222" spans="1:13">
      <c r="A222" s="9">
        <v>40968</v>
      </c>
      <c r="B222" s="96">
        <v>1.0992131301092899E-2</v>
      </c>
      <c r="C222" s="96">
        <v>2.5701854857153799E-2</v>
      </c>
      <c r="G222" s="291"/>
      <c r="H222" s="291"/>
      <c r="I222" s="291"/>
      <c r="J222" s="291"/>
      <c r="K222" s="291"/>
      <c r="L222" s="291"/>
      <c r="M222" s="291"/>
    </row>
    <row r="223" spans="1:13">
      <c r="A223" s="9">
        <v>40999</v>
      </c>
      <c r="B223" s="96">
        <v>1.26766571186702E-2</v>
      </c>
      <c r="C223" s="96">
        <v>3.00749342973901E-2</v>
      </c>
      <c r="G223" s="291"/>
      <c r="H223" s="291"/>
      <c r="I223" s="291"/>
      <c r="J223" s="291"/>
      <c r="K223" s="291"/>
      <c r="L223" s="291"/>
      <c r="M223" s="291"/>
    </row>
    <row r="224" spans="1:13">
      <c r="A224" s="9">
        <v>41029</v>
      </c>
      <c r="B224" s="96">
        <v>1.2921197627553499E-2</v>
      </c>
      <c r="C224" s="96">
        <v>3.0309336377406501E-2</v>
      </c>
      <c r="G224" s="291"/>
      <c r="H224" s="291"/>
      <c r="I224" s="291"/>
      <c r="J224" s="291"/>
      <c r="K224" s="291"/>
      <c r="L224" s="291"/>
      <c r="M224" s="291"/>
    </row>
    <row r="225" spans="1:13">
      <c r="A225" s="9">
        <v>41060</v>
      </c>
      <c r="B225" s="96">
        <v>1.3862122266537699E-2</v>
      </c>
      <c r="C225" s="96">
        <v>3.22911808799256E-2</v>
      </c>
      <c r="G225" s="291"/>
      <c r="H225" s="291"/>
      <c r="I225" s="291"/>
      <c r="J225" s="291"/>
      <c r="K225" s="291"/>
      <c r="L225" s="291"/>
      <c r="M225" s="291"/>
    </row>
    <row r="226" spans="1:13">
      <c r="A226" s="9">
        <v>41090</v>
      </c>
      <c r="B226" s="96">
        <v>1.4365672411968599E-2</v>
      </c>
      <c r="C226" s="96">
        <v>3.2835254593826697E-2</v>
      </c>
      <c r="G226" s="291"/>
      <c r="H226" s="291"/>
      <c r="I226" s="291"/>
      <c r="J226" s="291"/>
      <c r="K226" s="291"/>
      <c r="L226" s="291"/>
      <c r="M226" s="291"/>
    </row>
    <row r="227" spans="1:13">
      <c r="A227" s="9">
        <v>41121</v>
      </c>
      <c r="B227" s="96">
        <v>1.3886377901674501E-2</v>
      </c>
      <c r="C227" s="96">
        <v>3.16040240239195E-2</v>
      </c>
      <c r="G227" s="291"/>
      <c r="H227" s="291"/>
      <c r="I227" s="291"/>
      <c r="J227" s="291"/>
      <c r="K227" s="291"/>
      <c r="L227" s="291"/>
      <c r="M227" s="291"/>
    </row>
    <row r="228" spans="1:13">
      <c r="A228" s="9">
        <v>41152</v>
      </c>
      <c r="B228" s="96">
        <v>1.43807389749229E-2</v>
      </c>
      <c r="C228" s="96">
        <v>3.2549601905206699E-2</v>
      </c>
      <c r="G228" s="291"/>
      <c r="H228" s="291"/>
      <c r="I228" s="291"/>
      <c r="J228" s="291"/>
      <c r="K228" s="291"/>
      <c r="L228" s="291"/>
      <c r="M228" s="291"/>
    </row>
    <row r="229" spans="1:13">
      <c r="A229" s="9">
        <v>41182</v>
      </c>
      <c r="B229" s="96">
        <v>1.50524036946328E-2</v>
      </c>
      <c r="C229" s="96">
        <v>3.4034055524808697E-2</v>
      </c>
      <c r="G229" s="291"/>
      <c r="H229" s="291"/>
      <c r="I229" s="291"/>
      <c r="J229" s="291"/>
      <c r="K229" s="291"/>
      <c r="L229" s="291"/>
      <c r="M229" s="291"/>
    </row>
    <row r="230" spans="1:13">
      <c r="A230" s="9">
        <v>41213</v>
      </c>
      <c r="B230" s="96">
        <v>1.4132089229853E-2</v>
      </c>
      <c r="C230" s="96">
        <v>3.2159865632847902E-2</v>
      </c>
      <c r="G230" s="291"/>
      <c r="H230" s="291"/>
      <c r="I230" s="291"/>
      <c r="J230" s="291"/>
      <c r="K230" s="291"/>
      <c r="L230" s="291"/>
      <c r="M230" s="291"/>
    </row>
    <row r="231" spans="1:13">
      <c r="A231" s="9">
        <v>41243</v>
      </c>
      <c r="B231" s="96">
        <v>1.25374138241943E-2</v>
      </c>
      <c r="C231" s="96">
        <v>2.7875047777003999E-2</v>
      </c>
      <c r="G231" s="291"/>
      <c r="H231" s="291"/>
      <c r="I231" s="291"/>
      <c r="J231" s="291"/>
      <c r="K231" s="291"/>
      <c r="L231" s="291"/>
      <c r="M231" s="291"/>
    </row>
    <row r="232" spans="1:13">
      <c r="A232" s="9">
        <v>41274</v>
      </c>
      <c r="B232" s="96">
        <v>1.24168493483976E-2</v>
      </c>
      <c r="C232" s="96">
        <v>2.80530057106517E-2</v>
      </c>
      <c r="G232" s="291"/>
      <c r="H232" s="291"/>
      <c r="I232" s="291"/>
      <c r="J232" s="291"/>
      <c r="K232" s="291"/>
      <c r="L232" s="291"/>
      <c r="M232" s="291"/>
    </row>
    <row r="233" spans="1:13">
      <c r="A233" s="9">
        <v>41305</v>
      </c>
      <c r="B233" s="96">
        <v>1.13621578219689E-2</v>
      </c>
      <c r="C233" s="96">
        <v>2.57037655445627E-2</v>
      </c>
      <c r="G233" s="291"/>
      <c r="H233" s="291"/>
      <c r="I233" s="291"/>
      <c r="J233" s="291"/>
      <c r="K233" s="291"/>
      <c r="L233" s="291"/>
      <c r="M233" s="291"/>
    </row>
    <row r="234" spans="1:13">
      <c r="A234" s="9">
        <v>41333</v>
      </c>
      <c r="B234" s="96">
        <v>1.19124745375661E-2</v>
      </c>
      <c r="C234" s="96">
        <v>2.6066557976795499E-2</v>
      </c>
      <c r="G234" s="291"/>
      <c r="H234" s="291"/>
      <c r="I234" s="291"/>
      <c r="J234" s="291"/>
      <c r="K234" s="291"/>
      <c r="L234" s="291"/>
      <c r="M234" s="291"/>
    </row>
    <row r="235" spans="1:13">
      <c r="A235" s="9">
        <v>41364</v>
      </c>
      <c r="B235" s="96">
        <v>1.12229739788723E-2</v>
      </c>
      <c r="C235" s="96">
        <v>2.4623624898680401E-2</v>
      </c>
      <c r="G235" s="291"/>
      <c r="H235" s="291"/>
      <c r="I235" s="291"/>
      <c r="J235" s="291"/>
      <c r="K235" s="291"/>
      <c r="L235" s="291"/>
      <c r="M235" s="291"/>
    </row>
    <row r="236" spans="1:13">
      <c r="A236" s="9">
        <v>41394</v>
      </c>
      <c r="B236" s="96">
        <v>1.11819406444299E-2</v>
      </c>
      <c r="C236" s="96">
        <v>2.45391746097516E-2</v>
      </c>
      <c r="G236" s="291"/>
      <c r="H236" s="291"/>
      <c r="I236" s="291"/>
      <c r="J236" s="291"/>
      <c r="K236" s="291"/>
      <c r="L236" s="291"/>
      <c r="M236" s="291"/>
    </row>
    <row r="237" spans="1:13">
      <c r="A237" s="9">
        <v>41425</v>
      </c>
      <c r="B237" s="96">
        <v>1.1553093611144099E-2</v>
      </c>
      <c r="C237" s="96">
        <v>2.4892966860478299E-2</v>
      </c>
      <c r="G237" s="291"/>
      <c r="H237" s="291"/>
      <c r="I237" s="291"/>
      <c r="J237" s="291"/>
      <c r="K237" s="291"/>
      <c r="L237" s="291"/>
      <c r="M237" s="291"/>
    </row>
    <row r="238" spans="1:13">
      <c r="A238" s="9">
        <v>41455</v>
      </c>
      <c r="B238" s="96">
        <v>1.1934144654528399E-2</v>
      </c>
      <c r="C238" s="96">
        <v>2.64355670085826E-2</v>
      </c>
      <c r="G238" s="291"/>
      <c r="H238" s="291"/>
      <c r="I238" s="291"/>
      <c r="J238" s="291"/>
      <c r="K238" s="291"/>
      <c r="L238" s="291"/>
      <c r="M238" s="291"/>
    </row>
    <row r="239" spans="1:13">
      <c r="A239" s="9">
        <v>41486</v>
      </c>
      <c r="B239" s="96">
        <v>1.26252711899307E-2</v>
      </c>
      <c r="C239" s="96">
        <v>2.7923455233803698E-2</v>
      </c>
      <c r="G239" s="291"/>
      <c r="H239" s="291"/>
      <c r="I239" s="291"/>
      <c r="J239" s="291"/>
      <c r="K239" s="291"/>
      <c r="L239" s="291"/>
      <c r="M239" s="291"/>
    </row>
    <row r="240" spans="1:13">
      <c r="A240" s="9">
        <v>41517</v>
      </c>
      <c r="B240" s="96">
        <v>1.27855388044666E-2</v>
      </c>
      <c r="C240" s="96">
        <v>2.8336312606249199E-2</v>
      </c>
      <c r="G240" s="291"/>
      <c r="H240" s="291"/>
      <c r="I240" s="291"/>
      <c r="J240" s="291"/>
      <c r="K240" s="291"/>
      <c r="L240" s="291"/>
      <c r="M240" s="291"/>
    </row>
    <row r="241" spans="1:13">
      <c r="A241" s="9">
        <v>41547</v>
      </c>
      <c r="B241" s="96">
        <v>1.2907942055514701E-2</v>
      </c>
      <c r="C241" s="96">
        <v>2.8648013106786201E-2</v>
      </c>
      <c r="G241" s="291"/>
      <c r="H241" s="291"/>
      <c r="I241" s="291"/>
      <c r="J241" s="291"/>
      <c r="K241" s="291"/>
      <c r="L241" s="291"/>
      <c r="M241" s="291"/>
    </row>
    <row r="242" spans="1:13">
      <c r="A242" s="9">
        <v>41578</v>
      </c>
      <c r="B242" s="96">
        <v>1.29218902054106E-2</v>
      </c>
      <c r="C242" s="96">
        <v>2.8380047435555299E-2</v>
      </c>
      <c r="G242" s="291"/>
      <c r="H242" s="291"/>
      <c r="I242" s="291"/>
      <c r="J242" s="291"/>
      <c r="K242" s="291"/>
      <c r="L242" s="291"/>
      <c r="M242" s="291"/>
    </row>
    <row r="243" spans="1:13">
      <c r="A243" s="9">
        <v>41608</v>
      </c>
      <c r="B243" s="96">
        <v>1.22706418887506E-2</v>
      </c>
      <c r="C243" s="96">
        <v>2.6717384064108101E-2</v>
      </c>
      <c r="G243" s="291"/>
      <c r="H243" s="291"/>
      <c r="I243" s="291"/>
      <c r="J243" s="291"/>
      <c r="K243" s="291"/>
      <c r="L243" s="291"/>
      <c r="M243" s="291"/>
    </row>
    <row r="244" spans="1:13">
      <c r="A244" s="9">
        <v>41639</v>
      </c>
      <c r="B244" s="96">
        <v>1.2467143112266601E-2</v>
      </c>
      <c r="C244" s="96">
        <v>2.6767339260893301E-2</v>
      </c>
      <c r="G244" s="291"/>
      <c r="H244" s="291"/>
      <c r="I244" s="291"/>
      <c r="J244" s="291"/>
      <c r="K244" s="291"/>
      <c r="L244" s="291"/>
      <c r="M244" s="291"/>
    </row>
    <row r="245" spans="1:13">
      <c r="A245" s="9">
        <v>41670</v>
      </c>
      <c r="B245" s="96">
        <v>1.16641822175612E-2</v>
      </c>
      <c r="C245" s="96">
        <v>2.52202394508831E-2</v>
      </c>
      <c r="G245" s="291"/>
      <c r="H245" s="291"/>
      <c r="I245" s="291"/>
      <c r="J245" s="291"/>
      <c r="K245" s="291"/>
      <c r="L245" s="291"/>
      <c r="M245" s="291"/>
    </row>
    <row r="246" spans="1:13">
      <c r="A246" s="9">
        <v>41698</v>
      </c>
      <c r="B246" s="96">
        <v>1.09144165232695E-2</v>
      </c>
      <c r="C246" s="96">
        <v>2.3825341448950901E-2</v>
      </c>
      <c r="G246" s="291"/>
      <c r="H246" s="291"/>
      <c r="I246" s="291"/>
      <c r="J246" s="291"/>
      <c r="K246" s="291"/>
      <c r="L246" s="291"/>
      <c r="M246" s="291"/>
    </row>
    <row r="247" spans="1:13">
      <c r="A247" s="9">
        <v>41729</v>
      </c>
      <c r="B247" s="96">
        <v>1.04169915319678E-2</v>
      </c>
      <c r="C247" s="96">
        <v>2.2789314034300099E-2</v>
      </c>
      <c r="G247" s="291"/>
      <c r="H247" s="291"/>
      <c r="I247" s="291"/>
      <c r="J247" s="291"/>
      <c r="K247" s="291"/>
      <c r="L247" s="291"/>
      <c r="M247" s="291"/>
    </row>
    <row r="248" spans="1:13">
      <c r="A248" s="9">
        <v>41759</v>
      </c>
      <c r="B248" s="96">
        <v>1.1593230534159799E-2</v>
      </c>
      <c r="C248" s="96">
        <v>2.53440003437095E-2</v>
      </c>
      <c r="G248" s="291"/>
      <c r="H248" s="291"/>
      <c r="I248" s="291"/>
      <c r="J248" s="291"/>
      <c r="K248" s="291"/>
      <c r="L248" s="291"/>
      <c r="M248" s="291"/>
    </row>
    <row r="249" spans="1:13">
      <c r="A249" s="9">
        <v>41790</v>
      </c>
      <c r="B249" s="96">
        <v>1.03004464702512E-2</v>
      </c>
      <c r="C249" s="96">
        <v>2.2707593243104202E-2</v>
      </c>
      <c r="G249" s="291"/>
      <c r="H249" s="291"/>
      <c r="I249" s="291"/>
      <c r="J249" s="291"/>
      <c r="K249" s="291"/>
      <c r="L249" s="291"/>
      <c r="M249" s="291"/>
    </row>
    <row r="250" spans="1:13">
      <c r="A250" s="9">
        <v>41820</v>
      </c>
      <c r="B250" s="96">
        <v>1.0283208661965399E-2</v>
      </c>
      <c r="C250" s="96">
        <v>2.2611593270777601E-2</v>
      </c>
      <c r="G250" s="291"/>
      <c r="H250" s="291"/>
      <c r="I250" s="291"/>
      <c r="J250" s="291"/>
      <c r="K250" s="291"/>
      <c r="L250" s="291"/>
      <c r="M250" s="291"/>
    </row>
    <row r="251" spans="1:13">
      <c r="A251" s="9">
        <v>41851</v>
      </c>
      <c r="B251" s="96">
        <v>9.9321422538668509E-3</v>
      </c>
      <c r="C251" s="96">
        <v>2.1736263101804001E-2</v>
      </c>
      <c r="G251" s="291"/>
      <c r="H251" s="291"/>
      <c r="I251" s="291"/>
      <c r="J251" s="291"/>
      <c r="K251" s="291"/>
      <c r="L251" s="291"/>
      <c r="M251" s="291"/>
    </row>
    <row r="252" spans="1:13">
      <c r="A252" s="9">
        <v>41882</v>
      </c>
      <c r="B252" s="96">
        <v>1.04435588068876E-2</v>
      </c>
      <c r="C252" s="96">
        <v>2.2053223188739899E-2</v>
      </c>
      <c r="G252" s="291"/>
      <c r="H252" s="291"/>
      <c r="I252" s="291"/>
      <c r="J252" s="291"/>
      <c r="K252" s="291"/>
      <c r="L252" s="291"/>
      <c r="M252" s="291"/>
    </row>
    <row r="253" spans="1:13">
      <c r="A253" s="9">
        <v>41912</v>
      </c>
      <c r="B253" s="96">
        <v>1.02363599553122E-2</v>
      </c>
      <c r="C253" s="96">
        <v>2.15620785653678E-2</v>
      </c>
      <c r="G253" s="291"/>
      <c r="H253" s="291"/>
      <c r="I253" s="291"/>
      <c r="J253" s="291"/>
      <c r="K253" s="291"/>
      <c r="L253" s="291"/>
      <c r="M253" s="291"/>
    </row>
    <row r="254" spans="1:13">
      <c r="A254" s="9">
        <v>41943</v>
      </c>
      <c r="B254" s="96">
        <v>1.0463942571830699E-2</v>
      </c>
      <c r="C254" s="96">
        <v>2.19328185580944E-2</v>
      </c>
      <c r="G254" s="291"/>
      <c r="H254" s="291"/>
      <c r="I254" s="291"/>
      <c r="J254" s="291"/>
      <c r="K254" s="291"/>
      <c r="L254" s="291"/>
      <c r="M254" s="291"/>
    </row>
    <row r="255" spans="1:13">
      <c r="A255" s="9">
        <v>41973</v>
      </c>
      <c r="B255" s="96">
        <v>1.0372184782937799E-2</v>
      </c>
      <c r="C255" s="96">
        <v>2.1630670750879901E-2</v>
      </c>
      <c r="G255" s="291"/>
      <c r="H255" s="291"/>
      <c r="I255" s="291"/>
      <c r="J255" s="291"/>
      <c r="K255" s="291"/>
      <c r="L255" s="291"/>
      <c r="M255" s="291"/>
    </row>
    <row r="256" spans="1:13">
      <c r="A256" s="9">
        <v>42004</v>
      </c>
      <c r="B256" s="96">
        <v>9.7128703871230994E-3</v>
      </c>
      <c r="C256" s="96">
        <v>2.0200008175261502E-2</v>
      </c>
      <c r="G256" s="291"/>
      <c r="H256" s="291"/>
      <c r="I256" s="291"/>
      <c r="J256" s="291"/>
      <c r="K256" s="291"/>
      <c r="L256" s="291"/>
      <c r="M256" s="291"/>
    </row>
    <row r="257" spans="1:13">
      <c r="A257" s="9">
        <v>42035</v>
      </c>
      <c r="B257" s="96">
        <v>1.01450290226826E-2</v>
      </c>
      <c r="C257" s="96">
        <v>2.10418931606858E-2</v>
      </c>
      <c r="G257" s="291"/>
      <c r="H257" s="291"/>
      <c r="I257" s="291"/>
      <c r="J257" s="291"/>
      <c r="K257" s="291"/>
      <c r="L257" s="291"/>
      <c r="M257" s="291"/>
    </row>
    <row r="258" spans="1:13">
      <c r="A258" s="9">
        <v>42063</v>
      </c>
      <c r="B258" s="96">
        <v>1.0769321669551401E-2</v>
      </c>
      <c r="C258" s="96">
        <v>2.23475187135448E-2</v>
      </c>
      <c r="G258" s="291"/>
      <c r="H258" s="291"/>
      <c r="I258" s="291"/>
      <c r="J258" s="291"/>
      <c r="K258" s="291"/>
      <c r="L258" s="291"/>
      <c r="M258" s="291"/>
    </row>
    <row r="259" spans="1:13">
      <c r="A259" s="9">
        <v>42094</v>
      </c>
      <c r="B259" s="96">
        <v>1.10856462093059E-2</v>
      </c>
      <c r="C259" s="96">
        <v>2.3015528115304499E-2</v>
      </c>
      <c r="G259" s="291"/>
      <c r="H259" s="291"/>
      <c r="I259" s="291"/>
      <c r="J259" s="291"/>
      <c r="K259" s="291"/>
      <c r="L259" s="291"/>
      <c r="M259" s="291"/>
    </row>
    <row r="260" spans="1:13">
      <c r="A260" s="9">
        <v>42124</v>
      </c>
      <c r="B260" s="96">
        <v>1.04117969283771E-2</v>
      </c>
      <c r="C260" s="96">
        <v>2.1638156125301702E-2</v>
      </c>
      <c r="G260" s="291"/>
      <c r="H260" s="291"/>
      <c r="I260" s="291"/>
      <c r="J260" s="291"/>
      <c r="K260" s="291"/>
      <c r="L260" s="291"/>
      <c r="M260" s="291"/>
    </row>
    <row r="261" spans="1:13">
      <c r="A261" s="9">
        <v>42155</v>
      </c>
      <c r="B261" s="96">
        <v>1.1178212809206599E-2</v>
      </c>
      <c r="C261" s="96">
        <v>2.3875040213943401E-2</v>
      </c>
      <c r="G261" s="291"/>
      <c r="H261" s="291"/>
      <c r="I261" s="291"/>
      <c r="J261" s="291"/>
      <c r="K261" s="291"/>
      <c r="L261" s="291"/>
      <c r="M261" s="291"/>
    </row>
    <row r="262" spans="1:13">
      <c r="A262" s="9">
        <v>42185</v>
      </c>
      <c r="B262" s="96">
        <v>1.17770414434043E-2</v>
      </c>
      <c r="C262" s="96">
        <v>2.5049325009539599E-2</v>
      </c>
      <c r="G262" s="291"/>
      <c r="H262" s="291"/>
      <c r="I262" s="291"/>
      <c r="J262" s="291"/>
      <c r="K262" s="291"/>
      <c r="L262" s="291"/>
      <c r="M262" s="291"/>
    </row>
    <row r="263" spans="1:13">
      <c r="A263" s="9">
        <v>42216</v>
      </c>
      <c r="B263" s="96">
        <v>1.2007500482580501E-2</v>
      </c>
      <c r="C263" s="96">
        <v>2.5432560496374101E-2</v>
      </c>
      <c r="G263" s="291"/>
      <c r="H263" s="291"/>
      <c r="I263" s="291"/>
      <c r="J263" s="291"/>
      <c r="K263" s="291"/>
      <c r="L263" s="291"/>
      <c r="M263" s="291"/>
    </row>
    <row r="264" spans="1:13">
      <c r="A264" s="9">
        <v>42247</v>
      </c>
      <c r="B264" s="96">
        <v>1.20042112055458E-2</v>
      </c>
      <c r="C264" s="96">
        <v>2.5458179709603498E-2</v>
      </c>
      <c r="G264" s="291"/>
      <c r="H264" s="291"/>
      <c r="I264" s="291"/>
      <c r="J264" s="291"/>
      <c r="K264" s="291"/>
      <c r="L264" s="291"/>
      <c r="M264" s="291"/>
    </row>
    <row r="265" spans="1:13">
      <c r="A265" s="9">
        <v>42277</v>
      </c>
      <c r="B265" s="96">
        <v>1.3239302123691401E-2</v>
      </c>
      <c r="C265" s="96">
        <v>2.7981353282803299E-2</v>
      </c>
      <c r="G265" s="291"/>
      <c r="H265" s="291"/>
      <c r="I265" s="291"/>
      <c r="J265" s="291"/>
      <c r="K265" s="291"/>
      <c r="L265" s="291"/>
      <c r="M265" s="291"/>
    </row>
    <row r="266" spans="1:13">
      <c r="A266" s="9">
        <v>42308</v>
      </c>
      <c r="B266" s="96">
        <v>1.3811118763107101E-2</v>
      </c>
      <c r="C266" s="96">
        <v>2.9108462251465999E-2</v>
      </c>
      <c r="G266" s="291"/>
      <c r="H266" s="291"/>
      <c r="I266" s="291"/>
      <c r="J266" s="291"/>
      <c r="K266" s="291"/>
      <c r="L266" s="291"/>
      <c r="M266" s="291"/>
    </row>
    <row r="267" spans="1:13">
      <c r="A267" s="9">
        <v>42338</v>
      </c>
      <c r="B267" s="96">
        <v>1.45262124408654E-2</v>
      </c>
      <c r="C267" s="96">
        <v>3.0617978888950102E-2</v>
      </c>
      <c r="G267" s="291"/>
      <c r="H267" s="291"/>
      <c r="I267" s="291"/>
      <c r="J267" s="291"/>
      <c r="K267" s="291"/>
      <c r="L267" s="291"/>
      <c r="M267" s="291"/>
    </row>
    <row r="268" spans="1:13">
      <c r="A268" s="9">
        <v>42369</v>
      </c>
      <c r="B268" s="96">
        <v>1.74562881004976E-2</v>
      </c>
      <c r="C268" s="96">
        <v>3.6888094865893499E-2</v>
      </c>
      <c r="G268" s="291"/>
      <c r="H268" s="291"/>
      <c r="I268" s="291"/>
      <c r="J268" s="291"/>
      <c r="K268" s="291"/>
      <c r="L268" s="291"/>
      <c r="M268" s="291"/>
    </row>
    <row r="269" spans="1:13">
      <c r="A269" s="9">
        <v>42400</v>
      </c>
      <c r="B269" s="96">
        <v>1.736854728804E-2</v>
      </c>
      <c r="C269" s="96">
        <v>3.6634878307443698E-2</v>
      </c>
      <c r="G269" s="291"/>
      <c r="H269" s="291"/>
      <c r="I269" s="291"/>
      <c r="J269" s="291"/>
      <c r="K269" s="291"/>
      <c r="L269" s="291"/>
      <c r="M269" s="291"/>
    </row>
    <row r="270" spans="1:13">
      <c r="A270" s="9">
        <v>42429</v>
      </c>
      <c r="B270" s="96">
        <v>1.8835043688200701E-2</v>
      </c>
      <c r="C270" s="96">
        <v>3.9486726137441502E-2</v>
      </c>
      <c r="G270" s="291"/>
      <c r="H270" s="291"/>
      <c r="I270" s="291"/>
      <c r="J270" s="291"/>
      <c r="K270" s="291"/>
      <c r="L270" s="291"/>
      <c r="M270" s="291"/>
    </row>
    <row r="271" spans="1:13">
      <c r="A271" s="9">
        <v>42460</v>
      </c>
      <c r="B271" s="96">
        <v>1.98054277725008E-2</v>
      </c>
      <c r="C271" s="96">
        <v>4.16022310608253E-2</v>
      </c>
      <c r="G271" s="291"/>
      <c r="H271" s="291"/>
      <c r="I271" s="291"/>
      <c r="J271" s="291"/>
      <c r="K271" s="291"/>
      <c r="L271" s="291"/>
      <c r="M271" s="291"/>
    </row>
    <row r="272" spans="1:13">
      <c r="A272" s="9">
        <v>42490</v>
      </c>
      <c r="B272" s="96">
        <v>2.0506787751058301E-2</v>
      </c>
      <c r="C272" s="96">
        <v>4.2953665377028501E-2</v>
      </c>
      <c r="G272" s="291"/>
      <c r="H272" s="291"/>
      <c r="I272" s="291"/>
      <c r="J272" s="291"/>
      <c r="K272" s="291"/>
      <c r="L272" s="291"/>
      <c r="M272" s="291"/>
    </row>
    <row r="273" spans="1:13">
      <c r="A273" s="9">
        <v>42521</v>
      </c>
      <c r="B273" s="96">
        <v>2.2727639911943699E-2</v>
      </c>
      <c r="C273" s="96">
        <v>4.7713687078992303E-2</v>
      </c>
      <c r="G273" s="291"/>
      <c r="H273" s="291"/>
      <c r="I273" s="291"/>
      <c r="J273" s="291"/>
      <c r="K273" s="291"/>
      <c r="L273" s="291"/>
      <c r="M273" s="291"/>
    </row>
    <row r="274" spans="1:13">
      <c r="A274" s="9">
        <v>42551</v>
      </c>
      <c r="B274" s="96">
        <v>2.2528190753913099E-2</v>
      </c>
      <c r="C274" s="96">
        <v>4.7312929010565899E-2</v>
      </c>
      <c r="G274" s="291"/>
      <c r="H274" s="291"/>
      <c r="I274" s="291"/>
      <c r="J274" s="291"/>
      <c r="K274" s="291"/>
      <c r="L274" s="291"/>
      <c r="M274" s="291"/>
    </row>
    <row r="275" spans="1:13">
      <c r="A275" s="9">
        <v>42582</v>
      </c>
      <c r="B275" s="96">
        <v>2.3432119780017802E-2</v>
      </c>
      <c r="C275" s="96">
        <v>4.8944105894721299E-2</v>
      </c>
      <c r="G275" s="291"/>
      <c r="H275" s="291"/>
      <c r="I275" s="291"/>
      <c r="J275" s="291"/>
      <c r="K275" s="291"/>
      <c r="L275" s="291"/>
      <c r="M275" s="291"/>
    </row>
    <row r="276" spans="1:13">
      <c r="A276" s="9">
        <v>42613</v>
      </c>
      <c r="B276" s="96">
        <v>2.3424612466886399E-2</v>
      </c>
      <c r="C276" s="96">
        <v>4.8965011634782798E-2</v>
      </c>
      <c r="G276" s="291"/>
      <c r="H276" s="291"/>
      <c r="I276" s="291"/>
      <c r="J276" s="291"/>
      <c r="K276" s="291"/>
      <c r="L276" s="291"/>
      <c r="M276" s="291"/>
    </row>
    <row r="277" spans="1:13">
      <c r="A277" s="9">
        <v>42643</v>
      </c>
      <c r="B277" s="96">
        <v>2.2445851342725798E-2</v>
      </c>
      <c r="C277" s="96">
        <v>4.6948526494208401E-2</v>
      </c>
      <c r="G277" s="291"/>
      <c r="H277" s="291"/>
      <c r="I277" s="291"/>
      <c r="J277" s="291"/>
      <c r="K277" s="291"/>
      <c r="L277" s="291"/>
      <c r="M277" s="291"/>
    </row>
    <row r="278" spans="1:13">
      <c r="A278" s="9">
        <v>42674</v>
      </c>
      <c r="B278" s="96">
        <v>2.38311720173199E-2</v>
      </c>
      <c r="C278" s="96">
        <v>4.9486851922608703E-2</v>
      </c>
      <c r="G278" s="291"/>
      <c r="H278" s="291"/>
      <c r="I278" s="291"/>
      <c r="J278" s="291"/>
      <c r="K278" s="291"/>
      <c r="L278" s="291"/>
      <c r="M278" s="291"/>
    </row>
    <row r="279" spans="1:13">
      <c r="A279" s="9">
        <v>42704</v>
      </c>
      <c r="B279" s="96">
        <v>2.3077413843644499E-2</v>
      </c>
      <c r="C279" s="96">
        <v>4.8121801383428503E-2</v>
      </c>
      <c r="G279" s="291"/>
      <c r="H279" s="291"/>
      <c r="I279" s="291"/>
      <c r="J279" s="291"/>
      <c r="K279" s="291"/>
      <c r="L279" s="291"/>
      <c r="M279" s="291"/>
    </row>
    <row r="280" spans="1:13">
      <c r="A280" s="9">
        <v>42735</v>
      </c>
      <c r="B280" s="96">
        <v>2.17997830752934E-2</v>
      </c>
      <c r="C280" s="96">
        <v>4.5741422716150899E-2</v>
      </c>
      <c r="G280" s="291"/>
      <c r="H280" s="291"/>
      <c r="I280" s="291"/>
      <c r="J280" s="291"/>
      <c r="K280" s="291"/>
      <c r="L280" s="291"/>
      <c r="M280" s="291"/>
    </row>
    <row r="281" spans="1:13">
      <c r="A281" s="9">
        <v>42766</v>
      </c>
      <c r="B281" s="96">
        <v>2.2635680662667301E-2</v>
      </c>
      <c r="C281" s="96">
        <v>4.7530307321029398E-2</v>
      </c>
      <c r="G281" s="291"/>
      <c r="H281" s="291"/>
      <c r="I281" s="291"/>
      <c r="J281" s="291"/>
      <c r="K281" s="291"/>
      <c r="L281" s="291"/>
      <c r="M281" s="291"/>
    </row>
    <row r="282" spans="1:13">
      <c r="A282" s="9">
        <v>42794</v>
      </c>
      <c r="B282" s="96">
        <v>2.10808860092516E-2</v>
      </c>
      <c r="C282" s="96">
        <v>4.31683994722478E-2</v>
      </c>
      <c r="G282" s="291"/>
      <c r="H282" s="291"/>
      <c r="I282" s="291"/>
      <c r="J282" s="291"/>
      <c r="K282" s="291"/>
      <c r="L282" s="291"/>
      <c r="M282" s="291"/>
    </row>
    <row r="283" spans="1:13">
      <c r="A283" s="9">
        <v>42825</v>
      </c>
      <c r="B283" s="96">
        <v>1.96277370730151E-2</v>
      </c>
      <c r="C283" s="96">
        <v>4.02358890083684E-2</v>
      </c>
      <c r="G283" s="291"/>
      <c r="H283" s="291"/>
      <c r="I283" s="291"/>
      <c r="J283" s="291"/>
      <c r="K283" s="291"/>
      <c r="L283" s="291"/>
      <c r="M283" s="291"/>
    </row>
    <row r="284" spans="1:13">
      <c r="A284" s="9">
        <v>42855</v>
      </c>
      <c r="B284" s="96">
        <v>1.90477272600309E-2</v>
      </c>
      <c r="C284" s="96">
        <v>3.9299893938996501E-2</v>
      </c>
      <c r="G284" s="291"/>
      <c r="H284" s="291"/>
      <c r="I284" s="291"/>
      <c r="J284" s="291"/>
      <c r="K284" s="291"/>
      <c r="L284" s="291"/>
      <c r="M284" s="291"/>
    </row>
    <row r="285" spans="1:13">
      <c r="A285" s="9">
        <v>42886</v>
      </c>
      <c r="B285" s="96">
        <v>1.69505302934559E-2</v>
      </c>
      <c r="C285" s="96">
        <v>3.51104520872823E-2</v>
      </c>
      <c r="G285" s="291"/>
      <c r="H285" s="291"/>
      <c r="I285" s="291"/>
      <c r="J285" s="291"/>
      <c r="K285" s="291"/>
      <c r="L285" s="291"/>
      <c r="M285" s="291"/>
    </row>
    <row r="286" spans="1:13">
      <c r="A286" s="9">
        <v>42916</v>
      </c>
      <c r="B286" s="96">
        <v>1.68691696085209E-2</v>
      </c>
      <c r="C286" s="96">
        <v>3.5069040054962898E-2</v>
      </c>
      <c r="G286" s="291"/>
      <c r="H286" s="291"/>
      <c r="I286" s="291"/>
      <c r="J286" s="291"/>
      <c r="K286" s="291"/>
      <c r="L286" s="291"/>
      <c r="M286" s="291"/>
    </row>
    <row r="287" spans="1:13">
      <c r="A287" s="9">
        <v>42947</v>
      </c>
      <c r="B287" s="96">
        <v>1.6299598893442801E-2</v>
      </c>
      <c r="C287" s="96">
        <v>3.3954198406976902E-2</v>
      </c>
      <c r="G287" s="291"/>
      <c r="H287" s="291"/>
      <c r="I287" s="291"/>
      <c r="J287" s="291"/>
      <c r="K287" s="291"/>
      <c r="L287" s="291"/>
      <c r="M287" s="291"/>
    </row>
    <row r="288" spans="1:13">
      <c r="A288" s="9">
        <v>42978</v>
      </c>
      <c r="B288" s="96">
        <v>1.56368919082207E-2</v>
      </c>
      <c r="C288" s="96">
        <v>3.2574575392350501E-2</v>
      </c>
      <c r="G288" s="291"/>
      <c r="H288" s="291"/>
      <c r="I288" s="291"/>
      <c r="J288" s="291"/>
      <c r="K288" s="291"/>
      <c r="L288" s="291"/>
      <c r="M288" s="291"/>
    </row>
    <row r="289" spans="1:13">
      <c r="A289" s="9">
        <v>43008</v>
      </c>
      <c r="B289" s="96">
        <v>1.5518359520709599E-2</v>
      </c>
      <c r="C289" s="96">
        <v>3.2142687105830799E-2</v>
      </c>
      <c r="G289" s="291"/>
      <c r="H289" s="291"/>
      <c r="I289" s="291"/>
      <c r="J289" s="291"/>
      <c r="K289" s="291"/>
      <c r="L289" s="291"/>
      <c r="M289" s="291"/>
    </row>
    <row r="290" spans="1:13">
      <c r="A290" s="9">
        <v>43039</v>
      </c>
      <c r="B290" s="96">
        <v>1.4866232717860301E-2</v>
      </c>
      <c r="C290" s="96">
        <v>3.0841422769798101E-2</v>
      </c>
      <c r="G290" s="291"/>
      <c r="H290" s="291"/>
      <c r="I290" s="291"/>
      <c r="J290" s="291"/>
      <c r="K290" s="291"/>
      <c r="L290" s="291"/>
      <c r="M290" s="291"/>
    </row>
    <row r="291" spans="1:13">
      <c r="A291" s="9">
        <v>43069</v>
      </c>
      <c r="B291" s="96">
        <v>1.6453792926252899E-2</v>
      </c>
      <c r="C291" s="96">
        <v>3.4163472011233702E-2</v>
      </c>
      <c r="G291" s="291"/>
      <c r="H291" s="291"/>
      <c r="I291" s="291"/>
      <c r="J291" s="291"/>
      <c r="K291" s="291"/>
      <c r="L291" s="291"/>
      <c r="M291" s="291"/>
    </row>
    <row r="292" spans="1:13">
      <c r="A292" s="9">
        <v>43100</v>
      </c>
      <c r="B292" s="96">
        <v>1.7053825961706601E-2</v>
      </c>
      <c r="C292" s="96">
        <v>3.56371686874878E-2</v>
      </c>
      <c r="G292" s="291"/>
      <c r="H292" s="291"/>
      <c r="I292" s="291"/>
      <c r="J292" s="291"/>
      <c r="K292" s="291"/>
      <c r="L292" s="291"/>
      <c r="M292" s="291"/>
    </row>
    <row r="293" spans="1:13">
      <c r="A293" s="9">
        <v>43131</v>
      </c>
      <c r="B293" s="96">
        <v>1.6222555159503101E-2</v>
      </c>
      <c r="C293" s="96">
        <v>3.3946214453863401E-2</v>
      </c>
      <c r="G293" s="291"/>
      <c r="H293" s="291"/>
      <c r="I293" s="291"/>
      <c r="J293" s="291"/>
      <c r="K293" s="291"/>
      <c r="L293" s="291"/>
      <c r="M293" s="291"/>
    </row>
    <row r="294" spans="1:13">
      <c r="A294" s="9">
        <v>43159</v>
      </c>
      <c r="B294" s="96">
        <v>1.7349752724775999E-2</v>
      </c>
      <c r="C294" s="96">
        <v>3.6346238251428603E-2</v>
      </c>
      <c r="G294" s="291"/>
      <c r="H294" s="291"/>
      <c r="I294" s="291"/>
      <c r="J294" s="291"/>
      <c r="K294" s="291"/>
      <c r="L294" s="291"/>
      <c r="M294" s="291"/>
    </row>
    <row r="295" spans="1:13">
      <c r="A295" s="9">
        <v>43190</v>
      </c>
      <c r="B295" s="96">
        <v>1.76530396284773E-2</v>
      </c>
      <c r="C295" s="96">
        <v>3.7028778450224002E-2</v>
      </c>
      <c r="G295" s="291"/>
      <c r="H295" s="291"/>
      <c r="I295" s="291"/>
      <c r="J295" s="291"/>
      <c r="K295" s="291"/>
      <c r="L295" s="291"/>
      <c r="M295" s="291"/>
    </row>
    <row r="296" spans="1:13">
      <c r="A296" s="9">
        <v>43220</v>
      </c>
      <c r="B296" s="96">
        <v>1.71459698214287E-2</v>
      </c>
      <c r="C296" s="96">
        <v>3.6018684653722703E-2</v>
      </c>
      <c r="G296" s="291"/>
      <c r="H296" s="291"/>
      <c r="I296" s="291"/>
      <c r="J296" s="291"/>
      <c r="K296" s="291"/>
      <c r="L296" s="291"/>
      <c r="M296" s="291"/>
    </row>
    <row r="297" spans="1:13">
      <c r="A297" s="9">
        <v>43251</v>
      </c>
      <c r="B297" s="96">
        <v>1.6964424161989601E-2</v>
      </c>
      <c r="C297" s="96">
        <v>3.5699872689711601E-2</v>
      </c>
      <c r="G297" s="291"/>
      <c r="H297" s="291"/>
      <c r="I297" s="291"/>
      <c r="J297" s="291"/>
      <c r="K297" s="291"/>
      <c r="L297" s="291"/>
      <c r="M297" s="291"/>
    </row>
    <row r="298" spans="1:13">
      <c r="A298" s="9">
        <v>43281</v>
      </c>
      <c r="B298" s="96">
        <v>1.5167827153889601E-2</v>
      </c>
      <c r="C298" s="96">
        <v>3.1868405404955502E-2</v>
      </c>
      <c r="G298" s="291"/>
      <c r="H298" s="291"/>
      <c r="I298" s="291"/>
      <c r="J298" s="291"/>
      <c r="K298" s="291"/>
      <c r="L298" s="291"/>
      <c r="M298" s="291"/>
    </row>
    <row r="299" spans="1:13">
      <c r="A299" s="9">
        <v>43312</v>
      </c>
      <c r="B299" s="96">
        <v>1.51034765158173E-2</v>
      </c>
      <c r="C299" s="96">
        <v>3.1624132512171797E-2</v>
      </c>
      <c r="G299" s="291"/>
      <c r="H299" s="291"/>
      <c r="I299" s="291"/>
      <c r="J299" s="291"/>
      <c r="K299" s="291"/>
      <c r="L299" s="291"/>
      <c r="M299" s="291"/>
    </row>
    <row r="300" spans="1:13">
      <c r="A300" s="9">
        <v>43343</v>
      </c>
      <c r="B300" s="96">
        <v>1.5081082812782601E-2</v>
      </c>
      <c r="C300" s="96">
        <v>3.1536685738352402E-2</v>
      </c>
      <c r="G300" s="291"/>
      <c r="H300" s="291"/>
      <c r="I300" s="291"/>
      <c r="J300" s="291"/>
      <c r="K300" s="291"/>
      <c r="L300" s="291"/>
      <c r="M300" s="291"/>
    </row>
    <row r="301" spans="1:13">
      <c r="A301" s="9">
        <v>43373</v>
      </c>
      <c r="B301" s="96">
        <v>1.4012670095170701E-2</v>
      </c>
      <c r="C301" s="96">
        <v>2.92472542874775E-2</v>
      </c>
      <c r="G301" s="291"/>
      <c r="H301" s="291"/>
      <c r="I301" s="291"/>
      <c r="J301" s="291"/>
      <c r="K301" s="291"/>
      <c r="L301" s="291"/>
      <c r="M301" s="291"/>
    </row>
    <row r="302" spans="1:13">
      <c r="A302" s="9">
        <v>43404</v>
      </c>
      <c r="B302" s="96">
        <v>1.32971884601162E-2</v>
      </c>
      <c r="C302" s="96">
        <v>2.7705148634010902E-2</v>
      </c>
      <c r="G302" s="291"/>
      <c r="H302" s="291"/>
      <c r="I302" s="291"/>
      <c r="J302" s="291"/>
      <c r="K302" s="291"/>
      <c r="L302" s="291"/>
      <c r="M302" s="291"/>
    </row>
    <row r="303" spans="1:13">
      <c r="A303" s="9">
        <v>43434</v>
      </c>
      <c r="B303" s="96">
        <v>1.18784234163907E-2</v>
      </c>
      <c r="C303" s="96">
        <v>2.4728739687650401E-2</v>
      </c>
      <c r="G303" s="291"/>
      <c r="H303" s="291"/>
      <c r="I303" s="291"/>
      <c r="J303" s="291"/>
      <c r="K303" s="291"/>
      <c r="L303" s="291"/>
      <c r="M303" s="291"/>
    </row>
    <row r="304" spans="1:13">
      <c r="A304" s="9">
        <v>43465</v>
      </c>
      <c r="B304" s="96">
        <v>1.14826232510185E-2</v>
      </c>
      <c r="C304" s="96">
        <v>2.4004001423981298E-2</v>
      </c>
      <c r="G304" s="291"/>
      <c r="H304" s="291"/>
      <c r="I304" s="291"/>
      <c r="J304" s="291"/>
      <c r="K304" s="291"/>
      <c r="L304" s="291"/>
      <c r="M304" s="291"/>
    </row>
    <row r="305" spans="1:13">
      <c r="A305" s="9">
        <v>43496</v>
      </c>
      <c r="B305" s="96">
        <v>1.0967304761386701E-2</v>
      </c>
      <c r="C305" s="96">
        <v>2.2254635846560102E-2</v>
      </c>
      <c r="G305" s="291"/>
      <c r="H305" s="291"/>
      <c r="I305" s="291"/>
      <c r="J305" s="291"/>
      <c r="K305" s="291"/>
      <c r="L305" s="291"/>
      <c r="M305" s="291"/>
    </row>
    <row r="306" spans="1:13">
      <c r="A306" s="9">
        <v>43524</v>
      </c>
      <c r="B306" s="96">
        <v>1.08509424460896E-2</v>
      </c>
      <c r="C306" s="96">
        <v>2.2018841277581899E-2</v>
      </c>
      <c r="G306" s="291"/>
      <c r="H306" s="291"/>
      <c r="I306" s="291"/>
      <c r="J306" s="291"/>
      <c r="K306" s="291"/>
      <c r="L306" s="291"/>
      <c r="M306" s="291"/>
    </row>
    <row r="307" spans="1:13">
      <c r="A307" s="9">
        <v>43555</v>
      </c>
      <c r="B307" s="96">
        <v>1.0408332241172699E-2</v>
      </c>
      <c r="C307" s="96">
        <v>2.1108665645767501E-2</v>
      </c>
      <c r="G307" s="291"/>
      <c r="H307" s="291"/>
      <c r="I307" s="291"/>
      <c r="J307" s="291"/>
      <c r="K307" s="291"/>
      <c r="L307" s="291"/>
      <c r="M307" s="291"/>
    </row>
    <row r="308" spans="1:13">
      <c r="A308" s="9">
        <v>43585</v>
      </c>
      <c r="B308" s="96">
        <v>1.12011764267231E-2</v>
      </c>
      <c r="C308" s="96">
        <v>2.28760975007972E-2</v>
      </c>
      <c r="G308" s="291"/>
      <c r="H308" s="291"/>
      <c r="I308" s="291"/>
      <c r="J308" s="291"/>
      <c r="K308" s="291"/>
      <c r="L308" s="291"/>
      <c r="M308" s="291"/>
    </row>
    <row r="309" spans="1:13">
      <c r="A309" s="9">
        <v>43616</v>
      </c>
      <c r="B309" s="96">
        <v>1.13093601163783E-2</v>
      </c>
      <c r="C309" s="96">
        <v>2.3061322804285099E-2</v>
      </c>
      <c r="G309" s="291"/>
      <c r="H309" s="291"/>
      <c r="I309" s="291"/>
      <c r="J309" s="291"/>
      <c r="K309" s="291"/>
      <c r="L309" s="291"/>
      <c r="M309" s="291"/>
    </row>
    <row r="310" spans="1:13">
      <c r="A310" s="9">
        <v>43646</v>
      </c>
      <c r="B310" s="96">
        <v>1.18405754121053E-2</v>
      </c>
      <c r="C310" s="96">
        <v>2.4087760284054401E-2</v>
      </c>
      <c r="G310" s="291"/>
      <c r="H310" s="291"/>
      <c r="I310" s="291"/>
      <c r="J310" s="291"/>
      <c r="K310" s="291"/>
      <c r="L310" s="291"/>
      <c r="M310" s="291"/>
    </row>
    <row r="311" spans="1:13">
      <c r="A311" s="9">
        <v>43677</v>
      </c>
      <c r="B311" s="96">
        <v>1.1679615380121E-2</v>
      </c>
      <c r="C311" s="96">
        <v>2.3747357021961599E-2</v>
      </c>
      <c r="G311" s="291"/>
      <c r="H311" s="291"/>
      <c r="I311" s="291"/>
      <c r="J311" s="291"/>
      <c r="K311" s="291"/>
      <c r="L311" s="291"/>
      <c r="M311" s="291"/>
    </row>
    <row r="312" spans="1:13">
      <c r="A312" s="9">
        <v>43708</v>
      </c>
      <c r="B312" s="96">
        <v>1.1821109080482501E-2</v>
      </c>
      <c r="C312" s="96">
        <v>2.4100514677662301E-2</v>
      </c>
      <c r="G312" s="291"/>
      <c r="H312" s="291"/>
      <c r="I312" s="291"/>
      <c r="J312" s="291"/>
      <c r="K312" s="291"/>
      <c r="L312" s="291"/>
      <c r="M312" s="291"/>
    </row>
    <row r="313" spans="1:13">
      <c r="A313" s="9">
        <v>43738</v>
      </c>
      <c r="B313" s="96">
        <v>1.2727898257116101E-2</v>
      </c>
      <c r="C313" s="96">
        <v>2.6053877032236401E-2</v>
      </c>
      <c r="G313" s="291"/>
      <c r="H313" s="291"/>
      <c r="I313" s="291"/>
      <c r="J313" s="291"/>
      <c r="K313" s="291"/>
      <c r="L313" s="291"/>
      <c r="M313" s="291"/>
    </row>
    <row r="314" spans="1:13">
      <c r="A314" s="9">
        <v>43769</v>
      </c>
      <c r="B314" s="96">
        <v>1.36245350312332E-2</v>
      </c>
      <c r="C314" s="96">
        <v>2.8022568468241801E-2</v>
      </c>
      <c r="G314" s="291"/>
      <c r="H314" s="291"/>
      <c r="I314" s="291"/>
      <c r="J314" s="291"/>
      <c r="K314" s="291"/>
      <c r="L314" s="291"/>
      <c r="M314" s="291"/>
    </row>
    <row r="315" spans="1:13">
      <c r="A315" s="9">
        <v>43799</v>
      </c>
      <c r="B315" s="96">
        <v>1.4218976854403299E-2</v>
      </c>
      <c r="C315" s="96">
        <v>2.9414550572488901E-2</v>
      </c>
      <c r="G315" s="291"/>
      <c r="H315" s="291"/>
      <c r="I315" s="291"/>
      <c r="J315" s="291"/>
      <c r="K315" s="291"/>
      <c r="L315" s="291"/>
      <c r="M315" s="291"/>
    </row>
    <row r="316" spans="1:13">
      <c r="A316" s="9">
        <v>43830</v>
      </c>
      <c r="B316" s="96">
        <v>1.5277571104447401E-2</v>
      </c>
      <c r="C316" s="386">
        <v>3.1878607535540497E-2</v>
      </c>
      <c r="D316" s="96"/>
      <c r="E316" s="96"/>
      <c r="F316" s="97"/>
      <c r="G316" s="291"/>
      <c r="H316" s="291"/>
      <c r="I316" s="291"/>
      <c r="J316" s="291"/>
      <c r="K316" s="291"/>
      <c r="L316" s="291"/>
      <c r="M316" s="291"/>
    </row>
    <row r="317" spans="1:13">
      <c r="A317" s="9">
        <v>43861</v>
      </c>
      <c r="B317" s="96">
        <v>1.48168256872694E-2</v>
      </c>
      <c r="C317" s="386">
        <v>3.1553470384893097E-2</v>
      </c>
      <c r="D317" s="96"/>
      <c r="E317" s="96"/>
      <c r="F317" s="97"/>
      <c r="G317" s="291"/>
      <c r="H317" s="291"/>
      <c r="I317" s="291"/>
      <c r="J317" s="291"/>
      <c r="K317" s="291"/>
      <c r="L317" s="291"/>
      <c r="M317" s="291"/>
    </row>
    <row r="318" spans="1:13">
      <c r="A318" s="9">
        <v>43890</v>
      </c>
      <c r="B318" s="96">
        <v>1.5214805065674099E-2</v>
      </c>
      <c r="C318" s="386">
        <v>3.2567002045202603E-2</v>
      </c>
      <c r="D318" s="96"/>
      <c r="E318" s="96"/>
      <c r="F318" s="97"/>
      <c r="G318" s="291"/>
      <c r="H318" s="291"/>
      <c r="I318" s="291"/>
      <c r="J318" s="291"/>
      <c r="K318" s="291"/>
      <c r="L318" s="291"/>
      <c r="M318" s="291"/>
    </row>
    <row r="319" spans="1:13">
      <c r="A319" s="9">
        <v>43921</v>
      </c>
      <c r="B319" s="96">
        <v>1.6807625491768299E-2</v>
      </c>
      <c r="C319" s="386">
        <v>3.6070081200780799E-2</v>
      </c>
      <c r="D319" s="96"/>
      <c r="E319" s="96"/>
      <c r="F319" s="97"/>
      <c r="G319" s="291"/>
      <c r="H319" s="291"/>
      <c r="I319" s="291"/>
      <c r="J319" s="291"/>
      <c r="K319" s="291"/>
      <c r="L319" s="291"/>
      <c r="M319" s="291"/>
    </row>
    <row r="320" spans="1:13">
      <c r="A320" s="9">
        <v>43951</v>
      </c>
      <c r="B320" s="96">
        <v>1.9716477292875598E-2</v>
      </c>
      <c r="C320" s="386">
        <v>4.2635946804358303E-2</v>
      </c>
      <c r="D320" s="96"/>
      <c r="E320" s="96"/>
      <c r="F320" s="97"/>
      <c r="G320" s="291"/>
      <c r="H320" s="291"/>
      <c r="I320" s="291"/>
      <c r="J320" s="291"/>
      <c r="K320" s="291"/>
      <c r="L320" s="291"/>
      <c r="M320" s="291"/>
    </row>
    <row r="321" spans="1:13">
      <c r="A321" s="9">
        <v>43982</v>
      </c>
      <c r="B321" s="96">
        <v>2.2583286369432999E-2</v>
      </c>
      <c r="C321" s="386">
        <v>4.8867404148830201E-2</v>
      </c>
      <c r="D321" s="96"/>
      <c r="E321" s="96"/>
      <c r="F321" s="97"/>
      <c r="G321" s="291"/>
      <c r="H321" s="291"/>
      <c r="I321" s="291"/>
      <c r="J321" s="291"/>
      <c r="K321" s="291"/>
      <c r="L321" s="291"/>
      <c r="M321" s="291"/>
    </row>
    <row r="322" spans="1:13">
      <c r="A322" s="9">
        <v>44012</v>
      </c>
      <c r="B322" s="96">
        <v>2.58075078947968E-2</v>
      </c>
      <c r="C322" s="386">
        <v>5.5531741356439498E-2</v>
      </c>
      <c r="D322" s="96"/>
      <c r="E322" s="96"/>
      <c r="F322" s="97"/>
      <c r="G322" s="291"/>
      <c r="H322" s="291"/>
      <c r="I322" s="291"/>
      <c r="J322" s="291"/>
      <c r="K322" s="291"/>
      <c r="L322" s="291"/>
      <c r="M322" s="291"/>
    </row>
    <row r="323" spans="1:13">
      <c r="A323" s="9">
        <v>44043</v>
      </c>
      <c r="B323" s="96">
        <v>2.9164984184301999E-2</v>
      </c>
      <c r="C323" s="386">
        <v>6.2767211676069301E-2</v>
      </c>
      <c r="D323" s="96"/>
      <c r="E323" s="96"/>
      <c r="F323" s="97"/>
      <c r="G323" s="291"/>
      <c r="H323" s="291"/>
      <c r="I323" s="291"/>
      <c r="J323" s="291"/>
      <c r="K323" s="291"/>
      <c r="L323" s="291"/>
      <c r="M323" s="291"/>
    </row>
    <row r="324" spans="1:13">
      <c r="A324" s="9">
        <v>44074</v>
      </c>
      <c r="B324" s="96">
        <v>3.04474552087961E-2</v>
      </c>
      <c r="C324" s="386">
        <v>6.5343347222003495E-2</v>
      </c>
      <c r="D324" s="96"/>
      <c r="E324" s="96"/>
      <c r="F324" s="97"/>
      <c r="G324" s="291"/>
      <c r="H324" s="291"/>
      <c r="I324" s="291"/>
      <c r="J324" s="291"/>
      <c r="K324" s="291"/>
      <c r="L324" s="291"/>
      <c r="M324" s="291"/>
    </row>
    <row r="325" spans="1:13">
      <c r="A325" s="9">
        <v>44104</v>
      </c>
      <c r="B325" s="96">
        <v>3.0917536039138702E-2</v>
      </c>
      <c r="C325" s="386">
        <v>6.6112151190395194E-2</v>
      </c>
      <c r="D325" s="96"/>
      <c r="E325" s="96"/>
      <c r="F325" s="97"/>
      <c r="G325" s="291"/>
      <c r="H325" s="291"/>
      <c r="I325" s="291"/>
      <c r="J325" s="291"/>
      <c r="K325" s="291"/>
      <c r="L325" s="291"/>
      <c r="M325" s="291"/>
    </row>
    <row r="326" spans="1:13">
      <c r="A326" s="9">
        <v>44135</v>
      </c>
      <c r="B326" s="96">
        <v>3.1060185463979401E-2</v>
      </c>
      <c r="C326" s="386">
        <v>6.6241383401778806E-2</v>
      </c>
      <c r="D326" s="96"/>
      <c r="E326" s="96"/>
      <c r="F326" s="97"/>
      <c r="G326" s="291"/>
      <c r="H326" s="291"/>
      <c r="I326" s="291"/>
      <c r="J326" s="291"/>
      <c r="K326" s="291"/>
      <c r="L326" s="291"/>
      <c r="M326" s="291"/>
    </row>
    <row r="327" spans="1:13">
      <c r="A327" s="9">
        <v>44165</v>
      </c>
      <c r="B327" s="96">
        <v>3.17270433846377E-2</v>
      </c>
      <c r="C327" s="386">
        <v>6.7708689755664506E-2</v>
      </c>
      <c r="D327" s="96"/>
      <c r="E327" s="96"/>
      <c r="F327" s="97"/>
      <c r="G327" s="291"/>
      <c r="H327" s="291"/>
      <c r="I327" s="291"/>
      <c r="J327" s="291"/>
      <c r="K327" s="291"/>
      <c r="L327" s="291"/>
      <c r="M327" s="291"/>
    </row>
    <row r="328" spans="1:13">
      <c r="A328" s="9">
        <v>44196</v>
      </c>
      <c r="B328" s="96">
        <v>3.1361022294204899E-2</v>
      </c>
      <c r="C328" s="386">
        <v>6.7095349390155101E-2</v>
      </c>
      <c r="D328" s="96">
        <v>3.1361022294204899E-2</v>
      </c>
      <c r="E328" s="96">
        <v>6.7095349390155101E-2</v>
      </c>
      <c r="F328" s="97"/>
      <c r="G328" s="291"/>
      <c r="H328" s="291"/>
      <c r="I328" s="291"/>
      <c r="J328" s="291"/>
      <c r="K328" s="291"/>
      <c r="L328" s="291"/>
      <c r="M328" s="291"/>
    </row>
    <row r="329" spans="1:13">
      <c r="A329" s="9">
        <v>44227</v>
      </c>
      <c r="D329" s="97">
        <v>3.3257866735675302E-2</v>
      </c>
      <c r="E329" s="97">
        <v>7.0148756458751405E-2</v>
      </c>
    </row>
    <row r="330" spans="1:13">
      <c r="A330" s="9">
        <v>44255</v>
      </c>
      <c r="D330" s="97">
        <v>3.4363625623873302E-2</v>
      </c>
      <c r="E330" s="97">
        <v>7.2230469215853077E-2</v>
      </c>
    </row>
    <row r="331" spans="1:13">
      <c r="A331" s="9">
        <v>44286</v>
      </c>
      <c r="D331" s="97">
        <v>3.5075121971446702E-2</v>
      </c>
      <c r="E331" s="97">
        <v>7.3285383010324279E-2</v>
      </c>
    </row>
    <row r="332" spans="1:13">
      <c r="A332" s="9">
        <v>44316</v>
      </c>
      <c r="D332" s="97">
        <v>3.2599003424299701E-2</v>
      </c>
      <c r="E332" s="97">
        <v>6.8541978421675642E-2</v>
      </c>
    </row>
    <row r="333" spans="1:13">
      <c r="A333" s="9">
        <v>44347</v>
      </c>
      <c r="D333" s="97">
        <v>3.0514977040262799E-2</v>
      </c>
      <c r="E333" s="97">
        <v>6.4337630525402645E-2</v>
      </c>
    </row>
    <row r="334" spans="1:13">
      <c r="A334" s="9">
        <v>44377</v>
      </c>
      <c r="D334" s="97">
        <v>2.75274599285362E-2</v>
      </c>
      <c r="E334" s="97">
        <v>5.874474948192443E-2</v>
      </c>
    </row>
    <row r="335" spans="1:13">
      <c r="A335" s="9">
        <v>44408</v>
      </c>
      <c r="D335" s="97">
        <v>2.4838400192246601E-2</v>
      </c>
      <c r="E335" s="97">
        <v>5.2634939178160089E-2</v>
      </c>
    </row>
    <row r="336" spans="1:13">
      <c r="A336" s="9">
        <v>44439</v>
      </c>
      <c r="D336" s="97">
        <v>2.41132000659302E-2</v>
      </c>
      <c r="E336" s="97">
        <v>5.190113538772323E-2</v>
      </c>
    </row>
    <row r="337" spans="1:5">
      <c r="A337" s="9">
        <v>44469</v>
      </c>
      <c r="D337" s="97">
        <v>2.3246558952381102E-2</v>
      </c>
      <c r="E337" s="97">
        <v>4.9796938458220752E-2</v>
      </c>
    </row>
    <row r="338" spans="1:5">
      <c r="A338" s="9">
        <v>44500</v>
      </c>
      <c r="D338" s="97">
        <v>2.28189677837594E-2</v>
      </c>
      <c r="E338" s="97">
        <v>4.9085667600314742E-2</v>
      </c>
    </row>
    <row r="339" spans="1:5">
      <c r="A339" s="9">
        <v>44530</v>
      </c>
      <c r="D339" s="97">
        <v>2.18615660676722E-2</v>
      </c>
      <c r="E339" s="97">
        <v>4.7150856594395996E-2</v>
      </c>
    </row>
    <row r="340" spans="1:5">
      <c r="A340" s="9">
        <v>44561</v>
      </c>
      <c r="D340" s="97">
        <v>2.15218951015821E-2</v>
      </c>
      <c r="E340" s="97">
        <v>4.6565824784642773E-2</v>
      </c>
    </row>
  </sheetData>
  <hyperlinks>
    <hyperlink ref="G1" location="'Table of Contents'!A1" display="Back to Table of Contents" xr:uid="{FC22FCD8-1389-4564-B42B-009F5112637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6789C-9955-4365-96D8-9D2827463272}">
  <dimension ref="A1:J460"/>
  <sheetViews>
    <sheetView showGridLines="0" workbookViewId="0"/>
  </sheetViews>
  <sheetFormatPr defaultColWidth="9.15625" defaultRowHeight="14.4"/>
  <cols>
    <col min="1" max="1" width="20.83984375" style="9" bestFit="1" customWidth="1"/>
    <col min="2" max="2" width="19.578125" style="96" bestFit="1" customWidth="1"/>
    <col min="3" max="3" width="35.578125" style="96" customWidth="1"/>
    <col min="4" max="4" width="27.68359375" style="96" bestFit="1" customWidth="1"/>
    <col min="5" max="5" width="30.15625" style="2" bestFit="1" customWidth="1"/>
    <col min="6" max="6" width="20.41796875" style="2" bestFit="1" customWidth="1"/>
    <col min="7" max="8" width="9.15625" style="2"/>
    <col min="9" max="10" width="10.41796875" style="2" bestFit="1" customWidth="1"/>
    <col min="11" max="16384" width="9.15625" style="2"/>
  </cols>
  <sheetData>
    <row r="1" spans="1:9">
      <c r="A1" s="1" t="s">
        <v>273</v>
      </c>
      <c r="G1" s="256" t="s">
        <v>233</v>
      </c>
    </row>
    <row r="2" spans="1:9">
      <c r="A2" s="2" t="s">
        <v>213</v>
      </c>
    </row>
    <row r="3" spans="1:9">
      <c r="A3" s="289" t="s">
        <v>319</v>
      </c>
      <c r="B3" s="385" t="s">
        <v>320</v>
      </c>
      <c r="C3" s="289" t="s">
        <v>321</v>
      </c>
      <c r="D3" s="385" t="s">
        <v>322</v>
      </c>
      <c r="E3"/>
      <c r="G3" s="5"/>
      <c r="H3" s="5"/>
      <c r="I3" s="5"/>
    </row>
    <row r="4" spans="1:9">
      <c r="A4" s="287">
        <v>30317</v>
      </c>
      <c r="B4" s="278">
        <v>4.2684855551346698E-2</v>
      </c>
      <c r="C4" s="288">
        <v>0</v>
      </c>
      <c r="D4" s="278"/>
      <c r="E4"/>
      <c r="G4" s="5"/>
      <c r="H4" s="98"/>
      <c r="I4" s="5"/>
    </row>
    <row r="5" spans="1:9">
      <c r="A5" s="287">
        <v>30348</v>
      </c>
      <c r="B5" s="278">
        <v>4.2056520403204303E-2</v>
      </c>
      <c r="C5" s="288">
        <v>0</v>
      </c>
      <c r="D5" s="278"/>
      <c r="E5"/>
      <c r="G5" s="14"/>
      <c r="H5" s="98"/>
      <c r="I5" s="5"/>
    </row>
    <row r="6" spans="1:9">
      <c r="A6" s="287">
        <v>30376</v>
      </c>
      <c r="B6" s="278">
        <v>3.26302409689345E-2</v>
      </c>
      <c r="C6" s="288">
        <v>0</v>
      </c>
      <c r="D6" s="278"/>
      <c r="E6"/>
      <c r="G6" s="5"/>
      <c r="H6" s="5"/>
      <c r="I6" s="5"/>
    </row>
    <row r="7" spans="1:9">
      <c r="A7" s="287">
        <v>30407</v>
      </c>
      <c r="B7" s="278">
        <v>3.2384884148357197E-2</v>
      </c>
      <c r="C7" s="288">
        <v>0</v>
      </c>
      <c r="D7" s="278"/>
      <c r="E7"/>
      <c r="G7" s="5"/>
      <c r="H7" s="5"/>
      <c r="I7" s="5"/>
    </row>
    <row r="8" spans="1:9">
      <c r="A8" s="287">
        <v>30437</v>
      </c>
      <c r="B8" s="278">
        <v>3.5433358186739303E-2</v>
      </c>
      <c r="C8" s="288">
        <v>0</v>
      </c>
      <c r="D8" s="278"/>
      <c r="E8"/>
    </row>
    <row r="9" spans="1:9">
      <c r="A9" s="287">
        <v>30468</v>
      </c>
      <c r="B9" s="278">
        <v>3.2336987866982601E-2</v>
      </c>
      <c r="C9" s="288">
        <v>0</v>
      </c>
      <c r="D9" s="278"/>
      <c r="E9"/>
    </row>
    <row r="10" spans="1:9">
      <c r="A10" s="287">
        <v>30498</v>
      </c>
      <c r="B10" s="278">
        <v>3.1776186319649201E-2</v>
      </c>
      <c r="C10" s="288">
        <v>0</v>
      </c>
      <c r="D10" s="278"/>
      <c r="E10"/>
    </row>
    <row r="11" spans="1:9">
      <c r="A11" s="287">
        <v>30529</v>
      </c>
      <c r="B11" s="278">
        <v>2.8797722322947601E-2</v>
      </c>
      <c r="C11" s="288">
        <v>0</v>
      </c>
      <c r="D11" s="278"/>
      <c r="E11"/>
    </row>
    <row r="12" spans="1:9">
      <c r="A12" s="287">
        <v>30560</v>
      </c>
      <c r="B12" s="278">
        <v>2.8299824967571999E-2</v>
      </c>
      <c r="C12" s="288">
        <v>0</v>
      </c>
      <c r="D12" s="278"/>
      <c r="E12"/>
    </row>
    <row r="13" spans="1:9">
      <c r="A13" s="287">
        <v>30590</v>
      </c>
      <c r="B13" s="278">
        <v>2.30518298189283E-2</v>
      </c>
      <c r="C13" s="288">
        <v>0</v>
      </c>
      <c r="D13" s="278"/>
      <c r="E13"/>
    </row>
    <row r="14" spans="1:9">
      <c r="A14" s="287">
        <v>30621</v>
      </c>
      <c r="B14" s="278">
        <v>2.5688838767277001E-2</v>
      </c>
      <c r="C14" s="288">
        <v>0</v>
      </c>
      <c r="D14" s="278"/>
      <c r="E14"/>
    </row>
    <row r="15" spans="1:9">
      <c r="A15" s="287">
        <v>30651</v>
      </c>
      <c r="B15" s="278">
        <v>2.5582992782844899E-2</v>
      </c>
      <c r="C15" s="288">
        <v>0</v>
      </c>
      <c r="D15" s="278"/>
      <c r="E15"/>
    </row>
    <row r="16" spans="1:9">
      <c r="A16" s="287">
        <v>30682</v>
      </c>
      <c r="B16" s="278">
        <v>3.0776581734023999E-2</v>
      </c>
      <c r="C16" s="288">
        <v>0</v>
      </c>
      <c r="D16" s="278"/>
      <c r="E16"/>
    </row>
    <row r="17" spans="1:5">
      <c r="A17" s="287">
        <v>30713</v>
      </c>
      <c r="B17" s="278">
        <v>2.7564065331642702E-2</v>
      </c>
      <c r="C17" s="288">
        <v>0</v>
      </c>
      <c r="D17" s="278"/>
      <c r="E17"/>
    </row>
    <row r="18" spans="1:5">
      <c r="A18" s="287">
        <v>30742</v>
      </c>
      <c r="B18" s="278">
        <v>3.00426267053359E-2</v>
      </c>
      <c r="C18" s="288">
        <v>0</v>
      </c>
      <c r="D18" s="278"/>
      <c r="E18"/>
    </row>
    <row r="19" spans="1:5">
      <c r="A19" s="287">
        <v>30773</v>
      </c>
      <c r="B19" s="278">
        <v>3.2390795141630603E-2</v>
      </c>
      <c r="C19" s="288">
        <v>0</v>
      </c>
      <c r="D19" s="278"/>
      <c r="E19"/>
    </row>
    <row r="20" spans="1:5">
      <c r="A20" s="287">
        <v>30803</v>
      </c>
      <c r="B20" s="278">
        <v>3.5544484401909701E-2</v>
      </c>
      <c r="C20" s="288">
        <v>0</v>
      </c>
      <c r="D20" s="278"/>
      <c r="E20"/>
    </row>
    <row r="21" spans="1:5">
      <c r="A21" s="287">
        <v>30834</v>
      </c>
      <c r="B21" s="278">
        <v>3.2070998419527097E-2</v>
      </c>
      <c r="C21" s="288">
        <v>0</v>
      </c>
      <c r="D21" s="278"/>
      <c r="E21"/>
    </row>
    <row r="22" spans="1:5">
      <c r="A22" s="287">
        <v>30864</v>
      </c>
      <c r="B22" s="278">
        <v>3.6750896376351698E-2</v>
      </c>
      <c r="C22" s="288">
        <v>0</v>
      </c>
      <c r="D22" s="278"/>
      <c r="E22"/>
    </row>
    <row r="23" spans="1:5">
      <c r="A23" s="287">
        <v>30895</v>
      </c>
      <c r="B23" s="278">
        <v>4.1663559775070198E-2</v>
      </c>
      <c r="C23" s="288">
        <v>0</v>
      </c>
      <c r="D23" s="278"/>
      <c r="E23"/>
    </row>
    <row r="24" spans="1:5">
      <c r="A24" s="287">
        <v>30926</v>
      </c>
      <c r="B24" s="278">
        <v>4.5661515051637E-2</v>
      </c>
      <c r="C24" s="288">
        <v>0</v>
      </c>
      <c r="D24" s="278"/>
      <c r="E24"/>
    </row>
    <row r="25" spans="1:5">
      <c r="A25" s="287">
        <v>30956</v>
      </c>
      <c r="B25" s="278">
        <v>4.5944682547637297E-2</v>
      </c>
      <c r="C25" s="288">
        <v>0</v>
      </c>
      <c r="D25" s="278"/>
      <c r="E25"/>
    </row>
    <row r="26" spans="1:5">
      <c r="A26" s="287">
        <v>30987</v>
      </c>
      <c r="B26" s="278">
        <v>3.7366362637939E-2</v>
      </c>
      <c r="C26" s="288">
        <v>0</v>
      </c>
      <c r="D26" s="278"/>
      <c r="E26"/>
    </row>
    <row r="27" spans="1:5">
      <c r="A27" s="287">
        <v>31017</v>
      </c>
      <c r="B27" s="278">
        <v>4.0313320213996702E-2</v>
      </c>
      <c r="C27" s="288">
        <v>0</v>
      </c>
      <c r="D27" s="278"/>
      <c r="E27"/>
    </row>
    <row r="28" spans="1:5">
      <c r="A28" s="287">
        <v>31048</v>
      </c>
      <c r="B28" s="278">
        <v>3.7208168210157697E-2</v>
      </c>
      <c r="C28" s="288">
        <v>0</v>
      </c>
      <c r="D28" s="278"/>
      <c r="E28"/>
    </row>
    <row r="29" spans="1:5">
      <c r="A29" s="287">
        <v>31079</v>
      </c>
      <c r="B29" s="278">
        <v>3.9113383741646503E-2</v>
      </c>
      <c r="C29" s="288">
        <v>0</v>
      </c>
      <c r="D29" s="278"/>
      <c r="E29"/>
    </row>
    <row r="30" spans="1:5">
      <c r="A30" s="287">
        <v>31107</v>
      </c>
      <c r="B30" s="278">
        <v>3.88338432195404E-2</v>
      </c>
      <c r="C30" s="288">
        <v>0</v>
      </c>
      <c r="D30" s="278"/>
      <c r="E30"/>
    </row>
    <row r="31" spans="1:5">
      <c r="A31" s="287">
        <v>31138</v>
      </c>
      <c r="B31" s="278">
        <v>4.2044388697924401E-2</v>
      </c>
      <c r="C31" s="288">
        <v>0</v>
      </c>
      <c r="D31" s="278"/>
      <c r="E31"/>
    </row>
    <row r="32" spans="1:5">
      <c r="A32" s="287">
        <v>31168</v>
      </c>
      <c r="B32" s="278">
        <v>3.503746982672E-2</v>
      </c>
      <c r="C32" s="288">
        <v>0</v>
      </c>
      <c r="D32" s="278"/>
      <c r="E32"/>
    </row>
    <row r="33" spans="1:5">
      <c r="A33" s="287">
        <v>31199</v>
      </c>
      <c r="B33" s="278">
        <v>4.5237141769059797E-2</v>
      </c>
      <c r="C33" s="288">
        <v>0</v>
      </c>
      <c r="D33" s="278"/>
      <c r="E33"/>
    </row>
    <row r="34" spans="1:5">
      <c r="A34" s="287">
        <v>31229</v>
      </c>
      <c r="B34" s="278">
        <v>4.8613869467579E-2</v>
      </c>
      <c r="C34" s="288">
        <v>0</v>
      </c>
      <c r="D34" s="278"/>
      <c r="E34"/>
    </row>
    <row r="35" spans="1:5">
      <c r="A35" s="287">
        <v>31260</v>
      </c>
      <c r="B35" s="278">
        <v>6.2358030623994899E-2</v>
      </c>
      <c r="C35" s="288">
        <v>0</v>
      </c>
      <c r="D35" s="278"/>
      <c r="E35"/>
    </row>
    <row r="36" spans="1:5">
      <c r="A36" s="287">
        <v>31291</v>
      </c>
      <c r="B36" s="278">
        <v>5.9219089417630301E-2</v>
      </c>
      <c r="C36" s="288">
        <v>0</v>
      </c>
      <c r="D36" s="278"/>
      <c r="E36"/>
    </row>
    <row r="37" spans="1:5">
      <c r="A37" s="287">
        <v>31321</v>
      </c>
      <c r="B37" s="278">
        <v>6.2212442108678399E-2</v>
      </c>
      <c r="C37" s="288">
        <v>0</v>
      </c>
      <c r="D37" s="278"/>
      <c r="E37"/>
    </row>
    <row r="38" spans="1:5">
      <c r="A38" s="287">
        <v>31352</v>
      </c>
      <c r="B38" s="278">
        <v>6.2710819626246098E-2</v>
      </c>
      <c r="C38" s="288">
        <v>0</v>
      </c>
      <c r="D38" s="278"/>
      <c r="E38"/>
    </row>
    <row r="39" spans="1:5">
      <c r="A39" s="287">
        <v>31382</v>
      </c>
      <c r="B39" s="278">
        <v>5.70127940310158E-2</v>
      </c>
      <c r="C39" s="288">
        <v>0</v>
      </c>
      <c r="D39" s="278"/>
      <c r="E39"/>
    </row>
    <row r="40" spans="1:5">
      <c r="A40" s="287">
        <v>31413</v>
      </c>
      <c r="B40" s="278">
        <v>6.1055914646180202E-2</v>
      </c>
      <c r="C40" s="288">
        <v>0</v>
      </c>
      <c r="D40" s="278"/>
      <c r="E40"/>
    </row>
    <row r="41" spans="1:5">
      <c r="A41" s="287">
        <v>31444</v>
      </c>
      <c r="B41" s="278">
        <v>5.83505036729959E-2</v>
      </c>
      <c r="C41" s="288">
        <v>0</v>
      </c>
      <c r="D41" s="278"/>
      <c r="E41"/>
    </row>
    <row r="42" spans="1:5">
      <c r="A42" s="287">
        <v>31472</v>
      </c>
      <c r="B42" s="278">
        <v>5.8898960113986099E-2</v>
      </c>
      <c r="C42" s="288">
        <v>0</v>
      </c>
      <c r="D42" s="278"/>
      <c r="E42"/>
    </row>
    <row r="43" spans="1:5">
      <c r="A43" s="287">
        <v>31503</v>
      </c>
      <c r="B43" s="278">
        <v>5.85466416205205E-2</v>
      </c>
      <c r="C43" s="288">
        <v>0</v>
      </c>
      <c r="D43" s="278"/>
      <c r="E43"/>
    </row>
    <row r="44" spans="1:5">
      <c r="A44" s="287">
        <v>31533</v>
      </c>
      <c r="B44" s="278">
        <v>6.8271445807696604E-2</v>
      </c>
      <c r="C44" s="288">
        <v>0</v>
      </c>
      <c r="D44" s="278"/>
      <c r="E44"/>
    </row>
    <row r="45" spans="1:5">
      <c r="A45" s="287">
        <v>31564</v>
      </c>
      <c r="B45" s="278">
        <v>5.7955565211023602E-2</v>
      </c>
      <c r="C45" s="288">
        <v>0</v>
      </c>
      <c r="D45" s="278"/>
      <c r="E45"/>
    </row>
    <row r="46" spans="1:5">
      <c r="A46" s="287">
        <v>31594</v>
      </c>
      <c r="B46" s="278">
        <v>5.1777609020480203E-2</v>
      </c>
      <c r="C46" s="288">
        <v>0</v>
      </c>
      <c r="D46" s="278"/>
      <c r="E46"/>
    </row>
    <row r="47" spans="1:5">
      <c r="A47" s="287">
        <v>31625</v>
      </c>
      <c r="B47" s="278">
        <v>3.8318217997446898E-2</v>
      </c>
      <c r="C47" s="288">
        <v>0</v>
      </c>
      <c r="D47" s="278"/>
      <c r="E47"/>
    </row>
    <row r="48" spans="1:5">
      <c r="A48" s="287">
        <v>31656</v>
      </c>
      <c r="B48" s="278">
        <v>3.57386729481389E-2</v>
      </c>
      <c r="C48" s="288">
        <v>0</v>
      </c>
      <c r="D48" s="278"/>
      <c r="E48"/>
    </row>
    <row r="49" spans="1:5">
      <c r="A49" s="287">
        <v>31686</v>
      </c>
      <c r="B49" s="278">
        <v>3.6737442889445401E-2</v>
      </c>
      <c r="C49" s="288">
        <v>0</v>
      </c>
      <c r="D49" s="278"/>
      <c r="E49"/>
    </row>
    <row r="50" spans="1:5">
      <c r="A50" s="287">
        <v>31717</v>
      </c>
      <c r="B50" s="278">
        <v>4.0180262068594402E-2</v>
      </c>
      <c r="C50" s="288">
        <v>0</v>
      </c>
      <c r="D50" s="278"/>
      <c r="E50"/>
    </row>
    <row r="51" spans="1:5">
      <c r="A51" s="287">
        <v>31747</v>
      </c>
      <c r="B51" s="278">
        <v>4.1791483098249899E-2</v>
      </c>
      <c r="C51" s="288">
        <v>0</v>
      </c>
      <c r="D51" s="278"/>
      <c r="E51"/>
    </row>
    <row r="52" spans="1:5">
      <c r="A52" s="287">
        <v>31778</v>
      </c>
      <c r="B52" s="278">
        <v>4.2812718039896898E-2</v>
      </c>
      <c r="C52" s="288">
        <v>0</v>
      </c>
      <c r="D52" s="278"/>
      <c r="E52"/>
    </row>
    <row r="53" spans="1:5">
      <c r="A53" s="287">
        <v>31809</v>
      </c>
      <c r="B53" s="278">
        <v>4.2059791535220402E-2</v>
      </c>
      <c r="C53" s="288">
        <v>0</v>
      </c>
      <c r="D53" s="278"/>
      <c r="E53"/>
    </row>
    <row r="54" spans="1:5">
      <c r="A54" s="287">
        <v>31837</v>
      </c>
      <c r="B54" s="278">
        <v>5.0899935703247599E-2</v>
      </c>
      <c r="C54" s="288">
        <v>0</v>
      </c>
      <c r="D54" s="278"/>
      <c r="E54"/>
    </row>
    <row r="55" spans="1:5">
      <c r="A55" s="287">
        <v>31868</v>
      </c>
      <c r="B55" s="278">
        <v>4.8828739679762603E-2</v>
      </c>
      <c r="C55" s="288">
        <v>0</v>
      </c>
      <c r="D55" s="278"/>
      <c r="E55"/>
    </row>
    <row r="56" spans="1:5">
      <c r="A56" s="287">
        <v>31898</v>
      </c>
      <c r="B56" s="278">
        <v>4.7889895484331403E-2</v>
      </c>
      <c r="C56" s="288">
        <v>0</v>
      </c>
      <c r="D56" s="278"/>
      <c r="E56"/>
    </row>
    <row r="57" spans="1:5">
      <c r="A57" s="287">
        <v>31929</v>
      </c>
      <c r="B57" s="278">
        <v>5.3002128148840401E-2</v>
      </c>
      <c r="C57" s="288">
        <v>0</v>
      </c>
      <c r="D57" s="278"/>
      <c r="E57"/>
    </row>
    <row r="58" spans="1:5">
      <c r="A58" s="287">
        <v>31959</v>
      </c>
      <c r="B58" s="278">
        <v>4.9619654696082399E-2</v>
      </c>
      <c r="C58" s="288">
        <v>0</v>
      </c>
      <c r="D58" s="278"/>
      <c r="E58"/>
    </row>
    <row r="59" spans="1:5">
      <c r="A59" s="287">
        <v>31990</v>
      </c>
      <c r="B59" s="278">
        <v>4.7201667640656399E-2</v>
      </c>
      <c r="C59" s="288">
        <v>0</v>
      </c>
      <c r="D59" s="278"/>
      <c r="E59"/>
    </row>
    <row r="60" spans="1:5">
      <c r="A60" s="287">
        <v>32021</v>
      </c>
      <c r="B60" s="278">
        <v>4.7939937487949703E-2</v>
      </c>
      <c r="C60" s="288">
        <v>0</v>
      </c>
      <c r="D60" s="278"/>
      <c r="E60"/>
    </row>
    <row r="61" spans="1:5">
      <c r="A61" s="287">
        <v>32051</v>
      </c>
      <c r="B61" s="278">
        <v>4.4022506017193902E-2</v>
      </c>
      <c r="C61" s="288">
        <v>0</v>
      </c>
      <c r="D61" s="278"/>
      <c r="E61"/>
    </row>
    <row r="62" spans="1:5">
      <c r="A62" s="287">
        <v>32082</v>
      </c>
      <c r="B62" s="278">
        <v>4.5216315478866398E-2</v>
      </c>
      <c r="C62" s="288">
        <v>0</v>
      </c>
      <c r="D62" s="278"/>
      <c r="E62"/>
    </row>
    <row r="63" spans="1:5">
      <c r="A63" s="287">
        <v>32112</v>
      </c>
      <c r="B63" s="278">
        <v>4.2015840074856002E-2</v>
      </c>
      <c r="C63" s="288">
        <v>0</v>
      </c>
      <c r="D63" s="278"/>
      <c r="E63"/>
    </row>
    <row r="64" spans="1:5">
      <c r="A64" s="287">
        <v>32143</v>
      </c>
      <c r="B64" s="278">
        <v>3.7275827798428099E-2</v>
      </c>
      <c r="C64" s="288">
        <v>0</v>
      </c>
      <c r="D64" s="278"/>
      <c r="E64"/>
    </row>
    <row r="65" spans="1:5">
      <c r="A65" s="287">
        <v>32174</v>
      </c>
      <c r="B65" s="278">
        <v>3.7278014545649503E-2</v>
      </c>
      <c r="C65" s="288">
        <v>0</v>
      </c>
      <c r="D65" s="278"/>
      <c r="E65"/>
    </row>
    <row r="66" spans="1:5">
      <c r="A66" s="287">
        <v>32203</v>
      </c>
      <c r="B66" s="278">
        <v>3.1994911691022802E-2</v>
      </c>
      <c r="C66" s="288">
        <v>0</v>
      </c>
      <c r="D66" s="278"/>
      <c r="E66"/>
    </row>
    <row r="67" spans="1:5">
      <c r="A67" s="287">
        <v>32234</v>
      </c>
      <c r="B67" s="278">
        <v>3.05904727542868E-2</v>
      </c>
      <c r="C67" s="288">
        <v>0</v>
      </c>
      <c r="D67" s="278"/>
      <c r="E67"/>
    </row>
    <row r="68" spans="1:5">
      <c r="A68" s="287">
        <v>32264</v>
      </c>
      <c r="B68" s="278">
        <v>2.51817536490976E-2</v>
      </c>
      <c r="C68" s="288">
        <v>0</v>
      </c>
      <c r="D68" s="278"/>
      <c r="E68"/>
    </row>
    <row r="69" spans="1:5">
      <c r="A69" s="287">
        <v>32295</v>
      </c>
      <c r="B69" s="278">
        <v>2.1710692539649599E-2</v>
      </c>
      <c r="C69" s="288">
        <v>0</v>
      </c>
      <c r="D69" s="278"/>
      <c r="E69"/>
    </row>
    <row r="70" spans="1:5">
      <c r="A70" s="287">
        <v>32325</v>
      </c>
      <c r="B70" s="278">
        <v>2.6782530805264101E-2</v>
      </c>
      <c r="C70" s="288">
        <v>0</v>
      </c>
      <c r="D70" s="278"/>
      <c r="E70"/>
    </row>
    <row r="71" spans="1:5">
      <c r="A71" s="287">
        <v>32356</v>
      </c>
      <c r="B71" s="278">
        <v>3.2735645310259097E-2</v>
      </c>
      <c r="C71" s="288">
        <v>0</v>
      </c>
      <c r="D71" s="278"/>
      <c r="E71"/>
    </row>
    <row r="72" spans="1:5">
      <c r="A72" s="287">
        <v>32387</v>
      </c>
      <c r="B72" s="278">
        <v>3.7604735953108703E-2</v>
      </c>
      <c r="C72" s="288">
        <v>0</v>
      </c>
      <c r="D72" s="278"/>
      <c r="E72"/>
    </row>
    <row r="73" spans="1:5">
      <c r="A73" s="287">
        <v>32417</v>
      </c>
      <c r="B73" s="278">
        <v>4.4297111045356399E-2</v>
      </c>
      <c r="C73" s="288">
        <v>0</v>
      </c>
      <c r="D73" s="278"/>
      <c r="E73"/>
    </row>
    <row r="74" spans="1:5">
      <c r="A74" s="287">
        <v>32448</v>
      </c>
      <c r="B74" s="278">
        <v>4.1643414071592E-2</v>
      </c>
      <c r="C74" s="288">
        <v>0</v>
      </c>
      <c r="D74" s="278"/>
      <c r="E74"/>
    </row>
    <row r="75" spans="1:5">
      <c r="A75" s="287">
        <v>32478</v>
      </c>
      <c r="B75" s="278">
        <v>4.6000529190318197E-2</v>
      </c>
      <c r="C75" s="288">
        <v>0</v>
      </c>
      <c r="D75" s="278"/>
      <c r="E75"/>
    </row>
    <row r="76" spans="1:5">
      <c r="A76" s="287">
        <v>32509</v>
      </c>
      <c r="B76" s="278">
        <v>5.9027153468969501E-2</v>
      </c>
      <c r="C76" s="288">
        <v>0</v>
      </c>
      <c r="D76" s="278"/>
      <c r="E76"/>
    </row>
    <row r="77" spans="1:5">
      <c r="A77" s="287">
        <v>32540</v>
      </c>
      <c r="B77" s="278">
        <v>6.2242219517765297E-2</v>
      </c>
      <c r="C77" s="288">
        <v>0</v>
      </c>
      <c r="D77" s="278"/>
      <c r="E77"/>
    </row>
    <row r="78" spans="1:5">
      <c r="A78" s="287">
        <v>32568</v>
      </c>
      <c r="B78" s="278">
        <v>7.0516525201707203E-2</v>
      </c>
      <c r="C78" s="288">
        <v>0</v>
      </c>
      <c r="D78" s="278"/>
      <c r="E78"/>
    </row>
    <row r="79" spans="1:5">
      <c r="A79" s="287">
        <v>32599</v>
      </c>
      <c r="B79" s="278">
        <v>6.9592339550755306E-2</v>
      </c>
      <c r="C79" s="288">
        <v>0</v>
      </c>
      <c r="D79" s="278"/>
      <c r="E79"/>
    </row>
    <row r="80" spans="1:5">
      <c r="A80" s="287">
        <v>32629</v>
      </c>
      <c r="B80" s="278">
        <v>7.9920746632108602E-2</v>
      </c>
      <c r="C80" s="288">
        <v>0</v>
      </c>
      <c r="D80" s="278"/>
      <c r="E80"/>
    </row>
    <row r="81" spans="1:5">
      <c r="A81" s="287">
        <v>32660</v>
      </c>
      <c r="B81" s="278">
        <v>8.06118043082866E-2</v>
      </c>
      <c r="C81" s="288">
        <v>0</v>
      </c>
      <c r="D81" s="278"/>
      <c r="E81"/>
    </row>
    <row r="82" spans="1:5">
      <c r="A82" s="287">
        <v>32690</v>
      </c>
      <c r="B82" s="278">
        <v>8.3637234394310297E-2</v>
      </c>
      <c r="C82" s="288">
        <v>0</v>
      </c>
      <c r="D82" s="278"/>
      <c r="E82"/>
    </row>
    <row r="83" spans="1:5">
      <c r="A83" s="287">
        <v>32721</v>
      </c>
      <c r="B83" s="278">
        <v>8.3725707851339801E-2</v>
      </c>
      <c r="C83" s="288">
        <v>1</v>
      </c>
      <c r="D83" s="278"/>
      <c r="E83"/>
    </row>
    <row r="84" spans="1:5">
      <c r="A84" s="287">
        <v>32752</v>
      </c>
      <c r="B84" s="278">
        <v>8.7111333681384198E-2</v>
      </c>
      <c r="C84" s="288">
        <v>1</v>
      </c>
      <c r="D84" s="278"/>
      <c r="E84"/>
    </row>
    <row r="85" spans="1:5">
      <c r="A85" s="287">
        <v>32782</v>
      </c>
      <c r="B85" s="278">
        <v>9.24804000763296E-2</v>
      </c>
      <c r="C85" s="288">
        <v>1</v>
      </c>
      <c r="D85" s="278"/>
      <c r="E85"/>
    </row>
    <row r="86" spans="1:5">
      <c r="A86" s="287">
        <v>32813</v>
      </c>
      <c r="B86" s="278">
        <v>0.10107766757317101</v>
      </c>
      <c r="C86" s="288">
        <v>1</v>
      </c>
      <c r="D86" s="278"/>
      <c r="E86"/>
    </row>
    <row r="87" spans="1:5">
      <c r="A87" s="287">
        <v>32843</v>
      </c>
      <c r="B87" s="278">
        <v>0.10209209191084199</v>
      </c>
      <c r="C87" s="288">
        <v>1</v>
      </c>
      <c r="D87" s="278"/>
      <c r="E87"/>
    </row>
    <row r="88" spans="1:5">
      <c r="A88" s="287">
        <v>32874</v>
      </c>
      <c r="B88" s="278">
        <v>0.104283374118619</v>
      </c>
      <c r="C88" s="288">
        <v>1</v>
      </c>
      <c r="D88" s="278"/>
      <c r="E88"/>
    </row>
    <row r="89" spans="1:5">
      <c r="A89" s="287">
        <v>32905</v>
      </c>
      <c r="B89" s="278">
        <v>0.112677916080927</v>
      </c>
      <c r="C89" s="288">
        <v>1</v>
      </c>
      <c r="D89" s="278"/>
      <c r="E89"/>
    </row>
    <row r="90" spans="1:5">
      <c r="A90" s="287">
        <v>32933</v>
      </c>
      <c r="B90" s="278">
        <v>0.114379594769573</v>
      </c>
      <c r="C90" s="288">
        <v>1</v>
      </c>
      <c r="D90" s="278"/>
      <c r="E90"/>
    </row>
    <row r="91" spans="1:5">
      <c r="A91" s="287">
        <v>32964</v>
      </c>
      <c r="B91" s="278">
        <v>0.121914319704392</v>
      </c>
      <c r="C91" s="288">
        <v>0</v>
      </c>
      <c r="D91" s="278"/>
      <c r="E91"/>
    </row>
    <row r="92" spans="1:5">
      <c r="A92" s="287">
        <v>32994</v>
      </c>
      <c r="B92" s="278">
        <v>0.117634040063558</v>
      </c>
      <c r="C92" s="288">
        <v>0</v>
      </c>
      <c r="D92" s="278"/>
      <c r="E92"/>
    </row>
    <row r="93" spans="1:5">
      <c r="A93" s="287">
        <v>33025</v>
      </c>
      <c r="B93" s="278">
        <v>0.122530431165971</v>
      </c>
      <c r="C93" s="288">
        <v>0</v>
      </c>
      <c r="D93" s="278"/>
      <c r="E93"/>
    </row>
    <row r="94" spans="1:5">
      <c r="A94" s="287">
        <v>33055</v>
      </c>
      <c r="B94" s="278">
        <v>0.123081622728027</v>
      </c>
      <c r="C94" s="288">
        <v>0</v>
      </c>
      <c r="D94" s="278"/>
      <c r="E94"/>
    </row>
    <row r="95" spans="1:5">
      <c r="A95" s="287">
        <v>33086</v>
      </c>
      <c r="B95" s="278">
        <v>0.121478535756469</v>
      </c>
      <c r="C95" s="288">
        <v>0</v>
      </c>
      <c r="D95" s="278"/>
      <c r="E95"/>
    </row>
    <row r="96" spans="1:5">
      <c r="A96" s="287">
        <v>33117</v>
      </c>
      <c r="B96" s="278">
        <v>0.114371628598193</v>
      </c>
      <c r="C96" s="288">
        <v>0</v>
      </c>
      <c r="D96" s="278"/>
      <c r="E96"/>
    </row>
    <row r="97" spans="1:5">
      <c r="A97" s="287">
        <v>33147</v>
      </c>
      <c r="B97" s="278">
        <v>0.110554767162413</v>
      </c>
      <c r="C97" s="288">
        <v>0</v>
      </c>
      <c r="D97" s="278"/>
      <c r="E97"/>
    </row>
    <row r="98" spans="1:5">
      <c r="A98" s="287">
        <v>33178</v>
      </c>
      <c r="B98" s="278">
        <v>0.101081479280519</v>
      </c>
      <c r="C98" s="288">
        <v>0</v>
      </c>
      <c r="D98" s="278"/>
      <c r="E98"/>
    </row>
    <row r="99" spans="1:5">
      <c r="A99" s="287">
        <v>33208</v>
      </c>
      <c r="B99" s="278">
        <v>9.8731867251574207E-2</v>
      </c>
      <c r="C99" s="288">
        <v>0</v>
      </c>
      <c r="D99" s="278"/>
      <c r="E99"/>
    </row>
    <row r="100" spans="1:5">
      <c r="A100" s="287">
        <v>33239</v>
      </c>
      <c r="B100" s="278">
        <v>9.0837854438139007E-2</v>
      </c>
      <c r="C100" s="288">
        <v>0</v>
      </c>
      <c r="D100" s="278"/>
      <c r="E100"/>
    </row>
    <row r="101" spans="1:5">
      <c r="A101" s="287">
        <v>33270</v>
      </c>
      <c r="B101" s="278">
        <v>8.4185039479139301E-2</v>
      </c>
      <c r="C101" s="288">
        <v>0</v>
      </c>
      <c r="D101" s="278"/>
      <c r="E101"/>
    </row>
    <row r="102" spans="1:5">
      <c r="A102" s="287">
        <v>33298</v>
      </c>
      <c r="B102" s="278">
        <v>8.1620665065206599E-2</v>
      </c>
      <c r="C102" s="288">
        <v>0</v>
      </c>
      <c r="D102" s="278"/>
      <c r="E102"/>
    </row>
    <row r="103" spans="1:5">
      <c r="A103" s="287">
        <v>33329</v>
      </c>
      <c r="B103" s="278">
        <v>7.3773940449543399E-2</v>
      </c>
      <c r="C103" s="288">
        <v>0</v>
      </c>
      <c r="D103" s="278"/>
      <c r="E103"/>
    </row>
    <row r="104" spans="1:5">
      <c r="A104" s="287">
        <v>33359</v>
      </c>
      <c r="B104" s="278">
        <v>7.0096752493069597E-2</v>
      </c>
      <c r="C104" s="288">
        <v>0</v>
      </c>
      <c r="D104" s="278"/>
      <c r="E104"/>
    </row>
    <row r="105" spans="1:5">
      <c r="A105" s="287">
        <v>33390</v>
      </c>
      <c r="B105" s="278">
        <v>6.5847780504209794E-2</v>
      </c>
      <c r="C105" s="288">
        <v>0</v>
      </c>
      <c r="D105" s="278"/>
      <c r="E105"/>
    </row>
    <row r="106" spans="1:5">
      <c r="A106" s="287">
        <v>33420</v>
      </c>
      <c r="B106" s="278">
        <v>6.1199087719239799E-2</v>
      </c>
      <c r="C106" s="288">
        <v>0</v>
      </c>
      <c r="D106" s="278"/>
      <c r="E106"/>
    </row>
    <row r="107" spans="1:5">
      <c r="A107" s="287">
        <v>33451</v>
      </c>
      <c r="B107" s="278">
        <v>5.6962839962354003E-2</v>
      </c>
      <c r="C107" s="288">
        <v>0</v>
      </c>
      <c r="D107" s="278"/>
      <c r="E107"/>
    </row>
    <row r="108" spans="1:5">
      <c r="A108" s="287">
        <v>33482</v>
      </c>
      <c r="B108" s="278">
        <v>6.00552732871402E-2</v>
      </c>
      <c r="C108" s="288">
        <v>0</v>
      </c>
      <c r="D108" s="278"/>
      <c r="E108"/>
    </row>
    <row r="109" spans="1:5">
      <c r="A109" s="287">
        <v>33512</v>
      </c>
      <c r="B109" s="278">
        <v>5.5932244729124801E-2</v>
      </c>
      <c r="C109" s="288">
        <v>0</v>
      </c>
      <c r="D109" s="278"/>
      <c r="E109"/>
    </row>
    <row r="110" spans="1:5">
      <c r="A110" s="287">
        <v>33543</v>
      </c>
      <c r="B110" s="278">
        <v>6.02572466780497E-2</v>
      </c>
      <c r="C110" s="288">
        <v>0</v>
      </c>
      <c r="D110" s="278"/>
      <c r="E110"/>
    </row>
    <row r="111" spans="1:5">
      <c r="A111" s="287">
        <v>33573</v>
      </c>
      <c r="B111" s="278">
        <v>5.5728126610322497E-2</v>
      </c>
      <c r="C111" s="288">
        <v>0</v>
      </c>
      <c r="D111" s="278"/>
      <c r="E111"/>
    </row>
    <row r="112" spans="1:5">
      <c r="A112" s="287">
        <v>33604</v>
      </c>
      <c r="B112" s="278">
        <v>4.9256453083617598E-2</v>
      </c>
      <c r="C112" s="288">
        <v>0</v>
      </c>
      <c r="D112" s="278"/>
      <c r="E112"/>
    </row>
    <row r="113" spans="1:5">
      <c r="A113" s="287">
        <v>33635</v>
      </c>
      <c r="B113" s="278">
        <v>4.0827773785073199E-2</v>
      </c>
      <c r="C113" s="288">
        <v>0</v>
      </c>
      <c r="D113" s="278"/>
      <c r="E113"/>
    </row>
    <row r="114" spans="1:5">
      <c r="A114" s="287">
        <v>33664</v>
      </c>
      <c r="B114" s="278">
        <v>4.0898077079270602E-2</v>
      </c>
      <c r="C114" s="288">
        <v>0</v>
      </c>
      <c r="D114" s="278"/>
      <c r="E114"/>
    </row>
    <row r="115" spans="1:5">
      <c r="A115" s="287">
        <v>33695</v>
      </c>
      <c r="B115" s="278">
        <v>5.0678320292811198E-2</v>
      </c>
      <c r="C115" s="288">
        <v>0</v>
      </c>
      <c r="D115" s="278"/>
      <c r="E115"/>
    </row>
    <row r="116" spans="1:5">
      <c r="A116" s="287">
        <v>33725</v>
      </c>
      <c r="B116" s="278">
        <v>5.1634563740261701E-2</v>
      </c>
      <c r="C116" s="288">
        <v>0</v>
      </c>
      <c r="D116" s="278"/>
      <c r="E116"/>
    </row>
    <row r="117" spans="1:5">
      <c r="A117" s="287">
        <v>33756</v>
      </c>
      <c r="B117" s="278">
        <v>4.88810602418593E-2</v>
      </c>
      <c r="C117" s="288">
        <v>0</v>
      </c>
      <c r="D117" s="278"/>
      <c r="E117"/>
    </row>
    <row r="118" spans="1:5">
      <c r="A118" s="287">
        <v>33786</v>
      </c>
      <c r="B118" s="278">
        <v>4.65980713594982E-2</v>
      </c>
      <c r="C118" s="288">
        <v>0</v>
      </c>
      <c r="D118" s="278"/>
      <c r="E118"/>
    </row>
    <row r="119" spans="1:5">
      <c r="A119" s="287">
        <v>33817</v>
      </c>
      <c r="B119" s="278">
        <v>4.7342589215116498E-2</v>
      </c>
      <c r="C119" s="288">
        <v>0</v>
      </c>
      <c r="D119" s="278"/>
      <c r="E119"/>
    </row>
    <row r="120" spans="1:5">
      <c r="A120" s="287">
        <v>33848</v>
      </c>
      <c r="B120" s="278">
        <v>4.2866773200827497E-2</v>
      </c>
      <c r="C120" s="288">
        <v>0</v>
      </c>
      <c r="D120" s="278"/>
      <c r="E120"/>
    </row>
    <row r="121" spans="1:5">
      <c r="A121" s="287">
        <v>33878</v>
      </c>
      <c r="B121" s="278">
        <v>4.23436303802864E-2</v>
      </c>
      <c r="C121" s="288">
        <v>0</v>
      </c>
      <c r="D121" s="278"/>
      <c r="E121"/>
    </row>
    <row r="122" spans="1:5">
      <c r="A122" s="287">
        <v>33909</v>
      </c>
      <c r="B122" s="278">
        <v>3.4878894287491601E-2</v>
      </c>
      <c r="C122" s="288">
        <v>0</v>
      </c>
      <c r="D122" s="278"/>
      <c r="E122"/>
    </row>
    <row r="123" spans="1:5">
      <c r="A123" s="287">
        <v>33939</v>
      </c>
      <c r="B123" s="278">
        <v>3.2702514742187598E-2</v>
      </c>
      <c r="C123" s="288">
        <v>0</v>
      </c>
      <c r="D123" s="278"/>
      <c r="E123"/>
    </row>
    <row r="124" spans="1:5">
      <c r="A124" s="287">
        <v>33970</v>
      </c>
      <c r="B124" s="278">
        <v>3.3988849098856501E-2</v>
      </c>
      <c r="C124" s="288">
        <v>0</v>
      </c>
      <c r="D124" s="278"/>
      <c r="E124"/>
    </row>
    <row r="125" spans="1:5">
      <c r="A125" s="287">
        <v>34001</v>
      </c>
      <c r="B125" s="278">
        <v>3.8012770373171502E-2</v>
      </c>
      <c r="C125" s="288">
        <v>0</v>
      </c>
      <c r="D125" s="278"/>
      <c r="E125"/>
    </row>
    <row r="126" spans="1:5">
      <c r="A126" s="287">
        <v>34029</v>
      </c>
      <c r="B126" s="278">
        <v>3.94705105646063E-2</v>
      </c>
      <c r="C126" s="288">
        <v>0</v>
      </c>
      <c r="D126" s="278"/>
      <c r="E126"/>
    </row>
    <row r="127" spans="1:5">
      <c r="A127" s="287">
        <v>34060</v>
      </c>
      <c r="B127" s="278">
        <v>3.1481288658058999E-2</v>
      </c>
      <c r="C127" s="288">
        <v>0</v>
      </c>
      <c r="D127" s="278"/>
      <c r="E127"/>
    </row>
    <row r="128" spans="1:5">
      <c r="A128" s="287">
        <v>34090</v>
      </c>
      <c r="B128" s="278">
        <v>2.6415611450935499E-2</v>
      </c>
      <c r="C128" s="288">
        <v>0</v>
      </c>
      <c r="D128" s="278"/>
      <c r="E128"/>
    </row>
    <row r="129" spans="1:5">
      <c r="A129" s="287">
        <v>34121</v>
      </c>
      <c r="B129" s="278">
        <v>2.3130537203597801E-2</v>
      </c>
      <c r="C129" s="288">
        <v>0</v>
      </c>
      <c r="D129" s="278"/>
      <c r="E129"/>
    </row>
    <row r="130" spans="1:5">
      <c r="A130" s="287">
        <v>34151</v>
      </c>
      <c r="B130" s="278">
        <v>2.13068717996437E-2</v>
      </c>
      <c r="C130" s="288">
        <v>0</v>
      </c>
      <c r="D130" s="278"/>
      <c r="E130"/>
    </row>
    <row r="131" spans="1:5">
      <c r="A131" s="287">
        <v>34182</v>
      </c>
      <c r="B131" s="278">
        <v>2.06193210730213E-2</v>
      </c>
      <c r="C131" s="288">
        <v>0</v>
      </c>
      <c r="D131" s="278"/>
      <c r="E131"/>
    </row>
    <row r="132" spans="1:5">
      <c r="A132" s="287">
        <v>34213</v>
      </c>
      <c r="B132" s="278">
        <v>2.0235057091229702E-2</v>
      </c>
      <c r="C132" s="288">
        <v>0</v>
      </c>
      <c r="D132" s="278"/>
      <c r="E132"/>
    </row>
    <row r="133" spans="1:5">
      <c r="A133" s="287">
        <v>34243</v>
      </c>
      <c r="B133" s="278">
        <v>2.38765698066454E-2</v>
      </c>
      <c r="C133" s="288">
        <v>0</v>
      </c>
      <c r="D133" s="278"/>
      <c r="E133"/>
    </row>
    <row r="134" spans="1:5">
      <c r="A134" s="287">
        <v>34274</v>
      </c>
      <c r="B134" s="278">
        <v>2.4087558566505698E-2</v>
      </c>
      <c r="C134" s="288">
        <v>0</v>
      </c>
      <c r="D134" s="278"/>
      <c r="E134"/>
    </row>
    <row r="135" spans="1:5">
      <c r="A135" s="287">
        <v>34304</v>
      </c>
      <c r="B135" s="278">
        <v>2.34620125677901E-2</v>
      </c>
      <c r="C135" s="288">
        <v>0</v>
      </c>
      <c r="D135" s="278"/>
      <c r="E135"/>
    </row>
    <row r="136" spans="1:5">
      <c r="A136" s="287">
        <v>34335</v>
      </c>
      <c r="B136" s="278">
        <v>2.3377157330755599E-2</v>
      </c>
      <c r="C136" s="288">
        <v>0</v>
      </c>
      <c r="D136" s="278"/>
      <c r="E136"/>
    </row>
    <row r="137" spans="1:5">
      <c r="A137" s="287">
        <v>34366</v>
      </c>
      <c r="B137" s="278">
        <v>2.0429466540184599E-2</v>
      </c>
      <c r="C137" s="288">
        <v>0</v>
      </c>
      <c r="D137" s="278"/>
      <c r="E137"/>
    </row>
    <row r="138" spans="1:5">
      <c r="A138" s="287">
        <v>34394</v>
      </c>
      <c r="B138" s="278">
        <v>1.6766229114834798E-2</v>
      </c>
      <c r="C138" s="288">
        <v>0</v>
      </c>
      <c r="D138" s="278"/>
      <c r="E138"/>
    </row>
    <row r="139" spans="1:5">
      <c r="A139" s="287">
        <v>34425</v>
      </c>
      <c r="B139" s="278">
        <v>1.42069514404127E-2</v>
      </c>
      <c r="C139" s="288">
        <v>0</v>
      </c>
      <c r="D139" s="278"/>
      <c r="E139"/>
    </row>
    <row r="140" spans="1:5">
      <c r="A140" s="287">
        <v>34455</v>
      </c>
      <c r="B140" s="278">
        <v>1.7606457847793799E-2</v>
      </c>
      <c r="C140" s="288">
        <v>0</v>
      </c>
      <c r="D140" s="278"/>
      <c r="E140"/>
    </row>
    <row r="141" spans="1:5">
      <c r="A141" s="287">
        <v>34486</v>
      </c>
      <c r="B141" s="278">
        <v>1.95789750571684E-2</v>
      </c>
      <c r="C141" s="288">
        <v>0</v>
      </c>
      <c r="D141" s="278"/>
      <c r="E141"/>
    </row>
    <row r="142" spans="1:5">
      <c r="A142" s="287">
        <v>34516</v>
      </c>
      <c r="B142" s="278">
        <v>2.0059557408370999E-2</v>
      </c>
      <c r="C142" s="288">
        <v>0</v>
      </c>
      <c r="D142" s="278"/>
      <c r="E142"/>
    </row>
    <row r="143" spans="1:5">
      <c r="A143" s="287">
        <v>34547</v>
      </c>
      <c r="B143" s="278">
        <v>2.0940351006714299E-2</v>
      </c>
      <c r="C143" s="288">
        <v>0</v>
      </c>
      <c r="D143" s="278"/>
      <c r="E143"/>
    </row>
    <row r="144" spans="1:5">
      <c r="A144" s="287">
        <v>34578</v>
      </c>
      <c r="B144" s="278">
        <v>2.1921376015851399E-2</v>
      </c>
      <c r="C144" s="288">
        <v>0</v>
      </c>
      <c r="D144" s="278"/>
      <c r="E144"/>
    </row>
    <row r="145" spans="1:5">
      <c r="A145" s="287">
        <v>34608</v>
      </c>
      <c r="B145" s="278">
        <v>2.2772717707109501E-2</v>
      </c>
      <c r="C145" s="288">
        <v>0</v>
      </c>
      <c r="D145" s="278"/>
      <c r="E145"/>
    </row>
    <row r="146" spans="1:5">
      <c r="A146" s="287">
        <v>34639</v>
      </c>
      <c r="B146" s="278">
        <v>2.5703064748122E-2</v>
      </c>
      <c r="C146" s="288">
        <v>0</v>
      </c>
      <c r="D146" s="278"/>
      <c r="E146"/>
    </row>
    <row r="147" spans="1:5">
      <c r="A147" s="287">
        <v>34669</v>
      </c>
      <c r="B147" s="278">
        <v>2.9753625335231501E-2</v>
      </c>
      <c r="C147" s="288">
        <v>0</v>
      </c>
      <c r="D147" s="278"/>
      <c r="E147"/>
    </row>
    <row r="148" spans="1:5">
      <c r="A148" s="287">
        <v>34700</v>
      </c>
      <c r="B148" s="278">
        <v>3.0666799233453501E-2</v>
      </c>
      <c r="C148" s="288">
        <v>0</v>
      </c>
      <c r="D148" s="278"/>
      <c r="E148"/>
    </row>
    <row r="149" spans="1:5">
      <c r="A149" s="287">
        <v>34731</v>
      </c>
      <c r="B149" s="278">
        <v>3.0575280678379401E-2</v>
      </c>
      <c r="C149" s="288">
        <v>0</v>
      </c>
      <c r="D149" s="278"/>
      <c r="E149"/>
    </row>
    <row r="150" spans="1:5">
      <c r="A150" s="287">
        <v>34759</v>
      </c>
      <c r="B150" s="278">
        <v>3.1733834928684403E-2</v>
      </c>
      <c r="C150" s="288">
        <v>0</v>
      </c>
      <c r="D150" s="278"/>
      <c r="E150"/>
    </row>
    <row r="151" spans="1:5">
      <c r="A151" s="287">
        <v>34790</v>
      </c>
      <c r="B151" s="278">
        <v>3.2188282302594601E-2</v>
      </c>
      <c r="C151" s="288">
        <v>0</v>
      </c>
      <c r="D151" s="278"/>
      <c r="E151"/>
    </row>
    <row r="152" spans="1:5">
      <c r="A152" s="287">
        <v>34820</v>
      </c>
      <c r="B152" s="278">
        <v>3.0014183963154899E-2</v>
      </c>
      <c r="C152" s="288">
        <v>0</v>
      </c>
      <c r="D152" s="278"/>
      <c r="E152"/>
    </row>
    <row r="153" spans="1:5">
      <c r="A153" s="287">
        <v>34851</v>
      </c>
      <c r="B153" s="278">
        <v>2.6515359456352101E-2</v>
      </c>
      <c r="C153" s="288">
        <v>0</v>
      </c>
      <c r="D153" s="278"/>
      <c r="E153"/>
    </row>
    <row r="154" spans="1:5">
      <c r="A154" s="287">
        <v>34881</v>
      </c>
      <c r="B154" s="278">
        <v>2.8059347081360899E-2</v>
      </c>
      <c r="C154" s="288">
        <v>0</v>
      </c>
      <c r="D154" s="278"/>
      <c r="E154"/>
    </row>
    <row r="155" spans="1:5">
      <c r="A155" s="287">
        <v>34912</v>
      </c>
      <c r="B155" s="278">
        <v>2.5807209233128001E-2</v>
      </c>
      <c r="C155" s="288">
        <v>0</v>
      </c>
      <c r="D155" s="278"/>
      <c r="E155"/>
    </row>
    <row r="156" spans="1:5">
      <c r="A156" s="287">
        <v>34943</v>
      </c>
      <c r="B156" s="278">
        <v>2.1469308601955499E-2</v>
      </c>
      <c r="C156" s="288">
        <v>0</v>
      </c>
      <c r="D156" s="278"/>
      <c r="E156"/>
    </row>
    <row r="157" spans="1:5">
      <c r="A157" s="287">
        <v>34973</v>
      </c>
      <c r="B157" s="278">
        <v>2.1014699339959302E-2</v>
      </c>
      <c r="C157" s="288">
        <v>0</v>
      </c>
      <c r="D157" s="278"/>
      <c r="E157"/>
    </row>
    <row r="158" spans="1:5">
      <c r="A158" s="287">
        <v>35004</v>
      </c>
      <c r="B158" s="278">
        <v>1.8802237558232002E-2</v>
      </c>
      <c r="C158" s="288">
        <v>0</v>
      </c>
      <c r="D158" s="278"/>
      <c r="E158"/>
    </row>
    <row r="159" spans="1:5">
      <c r="A159" s="287">
        <v>35034</v>
      </c>
      <c r="B159" s="278">
        <v>1.66030207531499E-2</v>
      </c>
      <c r="C159" s="288">
        <v>0</v>
      </c>
      <c r="D159" s="278"/>
      <c r="E159"/>
    </row>
    <row r="160" spans="1:5">
      <c r="A160" s="287">
        <v>35065</v>
      </c>
      <c r="B160" s="278">
        <v>1.6516191380481202E-2</v>
      </c>
      <c r="C160" s="288">
        <v>0</v>
      </c>
      <c r="D160" s="278"/>
      <c r="E160"/>
    </row>
    <row r="161" spans="1:5">
      <c r="A161" s="287">
        <v>35096</v>
      </c>
      <c r="B161" s="278">
        <v>1.71164597336576E-2</v>
      </c>
      <c r="C161" s="288">
        <v>0</v>
      </c>
      <c r="D161" s="278"/>
      <c r="E161"/>
    </row>
    <row r="162" spans="1:5">
      <c r="A162" s="287">
        <v>35125</v>
      </c>
      <c r="B162" s="278">
        <v>1.41734640064042E-2</v>
      </c>
      <c r="C162" s="288">
        <v>0</v>
      </c>
      <c r="D162" s="278"/>
      <c r="E162"/>
    </row>
    <row r="163" spans="1:5">
      <c r="A163" s="287">
        <v>35156</v>
      </c>
      <c r="B163" s="278">
        <v>1.39277026139485E-2</v>
      </c>
      <c r="C163" s="288">
        <v>0</v>
      </c>
      <c r="D163" s="278"/>
      <c r="E163"/>
    </row>
    <row r="164" spans="1:5">
      <c r="A164" s="287">
        <v>35186</v>
      </c>
      <c r="B164" s="278">
        <v>1.1928191730874E-2</v>
      </c>
      <c r="C164" s="288">
        <v>0</v>
      </c>
      <c r="D164" s="278"/>
      <c r="E164"/>
    </row>
    <row r="165" spans="1:5">
      <c r="A165" s="287">
        <v>35217</v>
      </c>
      <c r="B165" s="278">
        <v>1.48951906843077E-2</v>
      </c>
      <c r="C165" s="288">
        <v>0</v>
      </c>
      <c r="D165" s="278"/>
      <c r="E165"/>
    </row>
    <row r="166" spans="1:5">
      <c r="A166" s="287">
        <v>35247</v>
      </c>
      <c r="B166" s="278">
        <v>1.3958486263118601E-2</v>
      </c>
      <c r="C166" s="288">
        <v>0</v>
      </c>
      <c r="D166" s="278"/>
      <c r="E166"/>
    </row>
    <row r="167" spans="1:5">
      <c r="A167" s="287">
        <v>35278</v>
      </c>
      <c r="B167" s="278">
        <v>1.6224027325972099E-2</v>
      </c>
      <c r="C167" s="288">
        <v>0</v>
      </c>
      <c r="D167" s="278"/>
      <c r="E167"/>
    </row>
    <row r="168" spans="1:5">
      <c r="A168" s="287">
        <v>35309</v>
      </c>
      <c r="B168" s="278">
        <v>1.8489812716929101E-2</v>
      </c>
      <c r="C168" s="288">
        <v>0</v>
      </c>
      <c r="D168" s="278"/>
      <c r="E168"/>
    </row>
    <row r="169" spans="1:5">
      <c r="A169" s="287">
        <v>35339</v>
      </c>
      <c r="B169" s="278">
        <v>1.8145507168609E-2</v>
      </c>
      <c r="C169" s="288">
        <v>0</v>
      </c>
      <c r="D169" s="278"/>
      <c r="E169"/>
    </row>
    <row r="170" spans="1:5">
      <c r="A170" s="287">
        <v>35370</v>
      </c>
      <c r="B170" s="278">
        <v>1.8420062181340201E-2</v>
      </c>
      <c r="C170" s="288">
        <v>0</v>
      </c>
      <c r="D170" s="278"/>
      <c r="E170"/>
    </row>
    <row r="171" spans="1:5">
      <c r="A171" s="287">
        <v>35400</v>
      </c>
      <c r="B171" s="278">
        <v>2.1382935302972399E-2</v>
      </c>
      <c r="C171" s="288">
        <v>0</v>
      </c>
      <c r="D171" s="278"/>
      <c r="E171"/>
    </row>
    <row r="172" spans="1:5">
      <c r="A172" s="287">
        <v>35431</v>
      </c>
      <c r="B172" s="278">
        <v>1.8936592643658299E-2</v>
      </c>
      <c r="C172" s="288">
        <v>0</v>
      </c>
      <c r="D172" s="278"/>
      <c r="E172"/>
    </row>
    <row r="173" spans="1:5">
      <c r="A173" s="287">
        <v>35462</v>
      </c>
      <c r="B173" s="278">
        <v>1.9400372187522601E-2</v>
      </c>
      <c r="C173" s="288">
        <v>0</v>
      </c>
      <c r="D173" s="278"/>
      <c r="E173"/>
    </row>
    <row r="174" spans="1:5">
      <c r="A174" s="287">
        <v>35490</v>
      </c>
      <c r="B174" s="278">
        <v>2.2087503376715299E-2</v>
      </c>
      <c r="C174" s="288">
        <v>0</v>
      </c>
      <c r="D174" s="278"/>
      <c r="E174"/>
    </row>
    <row r="175" spans="1:5">
      <c r="A175" s="287">
        <v>35521</v>
      </c>
      <c r="B175" s="278">
        <v>2.2561402510952101E-2</v>
      </c>
      <c r="C175" s="288">
        <v>0</v>
      </c>
      <c r="D175" s="278"/>
      <c r="E175"/>
    </row>
    <row r="176" spans="1:5">
      <c r="A176" s="287">
        <v>35551</v>
      </c>
      <c r="B176" s="278">
        <v>2.5046370820564701E-2</v>
      </c>
      <c r="C176" s="288">
        <v>0</v>
      </c>
      <c r="D176" s="278"/>
      <c r="E176"/>
    </row>
    <row r="177" spans="1:5">
      <c r="A177" s="287">
        <v>35582</v>
      </c>
      <c r="B177" s="278">
        <v>2.49722602697969E-2</v>
      </c>
      <c r="C177" s="288">
        <v>0</v>
      </c>
      <c r="D177" s="278"/>
      <c r="E177"/>
    </row>
    <row r="178" spans="1:5">
      <c r="A178" s="287">
        <v>35612</v>
      </c>
      <c r="B178" s="278">
        <v>2.5367603304157899E-2</v>
      </c>
      <c r="C178" s="288">
        <v>0</v>
      </c>
      <c r="D178" s="278"/>
      <c r="E178"/>
    </row>
    <row r="179" spans="1:5">
      <c r="A179" s="287">
        <v>35643</v>
      </c>
      <c r="B179" s="278">
        <v>2.3854863500293502E-2</v>
      </c>
      <c r="C179" s="288">
        <v>0</v>
      </c>
      <c r="D179" s="278"/>
      <c r="E179"/>
    </row>
    <row r="180" spans="1:5">
      <c r="A180" s="287">
        <v>35674</v>
      </c>
      <c r="B180" s="278">
        <v>2.4096884710284198E-2</v>
      </c>
      <c r="C180" s="288">
        <v>0</v>
      </c>
      <c r="D180" s="278"/>
      <c r="E180"/>
    </row>
    <row r="181" spans="1:5">
      <c r="A181" s="287">
        <v>35704</v>
      </c>
      <c r="B181" s="278">
        <v>2.46422783425942E-2</v>
      </c>
      <c r="C181" s="288">
        <v>0</v>
      </c>
      <c r="D181" s="278"/>
      <c r="E181"/>
    </row>
    <row r="182" spans="1:5">
      <c r="A182" s="287">
        <v>35735</v>
      </c>
      <c r="B182" s="278">
        <v>2.3929703399321999E-2</v>
      </c>
      <c r="C182" s="288">
        <v>0</v>
      </c>
      <c r="D182" s="278"/>
      <c r="E182"/>
    </row>
    <row r="183" spans="1:5">
      <c r="A183" s="287">
        <v>35765</v>
      </c>
      <c r="B183" s="278">
        <v>2.5405681460497199E-2</v>
      </c>
      <c r="C183" s="288">
        <v>0</v>
      </c>
      <c r="D183" s="278"/>
      <c r="E183"/>
    </row>
    <row r="184" spans="1:5">
      <c r="A184" s="287">
        <v>35796</v>
      </c>
      <c r="B184" s="278">
        <v>2.9792326859650699E-2</v>
      </c>
      <c r="C184" s="288">
        <v>0</v>
      </c>
      <c r="D184" s="278"/>
      <c r="E184"/>
    </row>
    <row r="185" spans="1:5">
      <c r="A185" s="287">
        <v>35827</v>
      </c>
      <c r="B185" s="278">
        <v>3.1042776036207299E-2</v>
      </c>
      <c r="C185" s="288">
        <v>0</v>
      </c>
      <c r="D185" s="278"/>
      <c r="E185"/>
    </row>
    <row r="186" spans="1:5">
      <c r="A186" s="287">
        <v>35855</v>
      </c>
      <c r="B186" s="278">
        <v>3.2054084952683998E-2</v>
      </c>
      <c r="C186" s="288">
        <v>0</v>
      </c>
      <c r="D186" s="278"/>
      <c r="E186"/>
    </row>
    <row r="187" spans="1:5">
      <c r="A187" s="287">
        <v>35886</v>
      </c>
      <c r="B187" s="278">
        <v>3.4862100278121103E-2</v>
      </c>
      <c r="C187" s="288">
        <v>0</v>
      </c>
      <c r="D187" s="278"/>
      <c r="E187"/>
    </row>
    <row r="188" spans="1:5">
      <c r="A188" s="287">
        <v>35916</v>
      </c>
      <c r="B188" s="278">
        <v>3.7828030088132E-2</v>
      </c>
      <c r="C188" s="288">
        <v>0</v>
      </c>
      <c r="D188" s="278"/>
      <c r="E188"/>
    </row>
    <row r="189" spans="1:5">
      <c r="A189" s="287">
        <v>35947</v>
      </c>
      <c r="B189" s="278">
        <v>4.5162710708071901E-2</v>
      </c>
      <c r="C189" s="288">
        <v>0</v>
      </c>
      <c r="D189" s="278"/>
      <c r="E189"/>
    </row>
    <row r="190" spans="1:5">
      <c r="A190" s="287">
        <v>35977</v>
      </c>
      <c r="B190" s="278">
        <v>4.7314396879310397E-2</v>
      </c>
      <c r="C190" s="288">
        <v>0</v>
      </c>
      <c r="D190" s="278"/>
      <c r="E190"/>
    </row>
    <row r="191" spans="1:5">
      <c r="A191" s="287">
        <v>36008</v>
      </c>
      <c r="B191" s="278">
        <v>5.2166492619458597E-2</v>
      </c>
      <c r="C191" s="288">
        <v>0</v>
      </c>
      <c r="D191" s="278"/>
      <c r="E191"/>
    </row>
    <row r="192" spans="1:5">
      <c r="A192" s="287">
        <v>36039</v>
      </c>
      <c r="B192" s="278">
        <v>5.2267881734755599E-2</v>
      </c>
      <c r="C192" s="288">
        <v>0</v>
      </c>
      <c r="D192" s="278"/>
      <c r="E192"/>
    </row>
    <row r="193" spans="1:5">
      <c r="A193" s="287">
        <v>36069</v>
      </c>
      <c r="B193" s="278">
        <v>5.4900944185298103E-2</v>
      </c>
      <c r="C193" s="288">
        <v>0</v>
      </c>
      <c r="D193" s="278"/>
      <c r="E193"/>
    </row>
    <row r="194" spans="1:5">
      <c r="A194" s="287">
        <v>36100</v>
      </c>
      <c r="B194" s="278">
        <v>5.6418545435255402E-2</v>
      </c>
      <c r="C194" s="288">
        <v>0</v>
      </c>
      <c r="D194" s="278"/>
      <c r="E194"/>
    </row>
    <row r="195" spans="1:5">
      <c r="A195" s="287">
        <v>36130</v>
      </c>
      <c r="B195" s="278">
        <v>5.5172947184700297E-2</v>
      </c>
      <c r="C195" s="288">
        <v>0</v>
      </c>
      <c r="D195" s="278"/>
      <c r="E195"/>
    </row>
    <row r="196" spans="1:5">
      <c r="A196" s="287">
        <v>36161</v>
      </c>
      <c r="B196" s="278">
        <v>5.3310205932971901E-2</v>
      </c>
      <c r="C196" s="288">
        <v>0</v>
      </c>
      <c r="D196" s="278"/>
      <c r="E196"/>
    </row>
    <row r="197" spans="1:5">
      <c r="A197" s="287">
        <v>36192</v>
      </c>
      <c r="B197" s="278">
        <v>5.3514918858450403E-2</v>
      </c>
      <c r="C197" s="288">
        <v>0</v>
      </c>
      <c r="D197" s="278"/>
      <c r="E197"/>
    </row>
    <row r="198" spans="1:5">
      <c r="A198" s="287">
        <v>36220</v>
      </c>
      <c r="B198" s="278">
        <v>5.2926317312268302E-2</v>
      </c>
      <c r="C198" s="288">
        <v>0</v>
      </c>
      <c r="D198" s="278"/>
      <c r="E198"/>
    </row>
    <row r="199" spans="1:5">
      <c r="A199" s="287">
        <v>36251</v>
      </c>
      <c r="B199" s="278">
        <v>5.4374704943723901E-2</v>
      </c>
      <c r="C199" s="288">
        <v>0</v>
      </c>
      <c r="D199" s="278"/>
      <c r="E199"/>
    </row>
    <row r="200" spans="1:5">
      <c r="A200" s="287">
        <v>36281</v>
      </c>
      <c r="B200" s="278">
        <v>5.4881608409386197E-2</v>
      </c>
      <c r="C200" s="288">
        <v>0</v>
      </c>
      <c r="D200" s="278"/>
      <c r="E200"/>
    </row>
    <row r="201" spans="1:5">
      <c r="A201" s="287">
        <v>36312</v>
      </c>
      <c r="B201" s="278">
        <v>5.2247943215894002E-2</v>
      </c>
      <c r="C201" s="288">
        <v>0</v>
      </c>
      <c r="D201" s="278"/>
      <c r="E201"/>
    </row>
    <row r="202" spans="1:5">
      <c r="A202" s="287">
        <v>36342</v>
      </c>
      <c r="B202" s="278">
        <v>5.3406187702779301E-2</v>
      </c>
      <c r="C202" s="288">
        <v>0</v>
      </c>
      <c r="D202" s="278"/>
      <c r="E202"/>
    </row>
    <row r="203" spans="1:5">
      <c r="A203" s="287">
        <v>36373</v>
      </c>
      <c r="B203" s="278">
        <v>4.9630855293431898E-2</v>
      </c>
      <c r="C203" s="288">
        <v>0</v>
      </c>
      <c r="D203" s="278"/>
      <c r="E203"/>
    </row>
    <row r="204" spans="1:5">
      <c r="A204" s="287">
        <v>36404</v>
      </c>
      <c r="B204" s="278">
        <v>5.1217317945611802E-2</v>
      </c>
      <c r="C204" s="288">
        <v>0</v>
      </c>
      <c r="D204" s="278"/>
      <c r="E204"/>
    </row>
    <row r="205" spans="1:5">
      <c r="A205" s="287">
        <v>36434</v>
      </c>
      <c r="B205" s="278">
        <v>5.2932805410199103E-2</v>
      </c>
      <c r="C205" s="288">
        <v>0</v>
      </c>
      <c r="D205" s="278"/>
      <c r="E205"/>
    </row>
    <row r="206" spans="1:5">
      <c r="A206" s="287">
        <v>36465</v>
      </c>
      <c r="B206" s="278">
        <v>4.9738517055057399E-2</v>
      </c>
      <c r="C206" s="288">
        <v>0</v>
      </c>
      <c r="D206" s="278"/>
      <c r="E206"/>
    </row>
    <row r="207" spans="1:5">
      <c r="A207" s="287">
        <v>36495</v>
      </c>
      <c r="B207" s="278">
        <v>5.57051766616731E-2</v>
      </c>
      <c r="C207" s="288">
        <v>0</v>
      </c>
      <c r="D207" s="278"/>
      <c r="E207"/>
    </row>
    <row r="208" spans="1:5">
      <c r="A208" s="287">
        <v>36526</v>
      </c>
      <c r="B208" s="278">
        <v>6.1076289280714603E-2</v>
      </c>
      <c r="C208" s="288">
        <v>0</v>
      </c>
      <c r="D208" s="278"/>
      <c r="E208"/>
    </row>
    <row r="209" spans="1:5">
      <c r="A209" s="287">
        <v>36557</v>
      </c>
      <c r="B209" s="278">
        <v>6.32292545679837E-2</v>
      </c>
      <c r="C209" s="288">
        <v>0</v>
      </c>
      <c r="D209" s="278"/>
      <c r="E209"/>
    </row>
    <row r="210" spans="1:5">
      <c r="A210" s="287">
        <v>36586</v>
      </c>
      <c r="B210" s="278">
        <v>6.5728468019963404E-2</v>
      </c>
      <c r="C210" s="288">
        <v>0</v>
      </c>
      <c r="D210" s="278"/>
      <c r="E210"/>
    </row>
    <row r="211" spans="1:5">
      <c r="A211" s="287">
        <v>36617</v>
      </c>
      <c r="B211" s="278">
        <v>6.8007597245415496E-2</v>
      </c>
      <c r="C211" s="288">
        <v>1</v>
      </c>
      <c r="D211" s="278"/>
      <c r="E211"/>
    </row>
    <row r="212" spans="1:5">
      <c r="A212" s="287">
        <v>36647</v>
      </c>
      <c r="B212" s="278">
        <v>6.9788310718451596E-2</v>
      </c>
      <c r="C212" s="288">
        <v>1</v>
      </c>
      <c r="D212" s="278"/>
      <c r="E212"/>
    </row>
    <row r="213" spans="1:5">
      <c r="A213" s="287">
        <v>36678</v>
      </c>
      <c r="B213" s="278">
        <v>7.1149578108002695E-2</v>
      </c>
      <c r="C213" s="288">
        <v>1</v>
      </c>
      <c r="D213" s="278"/>
      <c r="E213"/>
    </row>
    <row r="214" spans="1:5">
      <c r="A214" s="287">
        <v>36708</v>
      </c>
      <c r="B214" s="278">
        <v>7.3563020386380601E-2</v>
      </c>
      <c r="C214" s="288">
        <v>1</v>
      </c>
      <c r="D214" s="278"/>
      <c r="E214"/>
    </row>
    <row r="215" spans="1:5">
      <c r="A215" s="287">
        <v>36739</v>
      </c>
      <c r="B215" s="278">
        <v>7.7201147144597096E-2</v>
      </c>
      <c r="C215" s="288">
        <v>1</v>
      </c>
      <c r="D215" s="278"/>
      <c r="E215"/>
    </row>
    <row r="216" spans="1:5">
      <c r="A216" s="287">
        <v>36770</v>
      </c>
      <c r="B216" s="278">
        <v>8.2356584059904703E-2</v>
      </c>
      <c r="C216" s="288">
        <v>1</v>
      </c>
      <c r="D216" s="278"/>
      <c r="E216"/>
    </row>
    <row r="217" spans="1:5">
      <c r="A217" s="287">
        <v>36800</v>
      </c>
      <c r="B217" s="278">
        <v>8.5490561822991598E-2</v>
      </c>
      <c r="C217" s="288">
        <v>1</v>
      </c>
      <c r="D217" s="278"/>
      <c r="E217"/>
    </row>
    <row r="218" spans="1:5">
      <c r="A218" s="287">
        <v>36831</v>
      </c>
      <c r="B218" s="278">
        <v>9.0094433783811406E-2</v>
      </c>
      <c r="C218" s="288">
        <v>1</v>
      </c>
      <c r="D218" s="278"/>
      <c r="E218"/>
    </row>
    <row r="219" spans="1:5">
      <c r="A219" s="287">
        <v>36861</v>
      </c>
      <c r="B219" s="278">
        <v>9.0052067136898506E-2</v>
      </c>
      <c r="C219" s="288">
        <v>0</v>
      </c>
      <c r="D219" s="278"/>
      <c r="E219"/>
    </row>
    <row r="220" spans="1:5">
      <c r="A220" s="287">
        <v>36892</v>
      </c>
      <c r="B220" s="278">
        <v>9.3117995473975396E-2</v>
      </c>
      <c r="C220" s="288">
        <v>0</v>
      </c>
      <c r="D220" s="278"/>
      <c r="E220"/>
    </row>
    <row r="221" spans="1:5">
      <c r="A221" s="287">
        <v>36923</v>
      </c>
      <c r="B221" s="278">
        <v>9.4687613796373707E-2</v>
      </c>
      <c r="C221" s="288">
        <v>0</v>
      </c>
      <c r="D221" s="278"/>
      <c r="E221"/>
    </row>
    <row r="222" spans="1:5">
      <c r="A222" s="287">
        <v>36951</v>
      </c>
      <c r="B222" s="278">
        <v>9.2710135026254997E-2</v>
      </c>
      <c r="C222" s="288">
        <v>0</v>
      </c>
      <c r="D222" s="278"/>
      <c r="E222"/>
    </row>
    <row r="223" spans="1:5">
      <c r="A223" s="287">
        <v>36982</v>
      </c>
      <c r="B223" s="278">
        <v>9.4433912480012497E-2</v>
      </c>
      <c r="C223" s="288">
        <v>0</v>
      </c>
      <c r="D223" s="278"/>
      <c r="E223"/>
    </row>
    <row r="224" spans="1:5">
      <c r="A224" s="287">
        <v>37012</v>
      </c>
      <c r="B224" s="278">
        <v>9.3317828893307406E-2</v>
      </c>
      <c r="C224" s="288">
        <v>0</v>
      </c>
      <c r="D224" s="278"/>
      <c r="E224"/>
    </row>
    <row r="225" spans="1:5">
      <c r="A225" s="287">
        <v>37043</v>
      </c>
      <c r="B225" s="278">
        <v>9.6547049093939602E-2</v>
      </c>
      <c r="C225" s="288">
        <v>0</v>
      </c>
      <c r="D225" s="278"/>
      <c r="E225"/>
    </row>
    <row r="226" spans="1:5">
      <c r="A226" s="287">
        <v>37073</v>
      </c>
      <c r="B226" s="278">
        <v>9.4524767332597195E-2</v>
      </c>
      <c r="C226" s="288">
        <v>0</v>
      </c>
      <c r="D226" s="278"/>
      <c r="E226"/>
    </row>
    <row r="227" spans="1:5">
      <c r="A227" s="287">
        <v>37104</v>
      </c>
      <c r="B227" s="278">
        <v>9.1971978656468001E-2</v>
      </c>
      <c r="C227" s="288">
        <v>0</v>
      </c>
      <c r="D227" s="278"/>
      <c r="E227"/>
    </row>
    <row r="228" spans="1:5">
      <c r="A228" s="287">
        <v>37135</v>
      </c>
      <c r="B228" s="278">
        <v>9.0124458744212502E-2</v>
      </c>
      <c r="C228" s="288">
        <v>0</v>
      </c>
      <c r="D228" s="278"/>
      <c r="E228"/>
    </row>
    <row r="229" spans="1:5">
      <c r="A229" s="287">
        <v>37165</v>
      </c>
      <c r="B229" s="278">
        <v>8.8600498440473102E-2</v>
      </c>
      <c r="C229" s="288">
        <v>0</v>
      </c>
      <c r="D229" s="278"/>
      <c r="E229"/>
    </row>
    <row r="230" spans="1:5">
      <c r="A230" s="287">
        <v>37196</v>
      </c>
      <c r="B230" s="278">
        <v>8.45293122216495E-2</v>
      </c>
      <c r="C230" s="288">
        <v>0</v>
      </c>
      <c r="D230" s="278"/>
      <c r="E230"/>
    </row>
    <row r="231" spans="1:5">
      <c r="A231" s="287">
        <v>37226</v>
      </c>
      <c r="B231" s="278">
        <v>8.0529462775087199E-2</v>
      </c>
      <c r="C231" s="288">
        <v>0</v>
      </c>
      <c r="D231" s="278"/>
      <c r="E231"/>
    </row>
    <row r="232" spans="1:5">
      <c r="A232" s="287">
        <v>37257</v>
      </c>
      <c r="B232" s="278">
        <v>7.8035037623013906E-2</v>
      </c>
      <c r="C232" s="288">
        <v>0</v>
      </c>
      <c r="D232" s="278"/>
      <c r="E232"/>
    </row>
    <row r="233" spans="1:5">
      <c r="A233" s="287">
        <v>37288</v>
      </c>
      <c r="B233" s="278">
        <v>7.1910897233897098E-2</v>
      </c>
      <c r="C233" s="288">
        <v>0</v>
      </c>
      <c r="D233" s="278"/>
      <c r="E233"/>
    </row>
    <row r="234" spans="1:5">
      <c r="A234" s="287">
        <v>37316</v>
      </c>
      <c r="B234" s="278">
        <v>7.3797557829881497E-2</v>
      </c>
      <c r="C234" s="288">
        <v>0</v>
      </c>
      <c r="D234" s="278"/>
      <c r="E234"/>
    </row>
    <row r="235" spans="1:5">
      <c r="A235" s="287">
        <v>37347</v>
      </c>
      <c r="B235" s="278">
        <v>6.7866139033988998E-2</v>
      </c>
      <c r="C235" s="288">
        <v>0</v>
      </c>
      <c r="D235" s="278"/>
      <c r="E235"/>
    </row>
    <row r="236" spans="1:5">
      <c r="A236" s="287">
        <v>37377</v>
      </c>
      <c r="B236" s="278">
        <v>6.7198276044634006E-2</v>
      </c>
      <c r="C236" s="288">
        <v>0</v>
      </c>
      <c r="D236" s="278"/>
      <c r="E236"/>
    </row>
    <row r="237" spans="1:5">
      <c r="A237" s="287">
        <v>37408</v>
      </c>
      <c r="B237" s="278">
        <v>6.49633139739101E-2</v>
      </c>
      <c r="C237" s="288">
        <v>0</v>
      </c>
      <c r="D237" s="278"/>
      <c r="E237"/>
    </row>
    <row r="238" spans="1:5">
      <c r="A238" s="287">
        <v>37438</v>
      </c>
      <c r="B238" s="278">
        <v>6.30039707724762E-2</v>
      </c>
      <c r="C238" s="288">
        <v>0</v>
      </c>
      <c r="D238" s="278"/>
      <c r="E238"/>
    </row>
    <row r="239" spans="1:5">
      <c r="A239" s="287">
        <v>37469</v>
      </c>
      <c r="B239" s="278">
        <v>6.1388246016903299E-2</v>
      </c>
      <c r="C239" s="288">
        <v>0</v>
      </c>
      <c r="D239" s="278"/>
      <c r="E239"/>
    </row>
    <row r="240" spans="1:5">
      <c r="A240" s="287">
        <v>37500</v>
      </c>
      <c r="B240" s="278">
        <v>6.1953604853264801E-2</v>
      </c>
      <c r="C240" s="288">
        <v>0</v>
      </c>
      <c r="D240" s="278"/>
      <c r="E240"/>
    </row>
    <row r="241" spans="1:5">
      <c r="A241" s="287">
        <v>37530</v>
      </c>
      <c r="B241" s="278">
        <v>5.8332060129677198E-2</v>
      </c>
      <c r="C241" s="288">
        <v>0</v>
      </c>
      <c r="D241" s="278"/>
      <c r="E241"/>
    </row>
    <row r="242" spans="1:5">
      <c r="A242" s="287">
        <v>37561</v>
      </c>
      <c r="B242" s="278">
        <v>5.8905693600781399E-2</v>
      </c>
      <c r="C242" s="288">
        <v>0</v>
      </c>
      <c r="D242" s="278"/>
      <c r="E242"/>
    </row>
    <row r="243" spans="1:5">
      <c r="A243" s="287">
        <v>37591</v>
      </c>
      <c r="B243" s="278">
        <v>5.4484337392815801E-2</v>
      </c>
      <c r="C243" s="288">
        <v>0</v>
      </c>
      <c r="D243" s="278"/>
      <c r="E243"/>
    </row>
    <row r="244" spans="1:5">
      <c r="A244" s="287">
        <v>37622</v>
      </c>
      <c r="B244" s="278">
        <v>5.3216815387925602E-2</v>
      </c>
      <c r="C244" s="288">
        <v>0</v>
      </c>
      <c r="D244" s="278"/>
      <c r="E244"/>
    </row>
    <row r="245" spans="1:5">
      <c r="A245" s="287">
        <v>37653</v>
      </c>
      <c r="B245" s="278">
        <v>5.1219007777426703E-2</v>
      </c>
      <c r="C245" s="288">
        <v>0</v>
      </c>
      <c r="D245" s="278"/>
      <c r="E245"/>
    </row>
    <row r="246" spans="1:5">
      <c r="A246" s="287">
        <v>37681</v>
      </c>
      <c r="B246" s="278">
        <v>4.61196944585716E-2</v>
      </c>
      <c r="C246" s="288">
        <v>0</v>
      </c>
      <c r="D246" s="278"/>
      <c r="E246"/>
    </row>
    <row r="247" spans="1:5">
      <c r="A247" s="287">
        <v>37712</v>
      </c>
      <c r="B247" s="278">
        <v>4.3272067334363201E-2</v>
      </c>
      <c r="C247" s="288">
        <v>0</v>
      </c>
      <c r="D247" s="278"/>
      <c r="E247"/>
    </row>
    <row r="248" spans="1:5">
      <c r="A248" s="287">
        <v>37742</v>
      </c>
      <c r="B248" s="278">
        <v>4.0874780612588403E-2</v>
      </c>
      <c r="C248" s="288">
        <v>0</v>
      </c>
      <c r="D248" s="278"/>
      <c r="E248"/>
    </row>
    <row r="249" spans="1:5">
      <c r="A249" s="287">
        <v>37773</v>
      </c>
      <c r="B249" s="278">
        <v>3.6201627842115697E-2</v>
      </c>
      <c r="C249" s="288">
        <v>0</v>
      </c>
      <c r="D249" s="278"/>
      <c r="E249"/>
    </row>
    <row r="250" spans="1:5">
      <c r="A250" s="287">
        <v>37803</v>
      </c>
      <c r="B250" s="278">
        <v>3.32550468418732E-2</v>
      </c>
      <c r="C250" s="288">
        <v>0</v>
      </c>
      <c r="D250" s="278"/>
      <c r="E250"/>
    </row>
    <row r="251" spans="1:5">
      <c r="A251" s="287">
        <v>37834</v>
      </c>
      <c r="B251" s="278">
        <v>2.6206767642570902E-2</v>
      </c>
      <c r="C251" s="288">
        <v>0</v>
      </c>
      <c r="D251" s="278"/>
      <c r="E251"/>
    </row>
    <row r="252" spans="1:5">
      <c r="A252" s="287">
        <v>37865</v>
      </c>
      <c r="B252" s="278">
        <v>2.11672444716875E-2</v>
      </c>
      <c r="C252" s="288">
        <v>0</v>
      </c>
      <c r="D252" s="278"/>
      <c r="E252"/>
    </row>
    <row r="253" spans="1:5">
      <c r="A253" s="287">
        <v>37895</v>
      </c>
      <c r="B253" s="278">
        <v>2.3613191732822201E-2</v>
      </c>
      <c r="C253" s="288">
        <v>0</v>
      </c>
      <c r="D253" s="278"/>
      <c r="E253"/>
    </row>
    <row r="254" spans="1:5">
      <c r="A254" s="287">
        <v>37926</v>
      </c>
      <c r="B254" s="278">
        <v>2.3453614442256899E-2</v>
      </c>
      <c r="C254" s="288">
        <v>0</v>
      </c>
      <c r="D254" s="278"/>
      <c r="E254"/>
    </row>
    <row r="255" spans="1:5">
      <c r="A255" s="287">
        <v>37956</v>
      </c>
      <c r="B255" s="278">
        <v>2.5093849542680201E-2</v>
      </c>
      <c r="C255" s="288">
        <v>0</v>
      </c>
      <c r="D255" s="278"/>
      <c r="E255"/>
    </row>
    <row r="256" spans="1:5">
      <c r="A256" s="287">
        <v>37987</v>
      </c>
      <c r="B256" s="278">
        <v>2.41415611863551E-2</v>
      </c>
      <c r="C256" s="288">
        <v>0</v>
      </c>
      <c r="D256" s="278"/>
      <c r="E256"/>
    </row>
    <row r="257" spans="1:5">
      <c r="A257" s="287">
        <v>38018</v>
      </c>
      <c r="B257" s="278">
        <v>2.3213860988058201E-2</v>
      </c>
      <c r="C257" s="288">
        <v>0</v>
      </c>
      <c r="D257" s="278"/>
      <c r="E257"/>
    </row>
    <row r="258" spans="1:5">
      <c r="A258" s="287">
        <v>38047</v>
      </c>
      <c r="B258" s="278">
        <v>2.6004529096544899E-2</v>
      </c>
      <c r="C258" s="288">
        <v>0</v>
      </c>
      <c r="D258" s="278"/>
      <c r="E258"/>
    </row>
    <row r="259" spans="1:5">
      <c r="A259" s="287">
        <v>38078</v>
      </c>
      <c r="B259" s="278">
        <v>2.4028036737235199E-2</v>
      </c>
      <c r="C259" s="288">
        <v>0</v>
      </c>
      <c r="D259" s="278"/>
      <c r="E259"/>
    </row>
    <row r="260" spans="1:5">
      <c r="A260" s="287">
        <v>38108</v>
      </c>
      <c r="B260" s="278">
        <v>2.3081414638899699E-2</v>
      </c>
      <c r="C260" s="288">
        <v>0</v>
      </c>
      <c r="D260" s="278"/>
      <c r="E260"/>
    </row>
    <row r="261" spans="1:5">
      <c r="A261" s="287">
        <v>38139</v>
      </c>
      <c r="B261" s="278">
        <v>2.2382326667523999E-2</v>
      </c>
      <c r="C261" s="288">
        <v>0</v>
      </c>
      <c r="D261" s="278"/>
      <c r="E261"/>
    </row>
    <row r="262" spans="1:5">
      <c r="A262" s="287">
        <v>38169</v>
      </c>
      <c r="B262" s="278">
        <v>1.98478493729939E-2</v>
      </c>
      <c r="C262" s="288">
        <v>0</v>
      </c>
      <c r="D262" s="278"/>
      <c r="E262"/>
    </row>
    <row r="263" spans="1:5">
      <c r="A263" s="287">
        <v>38200</v>
      </c>
      <c r="B263" s="278">
        <v>2.0175542481410302E-2</v>
      </c>
      <c r="C263" s="288">
        <v>0</v>
      </c>
      <c r="D263" s="278"/>
      <c r="E263"/>
    </row>
    <row r="264" spans="1:5">
      <c r="A264" s="287">
        <v>38231</v>
      </c>
      <c r="B264" s="278">
        <v>2.1821248458704999E-2</v>
      </c>
      <c r="C264" s="288">
        <v>0</v>
      </c>
      <c r="D264" s="278"/>
      <c r="E264"/>
    </row>
    <row r="265" spans="1:5">
      <c r="A265" s="287">
        <v>38261</v>
      </c>
      <c r="B265" s="278">
        <v>2.0473751028940598E-2</v>
      </c>
      <c r="C265" s="288">
        <v>0</v>
      </c>
      <c r="D265" s="278"/>
      <c r="E265"/>
    </row>
    <row r="266" spans="1:5">
      <c r="A266" s="287">
        <v>38292</v>
      </c>
      <c r="B266" s="278">
        <v>1.9782149147763401E-2</v>
      </c>
      <c r="C266" s="288">
        <v>0</v>
      </c>
      <c r="D266" s="278"/>
      <c r="E266"/>
    </row>
    <row r="267" spans="1:5">
      <c r="A267" s="287">
        <v>38322</v>
      </c>
      <c r="B267" s="278">
        <v>1.8134604799977101E-2</v>
      </c>
      <c r="C267" s="288">
        <v>0</v>
      </c>
      <c r="D267" s="278"/>
      <c r="E267"/>
    </row>
    <row r="268" spans="1:5">
      <c r="A268" s="287">
        <v>38353</v>
      </c>
      <c r="B268" s="278">
        <v>1.7168316372120199E-2</v>
      </c>
      <c r="C268" s="288">
        <v>0</v>
      </c>
      <c r="D268" s="278"/>
      <c r="E268"/>
    </row>
    <row r="269" spans="1:5">
      <c r="A269" s="287">
        <v>38384</v>
      </c>
      <c r="B269" s="278">
        <v>1.7504624045822901E-2</v>
      </c>
      <c r="C269" s="288">
        <v>0</v>
      </c>
      <c r="D269" s="278"/>
      <c r="E269"/>
    </row>
    <row r="270" spans="1:5">
      <c r="A270" s="287">
        <v>38412</v>
      </c>
      <c r="B270" s="278">
        <v>1.5950215071683E-2</v>
      </c>
      <c r="C270" s="288">
        <v>0</v>
      </c>
      <c r="D270" s="278"/>
      <c r="E270"/>
    </row>
    <row r="271" spans="1:5">
      <c r="A271" s="287">
        <v>38443</v>
      </c>
      <c r="B271" s="278">
        <v>1.57772703247929E-2</v>
      </c>
      <c r="C271" s="288">
        <v>0</v>
      </c>
      <c r="D271" s="278"/>
      <c r="E271"/>
    </row>
    <row r="272" spans="1:5">
      <c r="A272" s="287">
        <v>38473</v>
      </c>
      <c r="B272" s="278">
        <v>1.50381343426437E-2</v>
      </c>
      <c r="C272" s="288">
        <v>0</v>
      </c>
      <c r="D272" s="278"/>
      <c r="E272"/>
    </row>
    <row r="273" spans="1:5">
      <c r="A273" s="287">
        <v>38504</v>
      </c>
      <c r="B273" s="278">
        <v>1.7357747837413399E-2</v>
      </c>
      <c r="C273" s="288">
        <v>0</v>
      </c>
      <c r="D273" s="278"/>
      <c r="E273"/>
    </row>
    <row r="274" spans="1:5">
      <c r="A274" s="287">
        <v>38534</v>
      </c>
      <c r="B274" s="278">
        <v>1.7650769536895702E-2</v>
      </c>
      <c r="C274" s="288">
        <v>0</v>
      </c>
      <c r="D274" s="278"/>
      <c r="E274"/>
    </row>
    <row r="275" spans="1:5">
      <c r="A275" s="287">
        <v>38565</v>
      </c>
      <c r="B275" s="278">
        <v>1.6966064772045101E-2</v>
      </c>
      <c r="C275" s="288">
        <v>0</v>
      </c>
      <c r="D275" s="278"/>
      <c r="E275"/>
    </row>
    <row r="276" spans="1:5">
      <c r="A276" s="287">
        <v>38596</v>
      </c>
      <c r="B276" s="278">
        <v>1.54033730210023E-2</v>
      </c>
      <c r="C276" s="288">
        <v>0</v>
      </c>
      <c r="D276" s="278"/>
      <c r="E276"/>
    </row>
    <row r="277" spans="1:5">
      <c r="A277" s="287">
        <v>38626</v>
      </c>
      <c r="B277" s="278">
        <v>1.5396176995034601E-2</v>
      </c>
      <c r="C277" s="288">
        <v>0</v>
      </c>
      <c r="D277" s="278"/>
      <c r="E277"/>
    </row>
    <row r="278" spans="1:5">
      <c r="A278" s="287">
        <v>38657</v>
      </c>
      <c r="B278" s="278">
        <v>1.72029503379512E-2</v>
      </c>
      <c r="C278" s="288">
        <v>0</v>
      </c>
      <c r="D278" s="278"/>
      <c r="E278"/>
    </row>
    <row r="279" spans="1:5">
      <c r="A279" s="287">
        <v>38687</v>
      </c>
      <c r="B279" s="278">
        <v>1.82256674607317E-2</v>
      </c>
      <c r="C279" s="288">
        <v>0</v>
      </c>
      <c r="D279" s="278"/>
      <c r="E279"/>
    </row>
    <row r="280" spans="1:5">
      <c r="A280" s="287">
        <v>38718</v>
      </c>
      <c r="B280" s="278">
        <v>1.6656632656209799E-2</v>
      </c>
      <c r="C280" s="288">
        <v>0</v>
      </c>
      <c r="D280" s="278"/>
      <c r="E280"/>
    </row>
    <row r="281" spans="1:5">
      <c r="A281" s="287">
        <v>38749</v>
      </c>
      <c r="B281" s="278">
        <v>1.6999911625599599E-2</v>
      </c>
      <c r="C281" s="288">
        <v>0</v>
      </c>
      <c r="D281" s="278"/>
      <c r="E281"/>
    </row>
    <row r="282" spans="1:5">
      <c r="A282" s="287">
        <v>38777</v>
      </c>
      <c r="B282" s="278">
        <v>1.74243163135697E-2</v>
      </c>
      <c r="C282" s="288">
        <v>0</v>
      </c>
      <c r="D282" s="278"/>
      <c r="E282"/>
    </row>
    <row r="283" spans="1:5">
      <c r="A283" s="287">
        <v>38808</v>
      </c>
      <c r="B283" s="278">
        <v>1.5607673499402799E-2</v>
      </c>
      <c r="C283" s="288">
        <v>0</v>
      </c>
      <c r="D283" s="278"/>
      <c r="E283"/>
    </row>
    <row r="284" spans="1:5">
      <c r="A284" s="287">
        <v>38838</v>
      </c>
      <c r="B284" s="278">
        <v>1.5823121826750101E-2</v>
      </c>
      <c r="C284" s="288">
        <v>0</v>
      </c>
      <c r="D284" s="278"/>
      <c r="E284"/>
    </row>
    <row r="285" spans="1:5">
      <c r="A285" s="287">
        <v>38869</v>
      </c>
      <c r="B285" s="278">
        <v>1.50552399117579E-2</v>
      </c>
      <c r="C285" s="288">
        <v>0</v>
      </c>
      <c r="D285" s="278"/>
      <c r="E285"/>
    </row>
    <row r="286" spans="1:5">
      <c r="A286" s="287">
        <v>38899</v>
      </c>
      <c r="B286" s="278">
        <v>1.4200464727671801E-2</v>
      </c>
      <c r="C286" s="288">
        <v>0</v>
      </c>
      <c r="D286" s="278"/>
      <c r="E286"/>
    </row>
    <row r="287" spans="1:5">
      <c r="A287" s="287">
        <v>38930</v>
      </c>
      <c r="B287" s="278">
        <v>1.5579427350885499E-2</v>
      </c>
      <c r="C287" s="288">
        <v>0</v>
      </c>
      <c r="D287" s="278"/>
      <c r="E287"/>
    </row>
    <row r="288" spans="1:5">
      <c r="A288" s="287">
        <v>38961</v>
      </c>
      <c r="B288" s="278">
        <v>1.5004476618446101E-2</v>
      </c>
      <c r="C288" s="288">
        <v>0</v>
      </c>
      <c r="D288" s="278"/>
      <c r="E288"/>
    </row>
    <row r="289" spans="1:5">
      <c r="A289" s="287">
        <v>38991</v>
      </c>
      <c r="B289" s="278">
        <v>1.35323776745413E-2</v>
      </c>
      <c r="C289" s="288">
        <v>0</v>
      </c>
      <c r="D289" s="278"/>
      <c r="E289"/>
    </row>
    <row r="290" spans="1:5">
      <c r="A290" s="287">
        <v>39022</v>
      </c>
      <c r="B290" s="278">
        <v>1.15123923933808E-2</v>
      </c>
      <c r="C290" s="288">
        <v>0</v>
      </c>
      <c r="D290" s="278"/>
      <c r="E290"/>
    </row>
    <row r="291" spans="1:5">
      <c r="A291" s="287">
        <v>39052</v>
      </c>
      <c r="B291" s="278">
        <v>1.0027743204121999E-2</v>
      </c>
      <c r="C291" s="288">
        <v>0</v>
      </c>
      <c r="D291" s="278"/>
      <c r="E291"/>
    </row>
    <row r="292" spans="1:5">
      <c r="A292" s="287">
        <v>39083</v>
      </c>
      <c r="B292" s="278">
        <v>9.9228100964055006E-3</v>
      </c>
      <c r="C292" s="288">
        <v>1</v>
      </c>
      <c r="D292" s="278"/>
      <c r="E292"/>
    </row>
    <row r="293" spans="1:5">
      <c r="A293" s="287">
        <v>39114</v>
      </c>
      <c r="B293" s="278">
        <v>1.2046685266809401E-2</v>
      </c>
      <c r="C293" s="288">
        <v>1</v>
      </c>
      <c r="D293" s="278"/>
      <c r="E293"/>
    </row>
    <row r="294" spans="1:5">
      <c r="A294" s="287">
        <v>39142</v>
      </c>
      <c r="B294" s="278">
        <v>1.30012306710269E-2</v>
      </c>
      <c r="C294" s="288">
        <v>1</v>
      </c>
      <c r="D294" s="278"/>
      <c r="E294"/>
    </row>
    <row r="295" spans="1:5">
      <c r="A295" s="287">
        <v>39173</v>
      </c>
      <c r="B295" s="278">
        <v>1.5358976305420401E-2</v>
      </c>
      <c r="C295" s="288">
        <v>1</v>
      </c>
      <c r="D295" s="278"/>
      <c r="E295"/>
    </row>
    <row r="296" spans="1:5">
      <c r="A296" s="287">
        <v>39203</v>
      </c>
      <c r="B296" s="278">
        <v>1.77254165403933E-2</v>
      </c>
      <c r="C296" s="288">
        <v>1</v>
      </c>
      <c r="D296" s="278"/>
      <c r="E296"/>
    </row>
    <row r="297" spans="1:5">
      <c r="A297" s="287">
        <v>39234</v>
      </c>
      <c r="B297" s="278">
        <v>2.01609780208576E-2</v>
      </c>
      <c r="C297" s="288">
        <v>1</v>
      </c>
      <c r="D297" s="278"/>
      <c r="E297"/>
    </row>
    <row r="298" spans="1:5">
      <c r="A298" s="287">
        <v>39264</v>
      </c>
      <c r="B298" s="278">
        <v>2.1232744847653699E-2</v>
      </c>
      <c r="C298" s="288">
        <v>1</v>
      </c>
      <c r="D298" s="278"/>
      <c r="E298"/>
    </row>
    <row r="299" spans="1:5">
      <c r="A299" s="287">
        <v>39295</v>
      </c>
      <c r="B299" s="278">
        <v>2.41977167313744E-2</v>
      </c>
      <c r="C299" s="288">
        <v>1</v>
      </c>
      <c r="D299" s="278"/>
      <c r="E299"/>
    </row>
    <row r="300" spans="1:5">
      <c r="A300" s="287">
        <v>39326</v>
      </c>
      <c r="B300" s="278">
        <v>2.5548833237451801E-2</v>
      </c>
      <c r="C300" s="288">
        <v>1</v>
      </c>
      <c r="D300" s="278"/>
      <c r="E300"/>
    </row>
    <row r="301" spans="1:5">
      <c r="A301" s="287">
        <v>39356</v>
      </c>
      <c r="B301" s="278">
        <v>2.7300848187176398E-2</v>
      </c>
      <c r="C301" s="288">
        <v>1</v>
      </c>
      <c r="D301" s="278"/>
      <c r="E301"/>
    </row>
    <row r="302" spans="1:5">
      <c r="A302" s="287">
        <v>39387</v>
      </c>
      <c r="B302" s="278">
        <v>4.1924697175816698E-2</v>
      </c>
      <c r="C302" s="288">
        <v>1</v>
      </c>
      <c r="D302" s="278"/>
      <c r="E302"/>
    </row>
    <row r="303" spans="1:5">
      <c r="A303" s="287">
        <v>39417</v>
      </c>
      <c r="B303" s="278">
        <v>4.45849009795364E-2</v>
      </c>
      <c r="C303" s="288">
        <v>1</v>
      </c>
      <c r="D303" s="278"/>
      <c r="E303"/>
    </row>
    <row r="304" spans="1:5">
      <c r="A304" s="287">
        <v>39448</v>
      </c>
      <c r="B304" s="278">
        <v>5.4582208940618798E-2</v>
      </c>
      <c r="C304" s="288">
        <v>1</v>
      </c>
      <c r="D304" s="278"/>
      <c r="E304"/>
    </row>
    <row r="305" spans="1:5">
      <c r="A305" s="287">
        <v>39479</v>
      </c>
      <c r="B305" s="278">
        <v>6.2042536436964203E-2</v>
      </c>
      <c r="C305" s="288">
        <v>1</v>
      </c>
      <c r="D305" s="278"/>
      <c r="E305"/>
    </row>
    <row r="306" spans="1:5">
      <c r="A306" s="287">
        <v>39508</v>
      </c>
      <c r="B306" s="278">
        <v>6.6549642572522494E-2</v>
      </c>
      <c r="C306" s="288">
        <v>1</v>
      </c>
      <c r="D306" s="278"/>
      <c r="E306"/>
    </row>
    <row r="307" spans="1:5">
      <c r="A307" s="287">
        <v>39539</v>
      </c>
      <c r="B307" s="278">
        <v>8.5171567748723795E-2</v>
      </c>
      <c r="C307" s="288">
        <v>1</v>
      </c>
      <c r="D307" s="278"/>
      <c r="E307"/>
    </row>
    <row r="308" spans="1:5">
      <c r="A308" s="287">
        <v>39569</v>
      </c>
      <c r="B308" s="278">
        <v>9.5403755279276095E-2</v>
      </c>
      <c r="C308" s="288">
        <v>1</v>
      </c>
      <c r="D308" s="278"/>
      <c r="E308"/>
    </row>
    <row r="309" spans="1:5">
      <c r="A309" s="287">
        <v>39600</v>
      </c>
      <c r="B309" s="278">
        <v>0.10553019027617799</v>
      </c>
      <c r="C309" s="288">
        <v>1</v>
      </c>
      <c r="D309" s="278"/>
      <c r="E309"/>
    </row>
    <row r="310" spans="1:5">
      <c r="A310" s="287">
        <v>39630</v>
      </c>
      <c r="B310" s="278">
        <v>0.11804332207888001</v>
      </c>
      <c r="C310" s="288">
        <v>0</v>
      </c>
      <c r="D310" s="278"/>
      <c r="E310"/>
    </row>
    <row r="311" spans="1:5">
      <c r="A311" s="287">
        <v>39661</v>
      </c>
      <c r="B311" s="278">
        <v>0.122743880747336</v>
      </c>
      <c r="C311" s="288">
        <v>0</v>
      </c>
      <c r="D311" s="278"/>
      <c r="E311"/>
    </row>
    <row r="312" spans="1:5">
      <c r="A312" s="287">
        <v>39692</v>
      </c>
      <c r="B312" s="278">
        <v>0.12739771148870099</v>
      </c>
      <c r="C312" s="288">
        <v>0</v>
      </c>
      <c r="D312" s="278"/>
      <c r="E312"/>
    </row>
    <row r="313" spans="1:5">
      <c r="A313" s="287">
        <v>39722</v>
      </c>
      <c r="B313" s="278">
        <v>0.13348823501962001</v>
      </c>
      <c r="C313" s="288">
        <v>0</v>
      </c>
      <c r="D313" s="278"/>
      <c r="E313"/>
    </row>
    <row r="314" spans="1:5">
      <c r="A314" s="287">
        <v>39753</v>
      </c>
      <c r="B314" s="278">
        <v>0.123627873669339</v>
      </c>
      <c r="C314" s="288">
        <v>0</v>
      </c>
      <c r="D314" s="278"/>
      <c r="E314"/>
    </row>
    <row r="315" spans="1:5">
      <c r="A315" s="287">
        <v>39783</v>
      </c>
      <c r="B315" s="278">
        <v>0.12515375226612699</v>
      </c>
      <c r="C315" s="288">
        <v>0</v>
      </c>
      <c r="D315" s="278"/>
      <c r="E315"/>
    </row>
    <row r="316" spans="1:5">
      <c r="A316" s="287">
        <v>39814</v>
      </c>
      <c r="B316" s="278">
        <v>0.12086018198185</v>
      </c>
      <c r="C316" s="288">
        <v>0</v>
      </c>
      <c r="D316" s="278"/>
      <c r="E316"/>
    </row>
    <row r="317" spans="1:5">
      <c r="A317" s="287">
        <v>39845</v>
      </c>
      <c r="B317" s="278">
        <v>0.11716004251198101</v>
      </c>
      <c r="C317" s="288">
        <v>0</v>
      </c>
      <c r="D317" s="278"/>
      <c r="E317"/>
    </row>
    <row r="318" spans="1:5">
      <c r="A318" s="287">
        <v>39873</v>
      </c>
      <c r="B318" s="278">
        <v>0.109307673303456</v>
      </c>
      <c r="C318" s="288">
        <v>0</v>
      </c>
      <c r="D318" s="278"/>
      <c r="E318"/>
    </row>
    <row r="319" spans="1:5">
      <c r="A319" s="287">
        <v>39904</v>
      </c>
      <c r="B319" s="278">
        <v>9.44296442617404E-2</v>
      </c>
      <c r="C319" s="288">
        <v>0</v>
      </c>
      <c r="D319" s="278"/>
      <c r="E319"/>
    </row>
    <row r="320" spans="1:5">
      <c r="A320" s="287">
        <v>39934</v>
      </c>
      <c r="B320" s="278">
        <v>8.3195336944557802E-2</v>
      </c>
      <c r="C320" s="288">
        <v>0</v>
      </c>
      <c r="D320" s="278"/>
      <c r="E320"/>
    </row>
    <row r="321" spans="1:5">
      <c r="A321" s="287">
        <v>39965</v>
      </c>
      <c r="B321" s="278">
        <v>7.0838187482354598E-2</v>
      </c>
      <c r="C321" s="288">
        <v>0</v>
      </c>
      <c r="D321" s="278"/>
      <c r="E321"/>
    </row>
    <row r="322" spans="1:5">
      <c r="A322" s="287">
        <v>39995</v>
      </c>
      <c r="B322" s="278">
        <v>5.6874347779555003E-2</v>
      </c>
      <c r="C322" s="288">
        <v>0</v>
      </c>
      <c r="D322" s="278"/>
      <c r="E322"/>
    </row>
    <row r="323" spans="1:5">
      <c r="A323" s="287">
        <v>40026</v>
      </c>
      <c r="B323" s="278">
        <v>4.9891147790409901E-2</v>
      </c>
      <c r="C323" s="288">
        <v>0</v>
      </c>
      <c r="D323" s="278"/>
      <c r="E323"/>
    </row>
    <row r="324" spans="1:5">
      <c r="A324" s="287">
        <v>40057</v>
      </c>
      <c r="B324" s="278">
        <v>4.56476794852698E-2</v>
      </c>
      <c r="C324" s="288">
        <v>0</v>
      </c>
      <c r="D324" s="278"/>
      <c r="E324"/>
    </row>
    <row r="325" spans="1:5">
      <c r="A325" s="287">
        <v>40087</v>
      </c>
      <c r="B325" s="278">
        <v>3.71919552056078E-2</v>
      </c>
      <c r="C325" s="288">
        <v>0</v>
      </c>
      <c r="D325" s="278"/>
      <c r="E325"/>
    </row>
    <row r="326" spans="1:5">
      <c r="A326" s="287">
        <v>40118</v>
      </c>
      <c r="B326" s="278">
        <v>3.4774904950101798E-2</v>
      </c>
      <c r="C326" s="288">
        <v>0</v>
      </c>
      <c r="D326" s="278"/>
      <c r="E326"/>
    </row>
    <row r="327" spans="1:5">
      <c r="A327" s="287">
        <v>40148</v>
      </c>
      <c r="B327" s="278">
        <v>3.36016850626965E-2</v>
      </c>
      <c r="C327" s="288">
        <v>0</v>
      </c>
      <c r="D327" s="278"/>
      <c r="E327"/>
    </row>
    <row r="328" spans="1:5">
      <c r="A328" s="287">
        <v>40179</v>
      </c>
      <c r="B328" s="278">
        <v>3.0578828226408498E-2</v>
      </c>
      <c r="C328" s="288">
        <v>0</v>
      </c>
      <c r="D328" s="278"/>
      <c r="E328"/>
    </row>
    <row r="329" spans="1:5">
      <c r="A329" s="287">
        <v>40210</v>
      </c>
      <c r="B329" s="278">
        <v>2.6680053506481501E-2</v>
      </c>
      <c r="C329" s="288">
        <v>0</v>
      </c>
      <c r="D329" s="278"/>
      <c r="E329"/>
    </row>
    <row r="330" spans="1:5">
      <c r="A330" s="287">
        <v>40238</v>
      </c>
      <c r="B330" s="278">
        <v>2.6945439799380799E-2</v>
      </c>
      <c r="C330" s="288">
        <v>0</v>
      </c>
      <c r="D330" s="278"/>
      <c r="E330"/>
    </row>
    <row r="331" spans="1:5">
      <c r="A331" s="287">
        <v>40269</v>
      </c>
      <c r="B331" s="278">
        <v>2.5933812448319299E-2</v>
      </c>
      <c r="C331" s="288">
        <v>0</v>
      </c>
      <c r="D331" s="278"/>
      <c r="E331"/>
    </row>
    <row r="332" spans="1:5">
      <c r="A332" s="287">
        <v>40299</v>
      </c>
      <c r="B332" s="278">
        <v>2.50521059830957E-2</v>
      </c>
      <c r="C332" s="288">
        <v>0</v>
      </c>
      <c r="D332" s="278"/>
      <c r="E332"/>
    </row>
    <row r="333" spans="1:5">
      <c r="A333" s="287">
        <v>40330</v>
      </c>
      <c r="B333" s="278">
        <v>2.5167014035023399E-2</v>
      </c>
      <c r="C333" s="288">
        <v>0</v>
      </c>
      <c r="D333" s="278"/>
      <c r="E333"/>
    </row>
    <row r="334" spans="1:5">
      <c r="A334" s="287">
        <v>40360</v>
      </c>
      <c r="B334" s="278">
        <v>2.4019063132930799E-2</v>
      </c>
      <c r="C334" s="288">
        <v>0</v>
      </c>
      <c r="D334" s="278"/>
      <c r="E334"/>
    </row>
    <row r="335" spans="1:5">
      <c r="A335" s="287">
        <v>40391</v>
      </c>
      <c r="B335" s="278">
        <v>2.1370491708091102E-2</v>
      </c>
      <c r="C335" s="288">
        <v>0</v>
      </c>
      <c r="D335" s="278"/>
      <c r="E335"/>
    </row>
    <row r="336" spans="1:5">
      <c r="A336" s="287">
        <v>40422</v>
      </c>
      <c r="B336" s="278">
        <v>2.0160530017236201E-2</v>
      </c>
      <c r="C336" s="288">
        <v>0</v>
      </c>
      <c r="D336" s="278"/>
      <c r="E336"/>
    </row>
    <row r="337" spans="1:5">
      <c r="A337" s="287">
        <v>40452</v>
      </c>
      <c r="B337" s="278">
        <v>1.9028777712661302E-2</v>
      </c>
      <c r="C337" s="288">
        <v>0</v>
      </c>
      <c r="D337" s="278"/>
      <c r="E337"/>
    </row>
    <row r="338" spans="1:5">
      <c r="A338" s="287">
        <v>40483</v>
      </c>
      <c r="B338" s="278">
        <v>1.9229519623993701E-2</v>
      </c>
      <c r="C338" s="288">
        <v>0</v>
      </c>
      <c r="D338" s="278"/>
      <c r="E338"/>
    </row>
    <row r="339" spans="1:5">
      <c r="A339" s="287">
        <v>40513</v>
      </c>
      <c r="B339" s="278">
        <v>2.0316645315479699E-2</v>
      </c>
      <c r="C339" s="288">
        <v>0</v>
      </c>
      <c r="D339" s="278"/>
      <c r="E339"/>
    </row>
    <row r="340" spans="1:5">
      <c r="A340" s="287">
        <v>40544</v>
      </c>
      <c r="B340" s="278">
        <v>2.0763142456883502E-2</v>
      </c>
      <c r="C340" s="288">
        <v>0</v>
      </c>
      <c r="D340" s="278"/>
      <c r="E340"/>
    </row>
    <row r="341" spans="1:5">
      <c r="A341" s="287">
        <v>40575</v>
      </c>
      <c r="B341" s="278">
        <v>2.4639304631095999E-2</v>
      </c>
      <c r="C341" s="288">
        <v>0</v>
      </c>
      <c r="D341" s="278"/>
      <c r="E341"/>
    </row>
    <row r="342" spans="1:5">
      <c r="A342" s="287">
        <v>40603</v>
      </c>
      <c r="B342" s="278">
        <v>2.5701854857153799E-2</v>
      </c>
      <c r="C342" s="288">
        <v>0</v>
      </c>
      <c r="D342" s="278"/>
      <c r="E342"/>
    </row>
    <row r="343" spans="1:5">
      <c r="A343" s="287">
        <v>40634</v>
      </c>
      <c r="B343" s="278">
        <v>3.00749342973901E-2</v>
      </c>
      <c r="C343" s="288">
        <v>0</v>
      </c>
      <c r="D343" s="278"/>
      <c r="E343"/>
    </row>
    <row r="344" spans="1:5">
      <c r="A344" s="287">
        <v>40664</v>
      </c>
      <c r="B344" s="278">
        <v>3.0309336377406501E-2</v>
      </c>
      <c r="C344" s="288">
        <v>0</v>
      </c>
      <c r="D344" s="278"/>
      <c r="E344"/>
    </row>
    <row r="345" spans="1:5">
      <c r="A345" s="287">
        <v>40695</v>
      </c>
      <c r="B345" s="278">
        <v>3.22911808799256E-2</v>
      </c>
      <c r="C345" s="288">
        <v>0</v>
      </c>
      <c r="D345" s="278"/>
      <c r="E345"/>
    </row>
    <row r="346" spans="1:5">
      <c r="A346" s="287">
        <v>40725</v>
      </c>
      <c r="B346" s="278">
        <v>3.2835254593826697E-2</v>
      </c>
      <c r="C346" s="288">
        <v>0</v>
      </c>
      <c r="D346" s="278"/>
      <c r="E346"/>
    </row>
    <row r="347" spans="1:5">
      <c r="A347" s="287">
        <v>40756</v>
      </c>
      <c r="B347" s="278">
        <v>3.16040240239195E-2</v>
      </c>
      <c r="C347" s="288">
        <v>0</v>
      </c>
      <c r="D347" s="278"/>
      <c r="E347"/>
    </row>
    <row r="348" spans="1:5">
      <c r="A348" s="287">
        <v>40787</v>
      </c>
      <c r="B348" s="278">
        <v>3.2549601905206699E-2</v>
      </c>
      <c r="C348" s="288">
        <v>0</v>
      </c>
      <c r="D348" s="278"/>
      <c r="E348"/>
    </row>
    <row r="349" spans="1:5">
      <c r="A349" s="287">
        <v>40817</v>
      </c>
      <c r="B349" s="278">
        <v>3.4034055524808697E-2</v>
      </c>
      <c r="C349" s="288">
        <v>0</v>
      </c>
      <c r="D349" s="278"/>
      <c r="E349"/>
    </row>
    <row r="350" spans="1:5">
      <c r="A350" s="287">
        <v>40848</v>
      </c>
      <c r="B350" s="278">
        <v>3.2159865632847902E-2</v>
      </c>
      <c r="C350" s="288">
        <v>0</v>
      </c>
      <c r="D350" s="278"/>
      <c r="E350"/>
    </row>
    <row r="351" spans="1:5">
      <c r="A351" s="287">
        <v>40878</v>
      </c>
      <c r="B351" s="278">
        <v>2.7875047777003999E-2</v>
      </c>
      <c r="C351" s="288">
        <v>0</v>
      </c>
      <c r="D351" s="278"/>
      <c r="E351"/>
    </row>
    <row r="352" spans="1:5">
      <c r="A352" s="287">
        <v>40909</v>
      </c>
      <c r="B352" s="278">
        <v>2.80530057106517E-2</v>
      </c>
      <c r="C352" s="288">
        <v>0</v>
      </c>
      <c r="D352" s="278"/>
      <c r="E352"/>
    </row>
    <row r="353" spans="1:5">
      <c r="A353" s="287">
        <v>40940</v>
      </c>
      <c r="B353" s="278">
        <v>2.57037655445627E-2</v>
      </c>
      <c r="C353" s="288">
        <v>0</v>
      </c>
      <c r="D353" s="278"/>
      <c r="E353"/>
    </row>
    <row r="354" spans="1:5">
      <c r="A354" s="287">
        <v>40969</v>
      </c>
      <c r="B354" s="278">
        <v>2.6066557976795499E-2</v>
      </c>
      <c r="C354" s="288">
        <v>0</v>
      </c>
      <c r="D354" s="278"/>
      <c r="E354"/>
    </row>
    <row r="355" spans="1:5">
      <c r="A355" s="287">
        <v>41000</v>
      </c>
      <c r="B355" s="278">
        <v>2.4623624898680401E-2</v>
      </c>
      <c r="C355" s="288">
        <v>0</v>
      </c>
      <c r="D355" s="278"/>
      <c r="E355"/>
    </row>
    <row r="356" spans="1:5">
      <c r="A356" s="287">
        <v>41030</v>
      </c>
      <c r="B356" s="278">
        <v>2.45391746097516E-2</v>
      </c>
      <c r="C356" s="288">
        <v>0</v>
      </c>
      <c r="D356" s="278"/>
      <c r="E356"/>
    </row>
    <row r="357" spans="1:5">
      <c r="A357" s="287">
        <v>41061</v>
      </c>
      <c r="B357" s="278">
        <v>2.4892966860478299E-2</v>
      </c>
      <c r="C357" s="288">
        <v>0</v>
      </c>
      <c r="D357" s="278"/>
      <c r="E357"/>
    </row>
    <row r="358" spans="1:5">
      <c r="A358" s="287">
        <v>41091</v>
      </c>
      <c r="B358" s="278">
        <v>2.64355670085826E-2</v>
      </c>
      <c r="C358" s="288">
        <v>0</v>
      </c>
      <c r="D358" s="278"/>
      <c r="E358"/>
    </row>
    <row r="359" spans="1:5">
      <c r="A359" s="287">
        <v>41122</v>
      </c>
      <c r="B359" s="278">
        <v>2.7923455233803698E-2</v>
      </c>
      <c r="C359" s="288">
        <v>0</v>
      </c>
      <c r="D359" s="278"/>
      <c r="E359"/>
    </row>
    <row r="360" spans="1:5">
      <c r="A360" s="287">
        <v>41153</v>
      </c>
      <c r="B360" s="278">
        <v>2.8336312606249199E-2</v>
      </c>
      <c r="C360" s="288">
        <v>0</v>
      </c>
      <c r="D360" s="278"/>
      <c r="E360"/>
    </row>
    <row r="361" spans="1:5">
      <c r="A361" s="287">
        <v>41183</v>
      </c>
      <c r="B361" s="278">
        <v>2.8648013106786201E-2</v>
      </c>
      <c r="C361" s="288">
        <v>0</v>
      </c>
      <c r="D361" s="278"/>
      <c r="E361"/>
    </row>
    <row r="362" spans="1:5">
      <c r="A362" s="287">
        <v>41214</v>
      </c>
      <c r="B362" s="278">
        <v>2.8380047435555299E-2</v>
      </c>
      <c r="C362" s="288">
        <v>0</v>
      </c>
      <c r="D362" s="278"/>
      <c r="E362"/>
    </row>
    <row r="363" spans="1:5">
      <c r="A363" s="287">
        <v>41244</v>
      </c>
      <c r="B363" s="278">
        <v>2.6717384064108101E-2</v>
      </c>
      <c r="C363" s="288">
        <v>0</v>
      </c>
      <c r="D363" s="278"/>
      <c r="E363"/>
    </row>
    <row r="364" spans="1:5">
      <c r="A364" s="287">
        <v>41275</v>
      </c>
      <c r="B364" s="278">
        <v>2.6767339260893301E-2</v>
      </c>
      <c r="C364" s="288">
        <v>0</v>
      </c>
      <c r="D364" s="278"/>
      <c r="E364"/>
    </row>
    <row r="365" spans="1:5">
      <c r="A365" s="287">
        <v>41306</v>
      </c>
      <c r="B365" s="278">
        <v>2.52202394508831E-2</v>
      </c>
      <c r="C365" s="288">
        <v>0</v>
      </c>
      <c r="D365" s="278"/>
      <c r="E365"/>
    </row>
    <row r="366" spans="1:5">
      <c r="A366" s="287">
        <v>41334</v>
      </c>
      <c r="B366" s="278">
        <v>2.3825341448950901E-2</v>
      </c>
      <c r="C366" s="288">
        <v>0</v>
      </c>
      <c r="D366" s="278"/>
      <c r="E366"/>
    </row>
    <row r="367" spans="1:5">
      <c r="A367" s="287">
        <v>41365</v>
      </c>
      <c r="B367" s="278">
        <v>2.2789314034300099E-2</v>
      </c>
      <c r="C367" s="288">
        <v>0</v>
      </c>
      <c r="D367" s="278"/>
      <c r="E367"/>
    </row>
    <row r="368" spans="1:5">
      <c r="A368" s="287">
        <v>41395</v>
      </c>
      <c r="B368" s="278">
        <v>2.53440003437095E-2</v>
      </c>
      <c r="C368" s="288">
        <v>0</v>
      </c>
      <c r="D368" s="278"/>
      <c r="E368"/>
    </row>
    <row r="369" spans="1:5">
      <c r="A369" s="287">
        <v>41426</v>
      </c>
      <c r="B369" s="278">
        <v>2.2707593243104202E-2</v>
      </c>
      <c r="C369" s="288">
        <v>0</v>
      </c>
      <c r="D369" s="278"/>
      <c r="E369"/>
    </row>
    <row r="370" spans="1:5">
      <c r="A370" s="287">
        <v>41456</v>
      </c>
      <c r="B370" s="278">
        <v>2.2611593270777601E-2</v>
      </c>
      <c r="C370" s="288">
        <v>0</v>
      </c>
      <c r="D370" s="278"/>
      <c r="E370"/>
    </row>
    <row r="371" spans="1:5">
      <c r="A371" s="287">
        <v>41487</v>
      </c>
      <c r="B371" s="278">
        <v>2.1736263101804001E-2</v>
      </c>
      <c r="C371" s="288">
        <v>0</v>
      </c>
      <c r="D371" s="278"/>
      <c r="E371"/>
    </row>
    <row r="372" spans="1:5">
      <c r="A372" s="287">
        <v>41518</v>
      </c>
      <c r="B372" s="278">
        <v>2.2053223188739899E-2</v>
      </c>
      <c r="C372" s="288">
        <v>0</v>
      </c>
      <c r="D372" s="278"/>
      <c r="E372"/>
    </row>
    <row r="373" spans="1:5">
      <c r="A373" s="287">
        <v>41548</v>
      </c>
      <c r="B373" s="278">
        <v>2.15620785653678E-2</v>
      </c>
      <c r="C373" s="288">
        <v>0</v>
      </c>
      <c r="D373" s="278"/>
      <c r="E373"/>
    </row>
    <row r="374" spans="1:5">
      <c r="A374" s="287">
        <v>41579</v>
      </c>
      <c r="B374" s="278">
        <v>2.19328185580944E-2</v>
      </c>
      <c r="C374" s="288">
        <v>0</v>
      </c>
      <c r="D374" s="278"/>
      <c r="E374"/>
    </row>
    <row r="375" spans="1:5">
      <c r="A375" s="287">
        <v>41609</v>
      </c>
      <c r="B375" s="278">
        <v>2.1630670750879901E-2</v>
      </c>
      <c r="C375" s="288">
        <v>0</v>
      </c>
      <c r="D375" s="278"/>
      <c r="E375"/>
    </row>
    <row r="376" spans="1:5">
      <c r="A376" s="287">
        <v>41640</v>
      </c>
      <c r="B376" s="278">
        <v>2.0200008175261502E-2</v>
      </c>
      <c r="C376" s="288">
        <v>0</v>
      </c>
      <c r="D376" s="278"/>
      <c r="E376"/>
    </row>
    <row r="377" spans="1:5">
      <c r="A377" s="287">
        <v>41671</v>
      </c>
      <c r="B377" s="278">
        <v>2.10418931606858E-2</v>
      </c>
      <c r="C377" s="288">
        <v>0</v>
      </c>
      <c r="D377" s="278"/>
      <c r="E377"/>
    </row>
    <row r="378" spans="1:5">
      <c r="A378" s="287">
        <v>41699</v>
      </c>
      <c r="B378" s="278">
        <v>2.23475187135448E-2</v>
      </c>
      <c r="C378" s="288">
        <v>0</v>
      </c>
      <c r="D378" s="278"/>
      <c r="E378"/>
    </row>
    <row r="379" spans="1:5">
      <c r="A379" s="287">
        <v>41730</v>
      </c>
      <c r="B379" s="278">
        <v>2.3015528115304499E-2</v>
      </c>
      <c r="C379" s="288">
        <v>0</v>
      </c>
      <c r="D379" s="278"/>
      <c r="E379"/>
    </row>
    <row r="380" spans="1:5">
      <c r="A380" s="287">
        <v>41760</v>
      </c>
      <c r="B380" s="278">
        <v>2.1638156125301702E-2</v>
      </c>
      <c r="C380" s="288">
        <v>0</v>
      </c>
      <c r="D380" s="278"/>
      <c r="E380"/>
    </row>
    <row r="381" spans="1:5">
      <c r="A381" s="287">
        <v>41791</v>
      </c>
      <c r="B381" s="278">
        <v>2.3875040213943401E-2</v>
      </c>
      <c r="C381" s="288">
        <v>0</v>
      </c>
      <c r="D381" s="278"/>
      <c r="E381"/>
    </row>
    <row r="382" spans="1:5">
      <c r="A382" s="287">
        <v>41821</v>
      </c>
      <c r="B382" s="278">
        <v>2.5049325009539599E-2</v>
      </c>
      <c r="C382" s="288">
        <v>0</v>
      </c>
      <c r="D382" s="278"/>
      <c r="E382"/>
    </row>
    <row r="383" spans="1:5">
      <c r="A383" s="287">
        <v>41852</v>
      </c>
      <c r="B383" s="278">
        <v>2.5432560496374101E-2</v>
      </c>
      <c r="C383" s="288">
        <v>0</v>
      </c>
      <c r="D383" s="278"/>
      <c r="E383"/>
    </row>
    <row r="384" spans="1:5">
      <c r="A384" s="287">
        <v>41883</v>
      </c>
      <c r="B384" s="278">
        <v>2.5458179709603498E-2</v>
      </c>
      <c r="C384" s="288">
        <v>0</v>
      </c>
      <c r="D384" s="278"/>
      <c r="E384"/>
    </row>
    <row r="385" spans="1:5">
      <c r="A385" s="287">
        <v>41913</v>
      </c>
      <c r="B385" s="278">
        <v>2.7981353282803299E-2</v>
      </c>
      <c r="C385" s="288">
        <v>0</v>
      </c>
      <c r="D385" s="278"/>
      <c r="E385"/>
    </row>
    <row r="386" spans="1:5">
      <c r="A386" s="287">
        <v>41944</v>
      </c>
      <c r="B386" s="278">
        <v>2.9108462251465999E-2</v>
      </c>
      <c r="C386" s="288">
        <v>0</v>
      </c>
      <c r="D386" s="278"/>
      <c r="E386"/>
    </row>
    <row r="387" spans="1:5">
      <c r="A387" s="287">
        <v>41974</v>
      </c>
      <c r="B387" s="278">
        <v>3.0617978888950102E-2</v>
      </c>
      <c r="C387" s="288">
        <v>0</v>
      </c>
      <c r="D387" s="278"/>
      <c r="E387"/>
    </row>
    <row r="388" spans="1:5">
      <c r="A388" s="287">
        <v>42005</v>
      </c>
      <c r="B388" s="278">
        <v>3.6888094865893499E-2</v>
      </c>
      <c r="C388" s="288">
        <v>0</v>
      </c>
      <c r="D388" s="278"/>
      <c r="E388"/>
    </row>
    <row r="389" spans="1:5">
      <c r="A389" s="287">
        <v>42036</v>
      </c>
      <c r="B389" s="278">
        <v>3.6634878307443698E-2</v>
      </c>
      <c r="C389" s="288">
        <v>0</v>
      </c>
      <c r="D389" s="278"/>
      <c r="E389"/>
    </row>
    <row r="390" spans="1:5">
      <c r="A390" s="287">
        <v>42064</v>
      </c>
      <c r="B390" s="278">
        <v>3.9486726137441502E-2</v>
      </c>
      <c r="C390" s="288">
        <v>0</v>
      </c>
      <c r="D390" s="278"/>
      <c r="E390"/>
    </row>
    <row r="391" spans="1:5">
      <c r="A391" s="287">
        <v>42095</v>
      </c>
      <c r="B391" s="278">
        <v>4.16022310608253E-2</v>
      </c>
      <c r="C391" s="288">
        <v>0</v>
      </c>
      <c r="D391" s="278"/>
      <c r="E391"/>
    </row>
    <row r="392" spans="1:5">
      <c r="A392" s="287">
        <v>42125</v>
      </c>
      <c r="B392" s="278">
        <v>4.2953665377028501E-2</v>
      </c>
      <c r="C392" s="288">
        <v>0</v>
      </c>
      <c r="D392" s="278"/>
      <c r="E392"/>
    </row>
    <row r="393" spans="1:5">
      <c r="A393" s="287">
        <v>42156</v>
      </c>
      <c r="B393" s="278">
        <v>4.7713687078992303E-2</v>
      </c>
      <c r="C393" s="288">
        <v>0</v>
      </c>
      <c r="D393" s="278"/>
      <c r="E393"/>
    </row>
    <row r="394" spans="1:5">
      <c r="A394" s="287">
        <v>42186</v>
      </c>
      <c r="B394" s="278">
        <v>4.7312929010565899E-2</v>
      </c>
      <c r="C394" s="288">
        <v>0</v>
      </c>
      <c r="D394" s="278"/>
      <c r="E394"/>
    </row>
    <row r="395" spans="1:5">
      <c r="A395" s="287">
        <v>42217</v>
      </c>
      <c r="B395" s="278">
        <v>4.8944105894721299E-2</v>
      </c>
      <c r="C395" s="288">
        <v>0</v>
      </c>
      <c r="D395" s="278"/>
      <c r="E395"/>
    </row>
    <row r="396" spans="1:5">
      <c r="A396" s="287">
        <v>42248</v>
      </c>
      <c r="B396" s="278">
        <v>4.8965011634782798E-2</v>
      </c>
      <c r="C396" s="288">
        <v>0</v>
      </c>
      <c r="D396" s="278"/>
      <c r="E396"/>
    </row>
    <row r="397" spans="1:5">
      <c r="A397" s="287">
        <v>42278</v>
      </c>
      <c r="B397" s="278">
        <v>4.6948526494208401E-2</v>
      </c>
      <c r="C397" s="288">
        <v>0</v>
      </c>
      <c r="D397" s="278"/>
      <c r="E397"/>
    </row>
    <row r="398" spans="1:5">
      <c r="A398" s="287">
        <v>42309</v>
      </c>
      <c r="B398" s="278">
        <v>4.9486851922608703E-2</v>
      </c>
      <c r="C398" s="288">
        <v>0</v>
      </c>
      <c r="D398" s="278"/>
      <c r="E398"/>
    </row>
    <row r="399" spans="1:5">
      <c r="A399" s="287">
        <v>42339</v>
      </c>
      <c r="B399" s="278">
        <v>4.8121801383428503E-2</v>
      </c>
      <c r="C399" s="288">
        <v>0</v>
      </c>
      <c r="D399" s="278"/>
      <c r="E399"/>
    </row>
    <row r="400" spans="1:5">
      <c r="A400" s="287">
        <v>42370</v>
      </c>
      <c r="B400" s="278">
        <v>4.5741422716150899E-2</v>
      </c>
      <c r="C400" s="288">
        <v>0</v>
      </c>
      <c r="D400" s="278"/>
      <c r="E400"/>
    </row>
    <row r="401" spans="1:5">
      <c r="A401" s="287">
        <v>42401</v>
      </c>
      <c r="B401" s="278">
        <v>4.7530307321029398E-2</v>
      </c>
      <c r="C401" s="288">
        <v>0</v>
      </c>
      <c r="D401" s="278"/>
      <c r="E401"/>
    </row>
    <row r="402" spans="1:5">
      <c r="A402" s="287">
        <v>42430</v>
      </c>
      <c r="B402" s="278">
        <v>4.31683994722478E-2</v>
      </c>
      <c r="C402" s="288">
        <v>0</v>
      </c>
      <c r="D402" s="278"/>
      <c r="E402"/>
    </row>
    <row r="403" spans="1:5">
      <c r="A403" s="287">
        <v>42461</v>
      </c>
      <c r="B403" s="278">
        <v>4.02358890083684E-2</v>
      </c>
      <c r="C403" s="288">
        <v>0</v>
      </c>
      <c r="D403" s="278"/>
      <c r="E403"/>
    </row>
    <row r="404" spans="1:5">
      <c r="A404" s="287">
        <v>42491</v>
      </c>
      <c r="B404" s="278">
        <v>3.9299893938996501E-2</v>
      </c>
      <c r="C404" s="288">
        <v>0</v>
      </c>
      <c r="D404" s="278"/>
      <c r="E404"/>
    </row>
    <row r="405" spans="1:5">
      <c r="A405" s="287">
        <v>42522</v>
      </c>
      <c r="B405" s="278">
        <v>3.51104520872823E-2</v>
      </c>
      <c r="C405" s="288">
        <v>0</v>
      </c>
      <c r="D405" s="278"/>
      <c r="E405"/>
    </row>
    <row r="406" spans="1:5">
      <c r="A406" s="287">
        <v>42552</v>
      </c>
      <c r="B406" s="278">
        <v>3.5069040054962898E-2</v>
      </c>
      <c r="C406" s="288">
        <v>0</v>
      </c>
      <c r="D406" s="278"/>
      <c r="E406"/>
    </row>
    <row r="407" spans="1:5">
      <c r="A407" s="287">
        <v>42583</v>
      </c>
      <c r="B407" s="278">
        <v>3.3954198406976902E-2</v>
      </c>
      <c r="C407" s="288">
        <v>0</v>
      </c>
      <c r="D407" s="278"/>
      <c r="E407"/>
    </row>
    <row r="408" spans="1:5">
      <c r="A408" s="287">
        <v>42614</v>
      </c>
      <c r="B408" s="278">
        <v>3.2574575392350501E-2</v>
      </c>
      <c r="C408" s="288">
        <v>0</v>
      </c>
      <c r="D408" s="278"/>
      <c r="E408"/>
    </row>
    <row r="409" spans="1:5">
      <c r="A409" s="287">
        <v>42644</v>
      </c>
      <c r="B409" s="278">
        <v>3.2142687105830799E-2</v>
      </c>
      <c r="C409" s="288">
        <v>0</v>
      </c>
      <c r="D409" s="278"/>
      <c r="E409"/>
    </row>
    <row r="410" spans="1:5">
      <c r="A410" s="287">
        <v>42675</v>
      </c>
      <c r="B410" s="278">
        <v>3.0841422769798101E-2</v>
      </c>
      <c r="C410" s="288">
        <v>0</v>
      </c>
      <c r="D410" s="278"/>
      <c r="E410"/>
    </row>
    <row r="411" spans="1:5">
      <c r="A411" s="287">
        <v>42705</v>
      </c>
      <c r="B411" s="278">
        <v>3.4163472011233702E-2</v>
      </c>
      <c r="C411" s="288">
        <v>0</v>
      </c>
      <c r="D411" s="278"/>
      <c r="E411"/>
    </row>
    <row r="412" spans="1:5">
      <c r="A412" s="287">
        <v>42736</v>
      </c>
      <c r="B412" s="278">
        <v>3.56371686874878E-2</v>
      </c>
      <c r="C412" s="288">
        <v>0</v>
      </c>
      <c r="D412" s="278"/>
      <c r="E412"/>
    </row>
    <row r="413" spans="1:5">
      <c r="A413" s="287">
        <v>42767</v>
      </c>
      <c r="B413" s="278">
        <v>3.3946214453863401E-2</v>
      </c>
      <c r="C413" s="288">
        <v>0</v>
      </c>
      <c r="D413" s="278"/>
      <c r="E413"/>
    </row>
    <row r="414" spans="1:5">
      <c r="A414" s="287">
        <v>42795</v>
      </c>
      <c r="B414" s="278">
        <v>3.6346238251428603E-2</v>
      </c>
      <c r="C414" s="288">
        <v>0</v>
      </c>
      <c r="D414" s="278"/>
      <c r="E414"/>
    </row>
    <row r="415" spans="1:5">
      <c r="A415" s="287">
        <v>42826</v>
      </c>
      <c r="B415" s="278">
        <v>3.7028778450224002E-2</v>
      </c>
      <c r="C415" s="288">
        <v>0</v>
      </c>
      <c r="D415" s="278"/>
      <c r="E415"/>
    </row>
    <row r="416" spans="1:5">
      <c r="A416" s="287">
        <v>42856</v>
      </c>
      <c r="B416" s="278">
        <v>3.6018684653722703E-2</v>
      </c>
      <c r="C416" s="288">
        <v>0</v>
      </c>
      <c r="D416" s="278"/>
      <c r="E416"/>
    </row>
    <row r="417" spans="1:5">
      <c r="A417" s="287">
        <v>42887</v>
      </c>
      <c r="B417" s="278">
        <v>3.5699872689711601E-2</v>
      </c>
      <c r="C417" s="288">
        <v>0</v>
      </c>
      <c r="D417" s="278"/>
      <c r="E417"/>
    </row>
    <row r="418" spans="1:5">
      <c r="A418" s="287">
        <v>42917</v>
      </c>
      <c r="B418" s="278">
        <v>3.1868405404955502E-2</v>
      </c>
      <c r="C418" s="288">
        <v>0</v>
      </c>
      <c r="D418" s="278"/>
      <c r="E418"/>
    </row>
    <row r="419" spans="1:5">
      <c r="A419" s="287">
        <v>42948</v>
      </c>
      <c r="B419" s="278">
        <v>3.1624132512171797E-2</v>
      </c>
      <c r="C419" s="288">
        <v>0</v>
      </c>
      <c r="D419" s="278"/>
      <c r="E419"/>
    </row>
    <row r="420" spans="1:5">
      <c r="A420" s="287">
        <v>42979</v>
      </c>
      <c r="B420" s="278">
        <v>3.1536685738352402E-2</v>
      </c>
      <c r="C420" s="288">
        <v>0</v>
      </c>
      <c r="D420" s="278"/>
      <c r="E420"/>
    </row>
    <row r="421" spans="1:5">
      <c r="A421" s="287">
        <v>43009</v>
      </c>
      <c r="B421" s="278">
        <v>2.92472542874775E-2</v>
      </c>
      <c r="C421" s="288">
        <v>0</v>
      </c>
      <c r="D421" s="278"/>
      <c r="E421"/>
    </row>
    <row r="422" spans="1:5">
      <c r="A422" s="287">
        <v>43040</v>
      </c>
      <c r="B422" s="278">
        <v>2.7705148634010902E-2</v>
      </c>
      <c r="C422" s="288">
        <v>0</v>
      </c>
      <c r="D422" s="278"/>
      <c r="E422"/>
    </row>
    <row r="423" spans="1:5">
      <c r="A423" s="287">
        <v>43070</v>
      </c>
      <c r="B423" s="278">
        <v>2.4728739687650401E-2</v>
      </c>
      <c r="C423" s="288">
        <v>0</v>
      </c>
      <c r="D423" s="278"/>
      <c r="E423"/>
    </row>
    <row r="424" spans="1:5">
      <c r="A424" s="287">
        <v>43101</v>
      </c>
      <c r="B424" s="278">
        <v>2.4004001423981298E-2</v>
      </c>
      <c r="C424" s="288">
        <v>0</v>
      </c>
      <c r="D424" s="278"/>
      <c r="E424"/>
    </row>
    <row r="425" spans="1:5">
      <c r="A425" s="287">
        <v>43132</v>
      </c>
      <c r="B425" s="278">
        <v>2.2254635846560102E-2</v>
      </c>
      <c r="C425" s="288">
        <v>0</v>
      </c>
      <c r="D425" s="278"/>
      <c r="E425"/>
    </row>
    <row r="426" spans="1:5">
      <c r="A426" s="287">
        <v>43160</v>
      </c>
      <c r="B426" s="278">
        <v>2.2018841277581899E-2</v>
      </c>
      <c r="C426" s="288">
        <v>0</v>
      </c>
      <c r="D426" s="278"/>
      <c r="E426"/>
    </row>
    <row r="427" spans="1:5">
      <c r="A427" s="287">
        <v>43191</v>
      </c>
      <c r="B427" s="278">
        <v>2.1108665645767501E-2</v>
      </c>
      <c r="C427" s="288">
        <v>0</v>
      </c>
      <c r="D427" s="278"/>
      <c r="E427"/>
    </row>
    <row r="428" spans="1:5">
      <c r="A428" s="287">
        <v>43221</v>
      </c>
      <c r="B428" s="278">
        <v>2.28760975007972E-2</v>
      </c>
      <c r="C428" s="288">
        <v>0</v>
      </c>
      <c r="D428" s="278"/>
      <c r="E428"/>
    </row>
    <row r="429" spans="1:5">
      <c r="A429" s="287">
        <v>43252</v>
      </c>
      <c r="B429" s="278">
        <v>2.3061322804285099E-2</v>
      </c>
      <c r="C429" s="288">
        <v>0</v>
      </c>
      <c r="D429" s="278"/>
      <c r="E429"/>
    </row>
    <row r="430" spans="1:5">
      <c r="A430" s="287">
        <v>43282</v>
      </c>
      <c r="B430" s="278">
        <v>2.4087760284054401E-2</v>
      </c>
      <c r="C430" s="288">
        <v>0</v>
      </c>
      <c r="D430" s="278"/>
      <c r="E430"/>
    </row>
    <row r="431" spans="1:5">
      <c r="A431" s="287">
        <v>43313</v>
      </c>
      <c r="B431" s="278">
        <v>2.3747357021961599E-2</v>
      </c>
      <c r="C431" s="288">
        <v>0</v>
      </c>
      <c r="D431" s="278"/>
      <c r="E431"/>
    </row>
    <row r="432" spans="1:5">
      <c r="A432" s="287">
        <v>43344</v>
      </c>
      <c r="B432" s="278">
        <v>2.4100514677662301E-2</v>
      </c>
      <c r="C432" s="288">
        <v>0</v>
      </c>
      <c r="D432" s="278"/>
      <c r="E432"/>
    </row>
    <row r="433" spans="1:10">
      <c r="A433" s="287">
        <v>43374</v>
      </c>
      <c r="B433" s="278">
        <v>2.6053877032236401E-2</v>
      </c>
      <c r="C433" s="288">
        <v>0</v>
      </c>
      <c r="D433" s="278"/>
      <c r="E433"/>
    </row>
    <row r="434" spans="1:10">
      <c r="A434" s="287">
        <v>43405</v>
      </c>
      <c r="B434" s="278">
        <v>2.8022568468241801E-2</v>
      </c>
      <c r="C434" s="288">
        <v>0</v>
      </c>
      <c r="D434" s="278"/>
      <c r="E434"/>
    </row>
    <row r="435" spans="1:10">
      <c r="A435" s="287">
        <v>43435</v>
      </c>
      <c r="B435" s="278">
        <v>2.9414550572488901E-2</v>
      </c>
      <c r="C435" s="288">
        <v>0</v>
      </c>
      <c r="D435" s="278"/>
      <c r="E435"/>
    </row>
    <row r="436" spans="1:10">
      <c r="A436" s="287">
        <v>43466</v>
      </c>
      <c r="B436" s="386">
        <v>3.1878607535540497E-2</v>
      </c>
      <c r="C436" s="288">
        <v>0</v>
      </c>
      <c r="D436" s="278"/>
      <c r="E436"/>
    </row>
    <row r="437" spans="1:10">
      <c r="A437" s="287">
        <v>43497</v>
      </c>
      <c r="B437" s="386">
        <v>3.1553470384893097E-2</v>
      </c>
      <c r="C437" s="288">
        <v>0</v>
      </c>
      <c r="D437" s="278"/>
      <c r="E437"/>
    </row>
    <row r="438" spans="1:10">
      <c r="A438" s="287">
        <v>43525</v>
      </c>
      <c r="B438" s="386">
        <v>3.2567002045202603E-2</v>
      </c>
      <c r="C438" s="288">
        <v>1</v>
      </c>
      <c r="D438" s="278"/>
      <c r="E438"/>
    </row>
    <row r="439" spans="1:10">
      <c r="A439" s="287">
        <v>43556</v>
      </c>
      <c r="B439" s="386">
        <v>3.6070081200780799E-2</v>
      </c>
      <c r="C439" s="288">
        <v>1</v>
      </c>
      <c r="D439" s="278"/>
      <c r="E439"/>
    </row>
    <row r="440" spans="1:10">
      <c r="A440" s="287">
        <v>43586</v>
      </c>
      <c r="B440" s="386">
        <v>4.2635946804358303E-2</v>
      </c>
      <c r="C440" s="288">
        <v>1</v>
      </c>
      <c r="D440" s="278"/>
      <c r="E440"/>
    </row>
    <row r="441" spans="1:10">
      <c r="A441" s="287">
        <v>43617</v>
      </c>
      <c r="B441" s="386">
        <v>4.8867404148830201E-2</v>
      </c>
      <c r="C441" s="288">
        <v>1</v>
      </c>
      <c r="D441" s="278"/>
      <c r="E441"/>
    </row>
    <row r="442" spans="1:10">
      <c r="A442" s="287">
        <v>43647</v>
      </c>
      <c r="B442" s="386">
        <v>5.5531741356439498E-2</v>
      </c>
      <c r="C442" s="288">
        <v>1</v>
      </c>
      <c r="D442" s="278"/>
      <c r="E442"/>
    </row>
    <row r="443" spans="1:10">
      <c r="A443" s="287">
        <v>43678</v>
      </c>
      <c r="B443" s="386">
        <v>6.2767211676069301E-2</v>
      </c>
      <c r="C443" s="288">
        <v>1</v>
      </c>
      <c r="D443" s="278"/>
      <c r="E443"/>
    </row>
    <row r="444" spans="1:10">
      <c r="A444" s="287">
        <v>43709</v>
      </c>
      <c r="B444" s="386">
        <v>6.5343347222003495E-2</v>
      </c>
      <c r="C444" s="288">
        <v>1</v>
      </c>
      <c r="D444" s="278"/>
      <c r="E444"/>
    </row>
    <row r="445" spans="1:10">
      <c r="A445" s="287">
        <v>43739</v>
      </c>
      <c r="B445" s="386">
        <v>6.6112151190395194E-2</v>
      </c>
      <c r="C445" s="288">
        <v>1</v>
      </c>
      <c r="D445" s="278"/>
      <c r="E445"/>
    </row>
    <row r="446" spans="1:10">
      <c r="A446" s="287">
        <v>43770</v>
      </c>
      <c r="B446" s="386">
        <v>6.6241383401778806E-2</v>
      </c>
      <c r="C446" s="288">
        <v>1</v>
      </c>
      <c r="D446" s="278"/>
      <c r="E446"/>
    </row>
    <row r="447" spans="1:10">
      <c r="A447" s="287">
        <v>43800</v>
      </c>
      <c r="B447" s="386">
        <v>6.7708689755664506E-2</v>
      </c>
      <c r="C447" s="288">
        <v>1</v>
      </c>
      <c r="D447" s="278"/>
      <c r="E447"/>
    </row>
    <row r="448" spans="1:10">
      <c r="A448" s="287">
        <v>43831</v>
      </c>
      <c r="B448" s="386">
        <v>6.7095349390155101E-2</v>
      </c>
      <c r="C448" s="288">
        <v>1</v>
      </c>
      <c r="D448" s="278">
        <v>6.7095349390155101E-2</v>
      </c>
      <c r="E448"/>
      <c r="I448" s="393"/>
      <c r="J448" s="393"/>
    </row>
    <row r="449" spans="1:5">
      <c r="A449" s="290">
        <v>43862</v>
      </c>
      <c r="B449" s="386"/>
      <c r="C449" s="292">
        <v>0</v>
      </c>
      <c r="D449" s="386">
        <v>7.0148756458751405E-2</v>
      </c>
      <c r="E449" s="291"/>
    </row>
    <row r="450" spans="1:5">
      <c r="A450" s="290">
        <v>43891</v>
      </c>
      <c r="B450" s="386"/>
      <c r="C450" s="292">
        <v>0</v>
      </c>
      <c r="D450" s="386">
        <v>7.2230469215853077E-2</v>
      </c>
      <c r="E450" s="291"/>
    </row>
    <row r="451" spans="1:5">
      <c r="A451" s="290">
        <v>43922</v>
      </c>
      <c r="B451" s="386"/>
      <c r="C451" s="292">
        <v>0</v>
      </c>
      <c r="D451" s="386">
        <v>7.3285383010324279E-2</v>
      </c>
      <c r="E451" s="291"/>
    </row>
    <row r="452" spans="1:5">
      <c r="A452" s="290">
        <v>43952</v>
      </c>
      <c r="B452" s="386"/>
      <c r="C452" s="292">
        <v>0</v>
      </c>
      <c r="D452" s="386">
        <v>6.8541978421675642E-2</v>
      </c>
      <c r="E452" s="291"/>
    </row>
    <row r="453" spans="1:5">
      <c r="A453" s="290">
        <v>43983</v>
      </c>
      <c r="B453" s="386"/>
      <c r="C453" s="292">
        <v>0</v>
      </c>
      <c r="D453" s="386">
        <v>6.4337630525402645E-2</v>
      </c>
      <c r="E453" s="291"/>
    </row>
    <row r="454" spans="1:5">
      <c r="A454" s="290">
        <v>44013</v>
      </c>
      <c r="B454" s="386"/>
      <c r="C454" s="292">
        <v>0</v>
      </c>
      <c r="D454" s="386">
        <v>5.874474948192443E-2</v>
      </c>
      <c r="E454" s="291"/>
    </row>
    <row r="455" spans="1:5">
      <c r="A455" s="290">
        <v>44044</v>
      </c>
      <c r="B455" s="386"/>
      <c r="C455" s="292">
        <v>0</v>
      </c>
      <c r="D455" s="386">
        <v>5.2634939178160089E-2</v>
      </c>
      <c r="E455" s="291"/>
    </row>
    <row r="456" spans="1:5">
      <c r="A456" s="290">
        <v>44075</v>
      </c>
      <c r="B456" s="386"/>
      <c r="C456" s="292">
        <v>0</v>
      </c>
      <c r="D456" s="386">
        <v>5.190113538772323E-2</v>
      </c>
      <c r="E456" s="291"/>
    </row>
    <row r="457" spans="1:5">
      <c r="A457" s="290">
        <v>44105</v>
      </c>
      <c r="B457" s="386"/>
      <c r="C457" s="292">
        <v>0</v>
      </c>
      <c r="D457" s="386">
        <v>4.9796938458220752E-2</v>
      </c>
      <c r="E457" s="291"/>
    </row>
    <row r="458" spans="1:5">
      <c r="A458" s="290">
        <v>44136</v>
      </c>
      <c r="B458" s="386"/>
      <c r="C458" s="292">
        <v>0</v>
      </c>
      <c r="D458" s="386">
        <v>4.9085667600314742E-2</v>
      </c>
      <c r="E458" s="291"/>
    </row>
    <row r="459" spans="1:5">
      <c r="A459" s="290">
        <v>44166</v>
      </c>
      <c r="B459" s="386"/>
      <c r="C459" s="292">
        <v>0</v>
      </c>
      <c r="D459" s="386">
        <v>4.7150856594395996E-2</v>
      </c>
      <c r="E459" s="291"/>
    </row>
    <row r="460" spans="1:5">
      <c r="A460" s="290">
        <v>44197</v>
      </c>
      <c r="B460" s="386"/>
      <c r="C460" s="292">
        <v>0</v>
      </c>
      <c r="D460" s="386">
        <v>4.6565824784642773E-2</v>
      </c>
      <c r="E460" s="291"/>
    </row>
  </sheetData>
  <hyperlinks>
    <hyperlink ref="G1" location="'Table of Contents'!A1" display="Back to Table of Contents" xr:uid="{65D39D7E-160E-4B4E-B786-0340FF9AC57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9FE95-77B9-487F-B9A3-1037DE06AB6F}">
  <dimension ref="A1:G13"/>
  <sheetViews>
    <sheetView zoomScaleNormal="100" workbookViewId="0"/>
  </sheetViews>
  <sheetFormatPr defaultColWidth="9.15625" defaultRowHeight="14.4"/>
  <cols>
    <col min="1" max="1" width="21.578125" style="47" customWidth="1"/>
    <col min="2" max="2" width="22" style="52" customWidth="1"/>
    <col min="3" max="6" width="12.578125" style="52" customWidth="1"/>
    <col min="7" max="16384" width="9.15625" style="52"/>
  </cols>
  <sheetData>
    <row r="1" spans="1:7">
      <c r="A1" s="107" t="s">
        <v>272</v>
      </c>
      <c r="G1" s="256" t="s">
        <v>233</v>
      </c>
    </row>
    <row r="2" spans="1:7" ht="14.7" thickBot="1">
      <c r="A2" s="2" t="s">
        <v>213</v>
      </c>
    </row>
    <row r="3" spans="1:7" ht="17.100000000000001" thickBot="1">
      <c r="A3" s="109" t="s">
        <v>85</v>
      </c>
      <c r="B3" s="119" t="s">
        <v>132</v>
      </c>
      <c r="C3" s="122" t="s">
        <v>86</v>
      </c>
      <c r="D3" s="110" t="s">
        <v>87</v>
      </c>
      <c r="E3" s="110" t="s">
        <v>88</v>
      </c>
      <c r="F3" s="111" t="s">
        <v>123</v>
      </c>
    </row>
    <row r="4" spans="1:7" ht="16.8">
      <c r="A4" s="409" t="s">
        <v>308</v>
      </c>
      <c r="B4" s="123" t="s">
        <v>222</v>
      </c>
      <c r="C4" s="112">
        <v>0.5</v>
      </c>
      <c r="D4" s="112">
        <v>0.75</v>
      </c>
      <c r="E4" s="112">
        <v>0.9</v>
      </c>
      <c r="F4" s="113">
        <v>0.96</v>
      </c>
    </row>
    <row r="5" spans="1:7" ht="16.8">
      <c r="A5" s="409"/>
      <c r="B5" s="124" t="s">
        <v>223</v>
      </c>
      <c r="C5" s="114">
        <v>0.5</v>
      </c>
      <c r="D5" s="114">
        <v>0.25</v>
      </c>
      <c r="E5" s="114">
        <v>0.1</v>
      </c>
      <c r="F5" s="115">
        <v>0.04</v>
      </c>
    </row>
    <row r="6" spans="1:7">
      <c r="A6" s="407" t="s">
        <v>309</v>
      </c>
      <c r="B6" s="125" t="s">
        <v>89</v>
      </c>
      <c r="C6" s="120">
        <v>5.7000000000000002E-2</v>
      </c>
      <c r="D6" s="66">
        <v>7.4999999999999997E-2</v>
      </c>
      <c r="E6" s="66">
        <v>9.8000000000000004E-2</v>
      </c>
      <c r="F6" s="116">
        <v>0.105</v>
      </c>
    </row>
    <row r="7" spans="1:7">
      <c r="A7" s="407"/>
      <c r="B7" s="125" t="s">
        <v>90</v>
      </c>
      <c r="C7" s="121" t="s">
        <v>310</v>
      </c>
      <c r="D7" s="117" t="s">
        <v>311</v>
      </c>
      <c r="E7" s="117" t="s">
        <v>312</v>
      </c>
      <c r="F7" s="118" t="s">
        <v>313</v>
      </c>
    </row>
    <row r="8" spans="1:7">
      <c r="A8" s="407" t="s">
        <v>91</v>
      </c>
      <c r="B8" s="125" t="s">
        <v>314</v>
      </c>
      <c r="C8" s="66">
        <v>3.1E-2</v>
      </c>
      <c r="D8" s="66">
        <v>3.1E-2</v>
      </c>
      <c r="E8" s="66">
        <v>3.1E-2</v>
      </c>
      <c r="F8" s="116">
        <v>3.1E-2</v>
      </c>
    </row>
    <row r="9" spans="1:7">
      <c r="A9" s="407"/>
      <c r="B9" s="125" t="s">
        <v>315</v>
      </c>
      <c r="C9" s="66">
        <v>2.1999999999999999E-2</v>
      </c>
      <c r="D9" s="66">
        <v>2.5000000000000001E-2</v>
      </c>
      <c r="E9" s="66">
        <v>3.7999999999999999E-2</v>
      </c>
      <c r="F9" s="116">
        <v>6.0999999999999999E-2</v>
      </c>
    </row>
    <row r="10" spans="1:7">
      <c r="A10" s="407" t="s">
        <v>92</v>
      </c>
      <c r="B10" s="125" t="s">
        <v>314</v>
      </c>
      <c r="C10" s="66">
        <v>6.7000000000000004E-2</v>
      </c>
      <c r="D10" s="66">
        <v>6.7000000000000004E-2</v>
      </c>
      <c r="E10" s="66">
        <v>6.7000000000000004E-2</v>
      </c>
      <c r="F10" s="116">
        <v>6.7000000000000004E-2</v>
      </c>
    </row>
    <row r="11" spans="1:7" ht="14.7" thickBot="1">
      <c r="A11" s="408"/>
      <c r="B11" s="126" t="s">
        <v>315</v>
      </c>
      <c r="C11" s="387">
        <v>4.7E-2</v>
      </c>
      <c r="D11" s="387">
        <v>5.3999999999999999E-2</v>
      </c>
      <c r="E11" s="387">
        <v>0.08</v>
      </c>
      <c r="F11" s="388">
        <v>0.129</v>
      </c>
    </row>
    <row r="13" spans="1:7">
      <c r="A13" t="s">
        <v>316</v>
      </c>
    </row>
  </sheetData>
  <mergeCells count="4">
    <mergeCell ref="A6:A7"/>
    <mergeCell ref="A8:A9"/>
    <mergeCell ref="A10:A11"/>
    <mergeCell ref="A4:A5"/>
  </mergeCells>
  <hyperlinks>
    <hyperlink ref="G1" location="'Table of Contents'!A1" display="Back to Table of Contents" xr:uid="{B0C0BEFB-D888-45A3-A629-18422BDEB247}"/>
  </hyperlinks>
  <pageMargins left="0.7" right="0.7" top="0.75" bottom="0.75" header="0.3" footer="0.3"/>
  <pageSetup orientation="landscape" r:id="rId1"/>
  <webPublishItems count="1">
    <webPublishItem id="30623" divId="ADS_Draft_30623" sourceType="range" sourceRef="A3:F11" destinationFile="C:\Users\hek\AppData\Local\Temp\1\ExcelPreview\he-20200130131429U122346279249qQC.html"/>
  </webPublishItem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dimension ref="A1:H40"/>
  <sheetViews>
    <sheetView workbookViewId="0"/>
  </sheetViews>
  <sheetFormatPr defaultColWidth="9.15625" defaultRowHeight="14.4"/>
  <cols>
    <col min="1" max="1" width="38.26171875" style="2" bestFit="1" customWidth="1"/>
    <col min="2" max="2" width="7.15625" style="2" customWidth="1"/>
    <col min="3" max="3" width="14" style="2" bestFit="1" customWidth="1"/>
    <col min="4" max="4" width="14.26171875" style="2" bestFit="1" customWidth="1"/>
    <col min="5" max="5" width="10.41796875" style="2" customWidth="1"/>
    <col min="6" max="6" width="9.15625" style="2"/>
    <col min="7" max="7" width="53" style="2" bestFit="1" customWidth="1"/>
    <col min="8" max="16384" width="9.15625" style="2"/>
  </cols>
  <sheetData>
    <row r="1" spans="1:8">
      <c r="A1" s="1" t="s">
        <v>306</v>
      </c>
      <c r="F1" s="256" t="s">
        <v>233</v>
      </c>
    </row>
    <row r="2" spans="1:8" ht="14.7" thickBot="1">
      <c r="A2" s="2" t="s">
        <v>213</v>
      </c>
    </row>
    <row r="3" spans="1:8">
      <c r="A3" s="103" t="s">
        <v>2</v>
      </c>
      <c r="B3" s="104">
        <v>2020</v>
      </c>
      <c r="C3" s="104" t="s">
        <v>126</v>
      </c>
      <c r="D3" s="104" t="s">
        <v>127</v>
      </c>
    </row>
    <row r="4" spans="1:8">
      <c r="A4" s="2" t="s">
        <v>3</v>
      </c>
      <c r="B4" s="389">
        <v>2.8571428571428581E-2</v>
      </c>
      <c r="C4" s="390">
        <v>5.7787532338505865E-2</v>
      </c>
      <c r="D4" s="391">
        <v>1.3462648148148199E-2</v>
      </c>
      <c r="F4" s="100"/>
      <c r="H4" s="100" t="s">
        <v>124</v>
      </c>
    </row>
    <row r="5" spans="1:8">
      <c r="A5" s="2" t="s">
        <v>4</v>
      </c>
      <c r="B5" s="389">
        <v>3.2000000000000028E-2</v>
      </c>
      <c r="C5" s="390">
        <v>3.4663912320202939E-2</v>
      </c>
      <c r="D5" s="391">
        <v>1.1089306382978701E-2</v>
      </c>
      <c r="F5" s="100"/>
      <c r="H5" s="100" t="s">
        <v>125</v>
      </c>
    </row>
    <row r="6" spans="1:8">
      <c r="A6" s="2" t="s">
        <v>5</v>
      </c>
      <c r="B6" s="389">
        <v>3.0636427739556549E-3</v>
      </c>
      <c r="C6" s="390">
        <v>3.7339086633634277E-3</v>
      </c>
      <c r="D6" s="391">
        <v>7.7100331536388098E-3</v>
      </c>
      <c r="F6" s="100"/>
      <c r="H6" s="100"/>
    </row>
    <row r="7" spans="1:8">
      <c r="A7" s="2" t="s">
        <v>6</v>
      </c>
      <c r="B7" s="389">
        <v>2.1623537752569977E-2</v>
      </c>
      <c r="C7" s="390">
        <v>1.4856342602029171E-2</v>
      </c>
      <c r="D7" s="391">
        <v>2.4421337349397601E-3</v>
      </c>
      <c r="F7" s="100"/>
      <c r="H7" s="100"/>
    </row>
    <row r="8" spans="1:8">
      <c r="A8" s="2" t="s">
        <v>7</v>
      </c>
      <c r="B8" s="389">
        <v>2.0841128361296257E-2</v>
      </c>
      <c r="C8" s="390">
        <v>3.6049665915849904E-2</v>
      </c>
      <c r="D8" s="391">
        <v>6.9094931623931597E-3</v>
      </c>
      <c r="F8" s="100"/>
      <c r="H8" s="100"/>
    </row>
    <row r="9" spans="1:8">
      <c r="A9" s="2" t="s">
        <v>8</v>
      </c>
      <c r="B9" s="389">
        <v>1.4112637724419508E-2</v>
      </c>
      <c r="C9" s="390">
        <v>2.2375786781842155E-2</v>
      </c>
      <c r="D9" s="391">
        <v>9.3328223529411704E-3</v>
      </c>
      <c r="F9" s="100"/>
      <c r="H9" s="100"/>
    </row>
    <row r="10" spans="1:8">
      <c r="A10" s="2" t="s">
        <v>9</v>
      </c>
      <c r="B10" s="389">
        <v>2.7135313441946307E-2</v>
      </c>
      <c r="C10" s="390">
        <v>1.7442733274751321E-2</v>
      </c>
      <c r="D10" s="391">
        <v>2.4311653846153799E-2</v>
      </c>
      <c r="F10" s="100"/>
      <c r="H10" s="100"/>
    </row>
    <row r="11" spans="1:8">
      <c r="A11" s="2" t="s">
        <v>10</v>
      </c>
      <c r="B11" s="389">
        <v>5.8084772370486704E-2</v>
      </c>
      <c r="C11" s="390">
        <v>5.9976073507232663E-2</v>
      </c>
      <c r="D11" s="391">
        <v>6.3273999999999995E-3</v>
      </c>
      <c r="F11" s="100"/>
      <c r="H11" s="100"/>
    </row>
    <row r="12" spans="1:8">
      <c r="A12" s="2" t="s">
        <v>11</v>
      </c>
      <c r="B12" s="389">
        <v>5.5185909980430492E-2</v>
      </c>
      <c r="C12" s="390">
        <v>3.9644688112764337E-2</v>
      </c>
      <c r="D12" s="391">
        <v>1.156286875E-2</v>
      </c>
      <c r="F12" s="100"/>
      <c r="H12" s="100"/>
    </row>
    <row r="13" spans="1:8">
      <c r="A13" s="2" t="s">
        <v>12</v>
      </c>
      <c r="B13" s="389">
        <v>1.7241379310344862E-2</v>
      </c>
      <c r="C13" s="390">
        <v>2.7883223473710528E-2</v>
      </c>
      <c r="D13" s="391">
        <v>1.073175E-3</v>
      </c>
      <c r="F13" s="100"/>
      <c r="H13" s="100"/>
    </row>
    <row r="14" spans="1:8">
      <c r="A14" s="2" t="s">
        <v>13</v>
      </c>
      <c r="B14" s="389">
        <v>8.1250000000000044E-2</v>
      </c>
      <c r="C14" s="390">
        <v>3.8026376406572138E-2</v>
      </c>
      <c r="D14" s="391">
        <v>3.5332055555555601E-3</v>
      </c>
      <c r="F14" s="100"/>
      <c r="H14" s="100"/>
    </row>
    <row r="15" spans="1:8">
      <c r="A15" s="2" t="s">
        <v>14</v>
      </c>
      <c r="B15" s="389">
        <v>0.13101499183139775</v>
      </c>
      <c r="C15" s="390">
        <v>3.2041046978088628E-2</v>
      </c>
      <c r="D15" s="391">
        <v>5.1082282993197302E-2</v>
      </c>
      <c r="F15" s="100"/>
      <c r="H15" s="100"/>
    </row>
    <row r="16" spans="1:8">
      <c r="A16" s="2" t="s">
        <v>15</v>
      </c>
      <c r="B16" s="389">
        <v>0</v>
      </c>
      <c r="C16" s="390">
        <v>2.7032945009990539E-2</v>
      </c>
      <c r="D16" s="391">
        <v>4.5986111111111097E-3</v>
      </c>
      <c r="F16" s="100"/>
      <c r="H16" s="100"/>
    </row>
    <row r="17" spans="1:8">
      <c r="A17" s="2" t="s">
        <v>54</v>
      </c>
      <c r="B17" s="389">
        <v>0</v>
      </c>
      <c r="C17" s="390">
        <v>1.3074713620343847E-2</v>
      </c>
      <c r="D17" s="391">
        <v>9.16128674698795E-3</v>
      </c>
      <c r="F17" s="100"/>
      <c r="H17" s="100"/>
    </row>
    <row r="18" spans="1:8">
      <c r="A18" s="2" t="s">
        <v>16</v>
      </c>
      <c r="B18" s="389">
        <v>0</v>
      </c>
      <c r="C18" s="390">
        <v>8.373456971413562E-3</v>
      </c>
      <c r="D18" s="391">
        <v>3.9595037037037E-3</v>
      </c>
      <c r="F18" s="100"/>
      <c r="H18" s="100"/>
    </row>
    <row r="19" spans="1:8">
      <c r="A19" s="2" t="s">
        <v>17</v>
      </c>
      <c r="B19" s="389">
        <v>3.01102454828861E-2</v>
      </c>
      <c r="C19" s="390">
        <v>2.7786265287548129E-2</v>
      </c>
      <c r="D19" s="391">
        <v>4.9030426229508201E-3</v>
      </c>
      <c r="F19" s="100"/>
      <c r="H19" s="100"/>
    </row>
    <row r="20" spans="1:8">
      <c r="A20" s="2" t="s">
        <v>18</v>
      </c>
      <c r="B20" s="389">
        <v>2.8385735494473763E-2</v>
      </c>
      <c r="C20" s="390">
        <v>2.9187153282301703E-2</v>
      </c>
      <c r="D20" s="391">
        <v>8.0700172413793111E-3</v>
      </c>
      <c r="F20" s="100"/>
      <c r="H20" s="100"/>
    </row>
    <row r="21" spans="1:8">
      <c r="A21" s="2" t="s">
        <v>19</v>
      </c>
      <c r="B21" s="389">
        <v>8.1368113416575794E-2</v>
      </c>
      <c r="C21" s="390">
        <v>9.2424892013061366E-2</v>
      </c>
      <c r="D21" s="391">
        <v>1.80873829268293E-2</v>
      </c>
      <c r="F21" s="100"/>
      <c r="H21" s="100"/>
    </row>
    <row r="22" spans="1:8">
      <c r="A22" s="2" t="s">
        <v>55</v>
      </c>
      <c r="B22" s="389">
        <v>0</v>
      </c>
      <c r="C22" s="390">
        <v>5.623762300746793E-3</v>
      </c>
      <c r="D22" s="391">
        <v>6.2186184466019399E-3</v>
      </c>
      <c r="F22" s="100"/>
      <c r="H22" s="100"/>
    </row>
    <row r="23" spans="1:8">
      <c r="A23" s="2" t="s">
        <v>20</v>
      </c>
      <c r="B23" s="389">
        <v>0.15259259259259261</v>
      </c>
      <c r="C23" s="390">
        <v>5.0150669177088436E-2</v>
      </c>
      <c r="D23" s="391">
        <v>5.0960737500000006E-2</v>
      </c>
      <c r="F23" s="100"/>
      <c r="H23" s="100"/>
    </row>
    <row r="24" spans="1:8">
      <c r="A24" s="2" t="s">
        <v>21</v>
      </c>
      <c r="B24" s="389">
        <v>0</v>
      </c>
      <c r="C24" s="390">
        <v>3.1363215263464639E-2</v>
      </c>
      <c r="D24" s="391">
        <v>3.2540786363636401E-2</v>
      </c>
      <c r="F24" s="100"/>
      <c r="H24" s="100"/>
    </row>
    <row r="25" spans="1:8">
      <c r="A25" s="2" t="s">
        <v>22</v>
      </c>
      <c r="B25" s="389">
        <v>4.166666666666663E-2</v>
      </c>
      <c r="C25" s="390">
        <v>4.7943604780046001E-2</v>
      </c>
      <c r="D25" s="391">
        <v>1.7504155555555602E-2</v>
      </c>
      <c r="F25" s="100"/>
      <c r="H25" s="100"/>
    </row>
    <row r="26" spans="1:8">
      <c r="A26" s="2" t="s">
        <v>23</v>
      </c>
      <c r="B26" s="389">
        <v>2.5445075930920824E-2</v>
      </c>
      <c r="C26" s="390">
        <v>2.8401900212750131E-2</v>
      </c>
      <c r="D26" s="391">
        <v>2.6940082716049401E-2</v>
      </c>
      <c r="F26" s="100"/>
      <c r="H26" s="100"/>
    </row>
    <row r="27" spans="1:8">
      <c r="A27" s="2" t="s">
        <v>56</v>
      </c>
      <c r="B27" s="389">
        <v>8.8698366290670405E-3</v>
      </c>
      <c r="C27" s="390">
        <v>7.1357855285413274E-3</v>
      </c>
      <c r="D27" s="391">
        <v>5.5676499999999995E-3</v>
      </c>
      <c r="F27" s="100"/>
      <c r="H27" s="100"/>
    </row>
    <row r="28" spans="1:8">
      <c r="A28" s="2" t="s">
        <v>24</v>
      </c>
      <c r="B28" s="389">
        <v>0.12801620586584117</v>
      </c>
      <c r="C28" s="390">
        <v>3.6817513499424193E-2</v>
      </c>
      <c r="D28" s="391">
        <v>9.7113144736842103E-3</v>
      </c>
      <c r="F28" s="100"/>
      <c r="H28" s="100"/>
    </row>
    <row r="29" spans="1:8">
      <c r="A29" s="2" t="s">
        <v>25</v>
      </c>
      <c r="B29" s="389">
        <v>7.080862081070538E-2</v>
      </c>
      <c r="C29" s="390">
        <v>4.1550523404628392E-2</v>
      </c>
      <c r="D29" s="391">
        <v>2.33600230769231E-2</v>
      </c>
      <c r="F29" s="100"/>
      <c r="H29" s="100"/>
    </row>
    <row r="30" spans="1:8">
      <c r="A30" s="2" t="s">
        <v>26</v>
      </c>
      <c r="B30" s="389">
        <v>8.2590061392331715E-2</v>
      </c>
      <c r="C30" s="390">
        <v>5.9862411477802024E-2</v>
      </c>
      <c r="D30" s="391">
        <v>9.87011428571429E-3</v>
      </c>
      <c r="F30" s="100"/>
      <c r="H30" s="100"/>
    </row>
    <row r="31" spans="1:8">
      <c r="A31" s="2" t="s">
        <v>27</v>
      </c>
      <c r="B31" s="389">
        <v>0</v>
      </c>
      <c r="C31" s="390">
        <v>3.7307704452846924E-3</v>
      </c>
      <c r="D31" s="391">
        <v>7.6844444444444408E-3</v>
      </c>
      <c r="F31" s="100"/>
      <c r="H31" s="100"/>
    </row>
    <row r="32" spans="1:8">
      <c r="A32" s="2" t="s">
        <v>28</v>
      </c>
      <c r="B32" s="389">
        <v>3.1668388476374876E-2</v>
      </c>
      <c r="C32" s="390">
        <v>2.4324644152035724E-2</v>
      </c>
      <c r="D32" s="391">
        <v>3.8467971014492703E-3</v>
      </c>
      <c r="F32" s="100"/>
      <c r="H32" s="100"/>
    </row>
    <row r="33" spans="1:8">
      <c r="A33" s="2" t="s">
        <v>29</v>
      </c>
      <c r="B33" s="389">
        <v>4.896318339209027E-2</v>
      </c>
      <c r="C33" s="390">
        <v>2.6953346809087009E-2</v>
      </c>
      <c r="D33" s="391">
        <v>2.4400256250000002E-2</v>
      </c>
      <c r="F33" s="100"/>
      <c r="H33" s="100"/>
    </row>
    <row r="34" spans="1:8">
      <c r="A34" s="2" t="s">
        <v>30</v>
      </c>
      <c r="B34" s="389">
        <v>4.1867954911433136E-2</v>
      </c>
      <c r="C34" s="390">
        <v>2.3792590925553414E-2</v>
      </c>
      <c r="D34" s="391">
        <v>1.2964144E-2</v>
      </c>
      <c r="F34" s="100"/>
      <c r="H34" s="100"/>
    </row>
    <row r="35" spans="1:8">
      <c r="A35" s="2" t="s">
        <v>31</v>
      </c>
      <c r="B35" s="389">
        <v>4.7476304187059615E-3</v>
      </c>
      <c r="C35" s="390">
        <v>1.9216658929003261E-3</v>
      </c>
      <c r="D35" s="391">
        <v>5.7342150442477903E-3</v>
      </c>
      <c r="F35" s="100"/>
      <c r="H35" s="100"/>
    </row>
    <row r="36" spans="1:8">
      <c r="A36" s="2" t="s">
        <v>32</v>
      </c>
      <c r="B36" s="389">
        <v>0</v>
      </c>
      <c r="C36" s="390">
        <v>3.4724090611700786E-3</v>
      </c>
      <c r="D36" s="391">
        <v>5.3719818181818205E-3</v>
      </c>
      <c r="F36" s="100"/>
      <c r="H36" s="100"/>
    </row>
    <row r="37" spans="1:8">
      <c r="A37" s="2" t="s">
        <v>33</v>
      </c>
      <c r="B37" s="389">
        <v>0</v>
      </c>
      <c r="C37" s="390">
        <v>3.4047944172597155E-3</v>
      </c>
      <c r="D37" s="391">
        <v>3.3292571428571397E-3</v>
      </c>
      <c r="F37" s="100"/>
      <c r="H37" s="100"/>
    </row>
    <row r="38" spans="1:8">
      <c r="A38" s="2" t="s">
        <v>34</v>
      </c>
      <c r="B38" s="389">
        <v>5.9539260220636048E-2</v>
      </c>
      <c r="C38" s="390">
        <v>3.9223890806227568E-2</v>
      </c>
      <c r="D38" s="391">
        <v>8.2570227272727309E-3</v>
      </c>
      <c r="F38" s="100"/>
      <c r="H38" s="100"/>
    </row>
    <row r="40" spans="1:8">
      <c r="A40"/>
    </row>
  </sheetData>
  <hyperlinks>
    <hyperlink ref="F1" location="'Table of Contents'!A1" display="Back to Table of Contents" xr:uid="{F52084CC-F3C1-435B-98CF-5BA13953FEC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12D25-BABB-410B-8FBA-17054FE5C19E}">
  <dimension ref="A1:E38"/>
  <sheetViews>
    <sheetView showGridLines="0" workbookViewId="0"/>
  </sheetViews>
  <sheetFormatPr defaultColWidth="9.15625" defaultRowHeight="14.4"/>
  <cols>
    <col min="1" max="1" width="24.83984375" style="2" customWidth="1"/>
    <col min="2" max="4" width="14.68359375" style="2" customWidth="1"/>
    <col min="5" max="16384" width="9.15625" style="2"/>
  </cols>
  <sheetData>
    <row r="1" spans="1:5">
      <c r="A1" s="1" t="s">
        <v>307</v>
      </c>
      <c r="D1" s="256" t="s">
        <v>233</v>
      </c>
    </row>
    <row r="2" spans="1:5">
      <c r="A2" s="2" t="s">
        <v>213</v>
      </c>
      <c r="B2" s="101"/>
      <c r="C2" s="101"/>
      <c r="D2" s="31"/>
    </row>
    <row r="3" spans="1:5" ht="29.1" customHeight="1">
      <c r="A3" s="293" t="s">
        <v>36</v>
      </c>
      <c r="B3" s="373" t="s">
        <v>554</v>
      </c>
      <c r="C3" s="373" t="s">
        <v>555</v>
      </c>
      <c r="D3" s="373" t="s">
        <v>556</v>
      </c>
    </row>
    <row r="4" spans="1:5">
      <c r="A4" s="294">
        <v>2019</v>
      </c>
      <c r="B4" s="295">
        <v>3.8929754654388402E-2</v>
      </c>
      <c r="C4" s="295">
        <v>2.2927099752146601E-2</v>
      </c>
      <c r="D4" s="295">
        <v>1.8772255421702699E-2</v>
      </c>
      <c r="E4" s="100"/>
    </row>
    <row r="5" spans="1:5">
      <c r="A5" s="294">
        <v>2020</v>
      </c>
      <c r="B5" s="295">
        <v>9.2173134331980294E-2</v>
      </c>
      <c r="C5" s="295">
        <v>4.6312495182655601E-2</v>
      </c>
      <c r="D5" s="295">
        <v>3.1297440832907003E-2</v>
      </c>
      <c r="E5" s="100"/>
    </row>
    <row r="6" spans="1:5">
      <c r="A6" s="294" t="s">
        <v>318</v>
      </c>
      <c r="B6" s="295">
        <v>6.7179570002405695E-2</v>
      </c>
      <c r="C6" s="295">
        <v>4.4619217570189197E-2</v>
      </c>
      <c r="D6" s="295">
        <v>3.27853441617275E-2</v>
      </c>
      <c r="E6" s="100"/>
    </row>
    <row r="7" spans="1:5">
      <c r="B7" s="34"/>
      <c r="C7" s="102"/>
      <c r="D7" s="100"/>
      <c r="E7" s="100"/>
    </row>
    <row r="8" spans="1:5">
      <c r="B8" s="34"/>
      <c r="C8" s="102"/>
      <c r="D8" s="100"/>
      <c r="E8" s="100"/>
    </row>
    <row r="9" spans="1:5">
      <c r="B9" s="34"/>
      <c r="C9" s="102"/>
      <c r="D9" s="100"/>
      <c r="E9" s="100"/>
    </row>
    <row r="10" spans="1:5">
      <c r="B10" s="34"/>
      <c r="C10" s="102"/>
      <c r="D10" s="100"/>
      <c r="E10" s="100"/>
    </row>
    <row r="11" spans="1:5">
      <c r="B11" s="34"/>
      <c r="C11" s="102"/>
      <c r="D11" s="100"/>
      <c r="E11" s="100"/>
    </row>
    <row r="12" spans="1:5">
      <c r="B12" s="34"/>
      <c r="C12" s="102"/>
      <c r="D12" s="100"/>
      <c r="E12" s="100"/>
    </row>
    <row r="13" spans="1:5">
      <c r="B13" s="34"/>
      <c r="C13" s="102"/>
      <c r="D13" s="100"/>
      <c r="E13" s="100"/>
    </row>
    <row r="14" spans="1:5">
      <c r="B14" s="34"/>
      <c r="C14" s="102"/>
      <c r="D14" s="100"/>
      <c r="E14" s="100"/>
    </row>
    <row r="15" spans="1:5">
      <c r="B15" s="34"/>
      <c r="C15" s="102"/>
      <c r="D15" s="100"/>
      <c r="E15" s="100"/>
    </row>
    <row r="16" spans="1:5">
      <c r="B16" s="34"/>
      <c r="C16" s="102"/>
      <c r="D16" s="100"/>
      <c r="E16" s="100"/>
    </row>
    <row r="17" spans="2:5">
      <c r="B17" s="34"/>
      <c r="C17" s="102"/>
      <c r="D17" s="100"/>
      <c r="E17" s="100"/>
    </row>
    <row r="18" spans="2:5">
      <c r="B18" s="34"/>
      <c r="C18" s="102"/>
      <c r="D18" s="100"/>
      <c r="E18" s="100"/>
    </row>
    <row r="19" spans="2:5">
      <c r="B19" s="34"/>
      <c r="C19" s="102"/>
      <c r="D19" s="100"/>
      <c r="E19" s="100"/>
    </row>
    <row r="20" spans="2:5">
      <c r="B20" s="34"/>
      <c r="C20" s="102"/>
      <c r="D20" s="100"/>
      <c r="E20" s="100"/>
    </row>
    <row r="21" spans="2:5">
      <c r="B21" s="34"/>
      <c r="C21" s="102"/>
      <c r="D21" s="100"/>
      <c r="E21" s="100"/>
    </row>
    <row r="22" spans="2:5">
      <c r="B22" s="34"/>
      <c r="C22" s="102"/>
      <c r="D22" s="100"/>
      <c r="E22" s="100"/>
    </row>
    <row r="23" spans="2:5">
      <c r="B23" s="34"/>
      <c r="C23" s="102"/>
      <c r="D23" s="100"/>
      <c r="E23" s="100"/>
    </row>
    <row r="24" spans="2:5">
      <c r="B24" s="34"/>
      <c r="C24" s="102"/>
      <c r="D24" s="100"/>
      <c r="E24" s="100"/>
    </row>
    <row r="25" spans="2:5">
      <c r="B25" s="34"/>
      <c r="C25" s="102"/>
      <c r="D25" s="100"/>
      <c r="E25" s="100"/>
    </row>
    <row r="26" spans="2:5">
      <c r="B26" s="34"/>
      <c r="C26" s="102"/>
      <c r="D26" s="100"/>
      <c r="E26" s="100"/>
    </row>
    <row r="27" spans="2:5">
      <c r="B27" s="34"/>
      <c r="C27" s="102"/>
      <c r="D27" s="100"/>
      <c r="E27" s="100"/>
    </row>
    <row r="28" spans="2:5">
      <c r="B28" s="34"/>
      <c r="C28" s="102"/>
      <c r="D28" s="100"/>
      <c r="E28" s="100"/>
    </row>
    <row r="29" spans="2:5">
      <c r="B29" s="34"/>
      <c r="C29" s="102"/>
      <c r="D29" s="100"/>
      <c r="E29" s="100"/>
    </row>
    <row r="30" spans="2:5">
      <c r="B30" s="34"/>
      <c r="C30" s="102"/>
      <c r="D30" s="100"/>
      <c r="E30" s="100"/>
    </row>
    <row r="31" spans="2:5">
      <c r="B31" s="34"/>
      <c r="C31" s="102"/>
      <c r="D31" s="100"/>
      <c r="E31" s="100"/>
    </row>
    <row r="32" spans="2:5">
      <c r="B32" s="34"/>
      <c r="C32" s="102"/>
      <c r="D32" s="100"/>
      <c r="E32" s="100"/>
    </row>
    <row r="33" spans="2:5">
      <c r="B33" s="34"/>
      <c r="C33" s="102"/>
      <c r="D33" s="100"/>
      <c r="E33" s="100"/>
    </row>
    <row r="34" spans="2:5">
      <c r="B34" s="34"/>
      <c r="C34" s="102"/>
      <c r="D34" s="100"/>
      <c r="E34" s="100"/>
    </row>
    <row r="35" spans="2:5">
      <c r="B35" s="34"/>
      <c r="C35" s="102"/>
      <c r="D35" s="100"/>
      <c r="E35" s="100"/>
    </row>
    <row r="36" spans="2:5">
      <c r="B36" s="34"/>
      <c r="C36" s="102"/>
      <c r="D36" s="100"/>
      <c r="E36" s="100"/>
    </row>
    <row r="37" spans="2:5">
      <c r="B37" s="34"/>
      <c r="C37" s="102"/>
      <c r="D37" s="100"/>
      <c r="E37" s="100"/>
    </row>
    <row r="38" spans="2:5">
      <c r="B38" s="34"/>
      <c r="C38" s="102"/>
      <c r="D38" s="100"/>
      <c r="E38" s="100"/>
    </row>
  </sheetData>
  <hyperlinks>
    <hyperlink ref="D1" location="'Table of Contents'!A1" display="Back to Table of Contents" xr:uid="{03F5F50E-0D82-4C40-84FD-5F381735A233}"/>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C4351-A4EE-48FD-890E-0005D4DB67D5}">
  <sheetPr codeName="Sheet22"/>
  <dimension ref="A1:G46"/>
  <sheetViews>
    <sheetView zoomScaleNormal="100" workbookViewId="0"/>
  </sheetViews>
  <sheetFormatPr defaultColWidth="9.15625" defaultRowHeight="14.4"/>
  <cols>
    <col min="1" max="1" width="10.41796875" style="2" customWidth="1"/>
    <col min="2" max="2" width="36.578125" style="2" bestFit="1" customWidth="1"/>
    <col min="3" max="3" width="38.578125" style="2" bestFit="1" customWidth="1"/>
    <col min="4" max="4" width="28" style="2" bestFit="1" customWidth="1"/>
    <col min="5" max="5" width="30" style="2" bestFit="1" customWidth="1"/>
    <col min="6" max="16384" width="9.15625" style="2"/>
  </cols>
  <sheetData>
    <row r="1" spans="1:7">
      <c r="A1" s="1" t="s">
        <v>305</v>
      </c>
      <c r="B1" s="52"/>
      <c r="C1" s="52"/>
      <c r="D1" s="52"/>
      <c r="E1" s="52"/>
      <c r="G1" s="256" t="s">
        <v>233</v>
      </c>
    </row>
    <row r="2" spans="1:7">
      <c r="A2" s="2" t="s">
        <v>213</v>
      </c>
      <c r="B2" s="52"/>
      <c r="C2" s="52"/>
      <c r="D2" s="52"/>
      <c r="E2" s="52"/>
    </row>
    <row r="3" spans="1:7">
      <c r="A3" s="127" t="s">
        <v>36</v>
      </c>
      <c r="B3" s="127" t="s">
        <v>151</v>
      </c>
      <c r="C3" s="127" t="s">
        <v>152</v>
      </c>
      <c r="D3" s="127" t="s">
        <v>153</v>
      </c>
      <c r="E3" s="127" t="s">
        <v>154</v>
      </c>
    </row>
    <row r="4" spans="1:7">
      <c r="A4" s="128">
        <v>1983</v>
      </c>
      <c r="B4" s="129">
        <v>1.9080659150043301E-2</v>
      </c>
      <c r="C4" s="129"/>
      <c r="D4" s="129">
        <v>6.0060060060059997E-2</v>
      </c>
      <c r="E4" s="129"/>
    </row>
    <row r="5" spans="1:7">
      <c r="A5" s="128">
        <v>1984</v>
      </c>
      <c r="B5" s="129">
        <v>2.2784810126582199E-2</v>
      </c>
      <c r="C5" s="129"/>
      <c r="D5" s="129">
        <v>6.7448680351906098E-2</v>
      </c>
      <c r="E5" s="129"/>
    </row>
    <row r="6" spans="1:7">
      <c r="A6" s="128">
        <v>1985</v>
      </c>
      <c r="B6" s="129">
        <v>3.5141329258976298E-2</v>
      </c>
      <c r="C6" s="129"/>
      <c r="D6" s="129">
        <v>9.2485549132947695E-2</v>
      </c>
      <c r="E6" s="129"/>
    </row>
    <row r="7" spans="1:7">
      <c r="A7" s="128">
        <v>1986</v>
      </c>
      <c r="B7" s="129">
        <v>4.3333333333333099E-2</v>
      </c>
      <c r="C7" s="129"/>
      <c r="D7" s="129">
        <v>0.125</v>
      </c>
      <c r="E7" s="129"/>
    </row>
    <row r="8" spans="1:7">
      <c r="A8" s="128">
        <v>1987</v>
      </c>
      <c r="B8" s="129">
        <v>3.1818181818181898E-2</v>
      </c>
      <c r="C8" s="129"/>
      <c r="D8" s="129">
        <v>9.9273607748184098E-2</v>
      </c>
      <c r="E8" s="129"/>
    </row>
    <row r="9" spans="1:7">
      <c r="A9" s="128">
        <v>1988</v>
      </c>
      <c r="B9" s="129">
        <v>2.6837060702875601E-2</v>
      </c>
      <c r="C9" s="129"/>
      <c r="D9" s="129">
        <v>8.2051282051282204E-2</v>
      </c>
      <c r="E9" s="129"/>
    </row>
    <row r="10" spans="1:7">
      <c r="A10" s="128">
        <v>1989</v>
      </c>
      <c r="B10" s="129">
        <v>4.0121580547112699E-2</v>
      </c>
      <c r="C10" s="129"/>
      <c r="D10" s="129">
        <v>0.10784313725490199</v>
      </c>
      <c r="E10" s="129"/>
    </row>
    <row r="11" spans="1:7">
      <c r="A11" s="128">
        <v>1990</v>
      </c>
      <c r="B11" s="129">
        <v>3.3506643558636397E-2</v>
      </c>
      <c r="C11" s="129"/>
      <c r="D11" s="129">
        <v>9.5717884130982006E-2</v>
      </c>
      <c r="E11" s="129"/>
    </row>
    <row r="12" spans="1:7">
      <c r="A12" s="128">
        <v>1991</v>
      </c>
      <c r="B12" s="129">
        <v>2.5582717453098099E-2</v>
      </c>
      <c r="C12" s="129"/>
      <c r="D12" s="129">
        <v>9.7852028639618199E-2</v>
      </c>
      <c r="E12" s="129"/>
    </row>
    <row r="13" spans="1:7">
      <c r="A13" s="128">
        <v>1992</v>
      </c>
      <c r="B13" s="129">
        <v>1.1278195488721899E-2</v>
      </c>
      <c r="C13" s="129"/>
      <c r="D13" s="129">
        <v>4.4289044289044198E-2</v>
      </c>
      <c r="E13" s="129"/>
    </row>
    <row r="14" spans="1:7">
      <c r="A14" s="128">
        <v>1993</v>
      </c>
      <c r="B14" s="129">
        <v>8.1925243215562604E-3</v>
      </c>
      <c r="C14" s="129"/>
      <c r="D14" s="129">
        <v>3.3333333333333402E-2</v>
      </c>
      <c r="E14" s="129"/>
    </row>
    <row r="15" spans="1:7">
      <c r="A15" s="128">
        <v>1994</v>
      </c>
      <c r="B15" s="129">
        <v>7.8413284132841099E-3</v>
      </c>
      <c r="C15" s="129"/>
      <c r="D15" s="129">
        <v>2.5925925925925901E-2</v>
      </c>
      <c r="E15" s="129"/>
    </row>
    <row r="16" spans="1:7">
      <c r="A16" s="128">
        <v>1995</v>
      </c>
      <c r="B16" s="129">
        <v>7.6693651469963396E-3</v>
      </c>
      <c r="C16" s="129"/>
      <c r="D16" s="129">
        <v>3.0575539568345401E-2</v>
      </c>
      <c r="E16" s="129"/>
    </row>
    <row r="17" spans="1:5">
      <c r="A17" s="128">
        <v>1996</v>
      </c>
      <c r="B17" s="129">
        <v>7.4074074074074198E-3</v>
      </c>
      <c r="C17" s="129"/>
      <c r="D17" s="129">
        <v>2.9051987767584001E-2</v>
      </c>
      <c r="E17" s="129"/>
    </row>
    <row r="18" spans="1:5">
      <c r="A18" s="128">
        <v>1997</v>
      </c>
      <c r="B18" s="129">
        <v>2.1516754850088301E-2</v>
      </c>
      <c r="C18" s="129"/>
      <c r="D18" s="129">
        <v>4.6060606060606003E-2</v>
      </c>
      <c r="E18" s="129"/>
    </row>
    <row r="19" spans="1:5">
      <c r="A19" s="128">
        <v>1998</v>
      </c>
      <c r="B19" s="129">
        <v>2.5429326287979E-2</v>
      </c>
      <c r="C19" s="129"/>
      <c r="D19" s="129">
        <v>7.5587334014300206E-2</v>
      </c>
      <c r="E19" s="129"/>
    </row>
    <row r="20" spans="1:5">
      <c r="A20" s="128">
        <v>1999</v>
      </c>
      <c r="B20" s="129">
        <v>1.8431740081224599E-2</v>
      </c>
      <c r="C20" s="129"/>
      <c r="D20" s="129">
        <v>4.6387154326493901E-2</v>
      </c>
      <c r="E20" s="129"/>
    </row>
    <row r="21" spans="1:5">
      <c r="A21" s="128">
        <v>2000</v>
      </c>
      <c r="B21" s="129">
        <v>1.6338880484115002E-2</v>
      </c>
      <c r="C21" s="129"/>
      <c r="D21" s="129">
        <v>3.9297658862876297E-2</v>
      </c>
      <c r="E21" s="129"/>
    </row>
    <row r="22" spans="1:5">
      <c r="A22" s="128">
        <v>2001</v>
      </c>
      <c r="B22" s="129">
        <v>2.2646007151370402E-2</v>
      </c>
      <c r="C22" s="129"/>
      <c r="D22" s="129">
        <v>5.4654141759180298E-2</v>
      </c>
      <c r="E22" s="129"/>
    </row>
    <row r="23" spans="1:5">
      <c r="A23" s="128">
        <v>2002</v>
      </c>
      <c r="B23" s="129">
        <v>4.9942263279446002E-2</v>
      </c>
      <c r="C23" s="129"/>
      <c r="D23" s="129">
        <v>0.120222929936306</v>
      </c>
      <c r="E23" s="129"/>
    </row>
    <row r="24" spans="1:5">
      <c r="A24" s="128">
        <v>2003</v>
      </c>
      <c r="B24" s="129">
        <v>2.30263157894737E-2</v>
      </c>
      <c r="C24" s="129"/>
      <c r="D24" s="129">
        <v>6.08052588331962E-2</v>
      </c>
      <c r="E24" s="129"/>
    </row>
    <row r="25" spans="1:5">
      <c r="A25" s="128">
        <v>2004</v>
      </c>
      <c r="B25" s="129">
        <v>1.17785630153122E-2</v>
      </c>
      <c r="C25" s="129"/>
      <c r="D25" s="129">
        <v>3.1274433150898999E-2</v>
      </c>
      <c r="E25" s="129"/>
    </row>
    <row r="26" spans="1:5">
      <c r="A26" s="128">
        <v>2005</v>
      </c>
      <c r="B26" s="129">
        <v>1.2089810017271101E-2</v>
      </c>
      <c r="C26" s="129"/>
      <c r="D26" s="129">
        <v>3.1538461538461501E-2</v>
      </c>
      <c r="E26" s="129"/>
    </row>
    <row r="27" spans="1:5">
      <c r="A27" s="128">
        <v>2006</v>
      </c>
      <c r="B27" s="129">
        <v>1.6147308781869901E-2</v>
      </c>
      <c r="C27" s="129"/>
      <c r="D27" s="129">
        <v>4.2023346303501803E-2</v>
      </c>
      <c r="E27" s="129"/>
    </row>
    <row r="28" spans="1:5">
      <c r="A28" s="128">
        <v>2007</v>
      </c>
      <c r="B28" s="129">
        <v>1.5380313199105201E-2</v>
      </c>
      <c r="C28" s="129"/>
      <c r="D28" s="129">
        <v>3.9062500000000201E-2</v>
      </c>
      <c r="E28" s="129"/>
    </row>
    <row r="29" spans="1:5">
      <c r="A29" s="128">
        <v>2008</v>
      </c>
      <c r="B29" s="129">
        <v>2.5411896118402801E-2</v>
      </c>
      <c r="C29" s="129"/>
      <c r="D29" s="129">
        <v>5.6000000000000098E-2</v>
      </c>
      <c r="E29" s="129"/>
    </row>
    <row r="30" spans="1:5">
      <c r="A30" s="128">
        <v>2009</v>
      </c>
      <c r="B30" s="129">
        <v>3.3932714617169402E-2</v>
      </c>
      <c r="C30" s="129"/>
      <c r="D30" s="129">
        <v>7.1890145395799396E-2</v>
      </c>
      <c r="E30" s="129"/>
    </row>
    <row r="31" spans="1:5">
      <c r="A31" s="128">
        <v>2010</v>
      </c>
      <c r="B31" s="129">
        <v>1.0030395136778201E-2</v>
      </c>
      <c r="C31" s="129"/>
      <c r="D31" s="129">
        <v>1.7100371747211799E-2</v>
      </c>
      <c r="E31" s="129"/>
    </row>
    <row r="32" spans="1:5">
      <c r="A32" s="128">
        <v>2011</v>
      </c>
      <c r="B32" s="129">
        <v>3.8149594472814602E-2</v>
      </c>
      <c r="C32" s="129"/>
      <c r="D32" s="129">
        <v>6.5926439972241499E-2</v>
      </c>
      <c r="E32" s="129"/>
    </row>
    <row r="33" spans="1:5">
      <c r="A33" s="128">
        <v>2012</v>
      </c>
      <c r="B33" s="129">
        <v>2.2952853598015001E-2</v>
      </c>
      <c r="C33" s="129"/>
      <c r="D33" s="129">
        <v>4.0540540540540598E-2</v>
      </c>
      <c r="E33" s="129"/>
    </row>
    <row r="34" spans="1:5">
      <c r="A34" s="128">
        <v>2013</v>
      </c>
      <c r="B34" s="129">
        <v>1.83457711442787E-2</v>
      </c>
      <c r="C34" s="129"/>
      <c r="D34" s="129">
        <v>3.3573141486810301E-2</v>
      </c>
      <c r="E34" s="129"/>
    </row>
    <row r="35" spans="1:5">
      <c r="A35" s="128">
        <v>2014</v>
      </c>
      <c r="B35" s="129">
        <v>1.28637059724349E-2</v>
      </c>
      <c r="C35" s="129"/>
      <c r="D35" s="129">
        <v>2.3631123919308598E-2</v>
      </c>
      <c r="E35" s="129"/>
    </row>
    <row r="36" spans="1:5">
      <c r="A36" s="128">
        <v>2015</v>
      </c>
      <c r="B36" s="129">
        <v>2.6833631484794201E-2</v>
      </c>
      <c r="C36" s="129"/>
      <c r="D36" s="129">
        <v>5.1664753157290598E-2</v>
      </c>
      <c r="E36" s="129"/>
    </row>
    <row r="37" spans="1:5">
      <c r="A37" s="128">
        <v>2016</v>
      </c>
      <c r="B37" s="129">
        <v>4.0942562592047101E-2</v>
      </c>
      <c r="C37" s="129"/>
      <c r="D37" s="129">
        <v>7.9420289855072601E-2</v>
      </c>
      <c r="E37" s="129"/>
    </row>
    <row r="38" spans="1:5">
      <c r="A38" s="128">
        <v>2017</v>
      </c>
      <c r="B38" s="129">
        <v>8.9712918660285208E-3</v>
      </c>
      <c r="C38" s="129"/>
      <c r="D38" s="129">
        <v>1.57987126974839E-2</v>
      </c>
      <c r="E38" s="129"/>
    </row>
    <row r="39" spans="1:5">
      <c r="A39" s="128">
        <v>2018</v>
      </c>
      <c r="B39" s="129">
        <v>8.2913828842168299E-3</v>
      </c>
      <c r="C39" s="129"/>
      <c r="D39" s="129">
        <v>1.4797951052931E-2</v>
      </c>
      <c r="E39" s="129"/>
    </row>
    <row r="40" spans="1:5">
      <c r="A40" s="128">
        <v>2019</v>
      </c>
      <c r="B40" s="129">
        <v>1.06658979533008E-2</v>
      </c>
      <c r="C40" s="129"/>
      <c r="D40" s="129">
        <v>2.0352035203520202E-2</v>
      </c>
      <c r="E40" s="129"/>
    </row>
    <row r="41" spans="1:5">
      <c r="A41" s="128">
        <v>2020</v>
      </c>
      <c r="B41" s="296">
        <v>2.0921685043822399E-2</v>
      </c>
      <c r="C41" s="129">
        <v>2.0921685043822399E-2</v>
      </c>
      <c r="D41" s="296">
        <v>3.8461538461538297E-2</v>
      </c>
      <c r="E41" s="129">
        <v>3.8461538461538297E-2</v>
      </c>
    </row>
    <row r="42" spans="1:5">
      <c r="A42" s="6" t="s">
        <v>318</v>
      </c>
      <c r="B42" s="23"/>
      <c r="C42" s="102">
        <v>1.8157680053581999E-2</v>
      </c>
      <c r="D42" s="23"/>
      <c r="E42" s="102">
        <v>3.1977990875962897E-2</v>
      </c>
    </row>
    <row r="45" spans="1:5">
      <c r="A45" s="10"/>
      <c r="C45" s="15"/>
      <c r="D45" s="15"/>
    </row>
    <row r="46" spans="1:5">
      <c r="A46" s="10"/>
      <c r="C46" s="15"/>
    </row>
  </sheetData>
  <hyperlinks>
    <hyperlink ref="G1" location="'Table of Contents'!A1" display="Back to Table of Contents" xr:uid="{7BF8969A-7FEF-4B47-AE0D-95F89FE54256}"/>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8BC1-F7C8-4D09-B782-6888FAE51F99}">
  <sheetPr codeName="Sheet23"/>
  <dimension ref="A1:G35"/>
  <sheetViews>
    <sheetView showGridLines="0" zoomScaleNormal="100" workbookViewId="0"/>
  </sheetViews>
  <sheetFormatPr defaultColWidth="9.15625" defaultRowHeight="14.4"/>
  <cols>
    <col min="1" max="1" width="6.578125" style="2" customWidth="1"/>
    <col min="2" max="2" width="19.83984375" style="2" bestFit="1" customWidth="1"/>
    <col min="3" max="3" width="21.83984375" style="2" bestFit="1" customWidth="1"/>
    <col min="4" max="16384" width="9.15625" style="2"/>
  </cols>
  <sheetData>
    <row r="1" spans="1:7">
      <c r="A1" s="24" t="s">
        <v>304</v>
      </c>
      <c r="G1" s="256" t="s">
        <v>233</v>
      </c>
    </row>
    <row r="2" spans="1:7">
      <c r="A2" s="2" t="s">
        <v>213</v>
      </c>
    </row>
    <row r="3" spans="1:7">
      <c r="A3" s="79" t="s">
        <v>36</v>
      </c>
      <c r="B3" s="79" t="s">
        <v>145</v>
      </c>
      <c r="C3" s="79" t="s">
        <v>146</v>
      </c>
    </row>
    <row r="4" spans="1:7">
      <c r="A4">
        <v>1990</v>
      </c>
      <c r="B4" s="298">
        <v>0.72</v>
      </c>
      <c r="C4"/>
    </row>
    <row r="5" spans="1:7">
      <c r="A5">
        <v>1991</v>
      </c>
      <c r="B5" s="298">
        <v>0.67874999999999996</v>
      </c>
      <c r="C5"/>
    </row>
    <row r="6" spans="1:7">
      <c r="A6">
        <v>1992</v>
      </c>
      <c r="B6" s="298">
        <v>0.60582999999999998</v>
      </c>
      <c r="C6"/>
    </row>
    <row r="7" spans="1:7">
      <c r="A7">
        <v>1993</v>
      </c>
      <c r="B7" s="298">
        <v>0.53400000000000003</v>
      </c>
      <c r="C7"/>
    </row>
    <row r="8" spans="1:7">
      <c r="A8">
        <v>1994</v>
      </c>
      <c r="B8" s="298">
        <v>0.67593999999999999</v>
      </c>
      <c r="C8"/>
    </row>
    <row r="9" spans="1:7">
      <c r="A9">
        <v>1995</v>
      </c>
      <c r="B9" s="298">
        <v>0.75444</v>
      </c>
      <c r="C9"/>
    </row>
    <row r="10" spans="1:7">
      <c r="A10">
        <v>1996</v>
      </c>
      <c r="B10" s="298">
        <v>0.85480999999999996</v>
      </c>
      <c r="C10"/>
    </row>
    <row r="11" spans="1:7">
      <c r="A11">
        <v>1997</v>
      </c>
      <c r="B11" s="298">
        <v>0.81313000000000002</v>
      </c>
      <c r="C11"/>
    </row>
    <row r="12" spans="1:7">
      <c r="A12">
        <v>1998</v>
      </c>
      <c r="B12" s="298">
        <v>0.59943999999999997</v>
      </c>
      <c r="C12"/>
    </row>
    <row r="13" spans="1:7">
      <c r="A13">
        <v>1999</v>
      </c>
      <c r="B13" s="298">
        <v>0.73550000000000004</v>
      </c>
      <c r="C13"/>
    </row>
    <row r="14" spans="1:7">
      <c r="A14">
        <v>2000</v>
      </c>
      <c r="B14" s="298">
        <v>0.68818000000000001</v>
      </c>
      <c r="C14"/>
    </row>
    <row r="15" spans="1:7">
      <c r="A15">
        <v>2001</v>
      </c>
      <c r="B15" s="298">
        <v>0.64866999999999997</v>
      </c>
      <c r="C15"/>
    </row>
    <row r="16" spans="1:7">
      <c r="A16">
        <v>2002</v>
      </c>
      <c r="B16" s="298">
        <v>0.58401000000000003</v>
      </c>
      <c r="C16"/>
    </row>
    <row r="17" spans="1:3">
      <c r="A17">
        <v>2003</v>
      </c>
      <c r="B17" s="298">
        <v>0.73429</v>
      </c>
      <c r="C17"/>
    </row>
    <row r="18" spans="1:3">
      <c r="A18">
        <v>2004</v>
      </c>
      <c r="B18" s="298">
        <v>0.87739</v>
      </c>
      <c r="C18"/>
    </row>
    <row r="19" spans="1:3">
      <c r="A19">
        <v>2005</v>
      </c>
      <c r="B19" s="298">
        <v>0.83779000000000003</v>
      </c>
      <c r="C19"/>
    </row>
    <row r="20" spans="1:3">
      <c r="A20">
        <v>2006</v>
      </c>
      <c r="B20" s="298">
        <v>0.83604000000000001</v>
      </c>
      <c r="C20"/>
    </row>
    <row r="21" spans="1:3">
      <c r="A21">
        <v>2007</v>
      </c>
      <c r="B21" s="298">
        <v>0.68625000000000003</v>
      </c>
      <c r="C21" s="297"/>
    </row>
    <row r="22" spans="1:3">
      <c r="A22">
        <v>2008</v>
      </c>
      <c r="B22" s="298">
        <v>0.61695</v>
      </c>
      <c r="C22" s="297"/>
    </row>
    <row r="23" spans="1:3">
      <c r="A23">
        <v>2009</v>
      </c>
      <c r="B23" s="298">
        <v>0.53632999999999997</v>
      </c>
      <c r="C23" s="297"/>
    </row>
    <row r="24" spans="1:3">
      <c r="A24">
        <v>2010</v>
      </c>
      <c r="B24" s="298">
        <v>0.70867999999999998</v>
      </c>
      <c r="C24" s="297"/>
    </row>
    <row r="25" spans="1:3">
      <c r="A25">
        <v>2011</v>
      </c>
      <c r="B25" s="298">
        <v>0.69901999999999997</v>
      </c>
      <c r="C25" s="297"/>
    </row>
    <row r="26" spans="1:3">
      <c r="A26">
        <v>2012</v>
      </c>
      <c r="B26" s="298">
        <v>0.66437000000000002</v>
      </c>
      <c r="C26" s="297"/>
    </row>
    <row r="27" spans="1:3">
      <c r="A27">
        <v>2013</v>
      </c>
      <c r="B27" s="298">
        <v>0.76171999999999995</v>
      </c>
      <c r="C27" s="297"/>
    </row>
    <row r="28" spans="1:3">
      <c r="A28">
        <v>2014</v>
      </c>
      <c r="B28" s="298">
        <v>0.78363000000000005</v>
      </c>
      <c r="C28" s="297"/>
    </row>
    <row r="29" spans="1:3">
      <c r="A29">
        <v>2015</v>
      </c>
      <c r="B29" s="298">
        <v>0.63661999999999996</v>
      </c>
      <c r="C29" s="297"/>
    </row>
    <row r="30" spans="1:3">
      <c r="A30">
        <v>2016</v>
      </c>
      <c r="B30" s="298">
        <v>0.66200999999999999</v>
      </c>
      <c r="C30" s="297"/>
    </row>
    <row r="31" spans="1:3">
      <c r="A31">
        <v>2017</v>
      </c>
      <c r="B31" s="298">
        <v>0.69608000000000003</v>
      </c>
      <c r="C31" s="297"/>
    </row>
    <row r="32" spans="1:3">
      <c r="A32">
        <v>2018</v>
      </c>
      <c r="B32" s="298">
        <v>0.69421999999999995</v>
      </c>
      <c r="C32" s="297"/>
    </row>
    <row r="33" spans="1:3">
      <c r="A33">
        <v>2019</v>
      </c>
      <c r="B33" s="298">
        <v>0.57850999999999997</v>
      </c>
      <c r="C33" s="297"/>
    </row>
    <row r="34" spans="1:3">
      <c r="A34">
        <v>2020</v>
      </c>
      <c r="B34" s="298">
        <v>0.59394000000000002</v>
      </c>
      <c r="C34" s="298">
        <v>0.59394000000000002</v>
      </c>
    </row>
    <row r="35" spans="1:3">
      <c r="A35">
        <v>2021</v>
      </c>
      <c r="B35"/>
      <c r="C35" s="298">
        <v>0.59199999999999997</v>
      </c>
    </row>
  </sheetData>
  <hyperlinks>
    <hyperlink ref="G1" location="'Table of Contents'!A1" display="Back to Table of Contents" xr:uid="{004AAB0B-AD06-4306-AD9B-4D6B7B67EEC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54"/>
  <sheetViews>
    <sheetView zoomScaleNormal="100" workbookViewId="0"/>
  </sheetViews>
  <sheetFormatPr defaultColWidth="9.15625" defaultRowHeight="14.4"/>
  <cols>
    <col min="1" max="1" width="19.578125" style="29" customWidth="1"/>
    <col min="2" max="2" width="14.26171875" style="6" bestFit="1" customWidth="1"/>
    <col min="3" max="3" width="24.41796875" style="28" bestFit="1" customWidth="1"/>
    <col min="4" max="16384" width="9.15625" style="2"/>
  </cols>
  <sheetData>
    <row r="1" spans="1:6">
      <c r="A1" s="27" t="s">
        <v>250</v>
      </c>
      <c r="F1" s="256" t="s">
        <v>233</v>
      </c>
    </row>
    <row r="2" spans="1:6">
      <c r="A2" s="2" t="s">
        <v>213</v>
      </c>
    </row>
    <row r="3" spans="1:6">
      <c r="A3" s="30" t="s">
        <v>36</v>
      </c>
      <c r="B3" s="31" t="s">
        <v>0</v>
      </c>
      <c r="C3" s="32" t="s">
        <v>57</v>
      </c>
    </row>
    <row r="4" spans="1:6">
      <c r="A4" s="29">
        <v>1970</v>
      </c>
      <c r="B4" s="6">
        <v>27</v>
      </c>
      <c r="C4" s="274">
        <v>0.97699999999999998</v>
      </c>
    </row>
    <row r="5" spans="1:6">
      <c r="A5" s="29">
        <v>1971</v>
      </c>
      <c r="B5" s="6">
        <v>3</v>
      </c>
      <c r="C5" s="274">
        <v>0.13200000000000001</v>
      </c>
    </row>
    <row r="6" spans="1:6">
      <c r="A6" s="29">
        <v>1972</v>
      </c>
      <c r="B6" s="6">
        <v>5</v>
      </c>
      <c r="C6" s="274">
        <v>0.26800000000000002</v>
      </c>
    </row>
    <row r="7" spans="1:6">
      <c r="A7" s="29">
        <v>1973</v>
      </c>
      <c r="B7" s="6">
        <v>5</v>
      </c>
      <c r="C7" s="274">
        <v>0.112</v>
      </c>
    </row>
    <row r="8" spans="1:6">
      <c r="A8" s="29">
        <v>1974</v>
      </c>
      <c r="B8" s="6">
        <v>3</v>
      </c>
      <c r="C8" s="274">
        <v>6.9000000000000006E-2</v>
      </c>
    </row>
    <row r="9" spans="1:6">
      <c r="A9" s="29">
        <v>1975</v>
      </c>
      <c r="B9" s="6">
        <v>4</v>
      </c>
      <c r="C9" s="274">
        <v>0.27300000000000002</v>
      </c>
    </row>
    <row r="10" spans="1:6">
      <c r="A10" s="29">
        <v>1976</v>
      </c>
      <c r="B10" s="6">
        <v>2</v>
      </c>
      <c r="C10" s="274">
        <v>3.6999999999999998E-2</v>
      </c>
    </row>
    <row r="11" spans="1:6">
      <c r="A11" s="29">
        <v>1977</v>
      </c>
      <c r="B11" s="6">
        <v>4</v>
      </c>
      <c r="C11" s="274">
        <v>0.253</v>
      </c>
    </row>
    <row r="12" spans="1:6">
      <c r="A12" s="29">
        <v>1978</v>
      </c>
      <c r="B12" s="6">
        <v>4</v>
      </c>
      <c r="C12" s="274">
        <v>0.112</v>
      </c>
    </row>
    <row r="13" spans="1:6">
      <c r="A13" s="29">
        <v>1979</v>
      </c>
      <c r="B13" s="6">
        <v>1</v>
      </c>
      <c r="C13" s="274">
        <v>1.7999999999999999E-2</v>
      </c>
    </row>
    <row r="14" spans="1:6">
      <c r="A14" s="29">
        <v>1980</v>
      </c>
      <c r="B14" s="6">
        <v>4</v>
      </c>
      <c r="C14" s="274">
        <v>0.30199999999999999</v>
      </c>
    </row>
    <row r="15" spans="1:6">
      <c r="A15" s="29">
        <v>1981</v>
      </c>
      <c r="B15" s="6">
        <v>2</v>
      </c>
      <c r="C15" s="274">
        <v>4.7E-2</v>
      </c>
    </row>
    <row r="16" spans="1:6">
      <c r="A16" s="29">
        <v>1982</v>
      </c>
      <c r="B16" s="6">
        <v>14</v>
      </c>
      <c r="C16" s="274">
        <v>0.78900000000000003</v>
      </c>
    </row>
    <row r="17" spans="1:3">
      <c r="A17" s="29">
        <v>1983</v>
      </c>
      <c r="B17" s="6">
        <v>15</v>
      </c>
      <c r="C17" s="274">
        <v>1.212</v>
      </c>
    </row>
    <row r="18" spans="1:3">
      <c r="A18" s="29">
        <v>1984</v>
      </c>
      <c r="B18" s="6">
        <v>13</v>
      </c>
      <c r="C18" s="274">
        <v>0.60099999999999998</v>
      </c>
    </row>
    <row r="19" spans="1:3">
      <c r="A19" s="29">
        <v>1985</v>
      </c>
      <c r="B19" s="6">
        <v>16</v>
      </c>
      <c r="C19" s="274">
        <v>1.3540000000000001</v>
      </c>
    </row>
    <row r="20" spans="1:3">
      <c r="A20" s="29">
        <v>1986</v>
      </c>
      <c r="B20" s="6">
        <v>36</v>
      </c>
      <c r="C20" s="274">
        <v>4.1420000000000003</v>
      </c>
    </row>
    <row r="21" spans="1:3">
      <c r="A21" s="29">
        <v>1987</v>
      </c>
      <c r="B21" s="6">
        <v>32</v>
      </c>
      <c r="C21" s="274">
        <v>9.2970000000000006</v>
      </c>
    </row>
    <row r="22" spans="1:3">
      <c r="A22" s="29">
        <v>1988</v>
      </c>
      <c r="B22" s="6">
        <v>32</v>
      </c>
      <c r="C22" s="274">
        <v>6.0030000000000001</v>
      </c>
    </row>
    <row r="23" spans="1:3">
      <c r="A23" s="29">
        <v>1989</v>
      </c>
      <c r="B23" s="6">
        <v>55</v>
      </c>
      <c r="C23" s="274">
        <v>11.222</v>
      </c>
    </row>
    <row r="24" spans="1:3">
      <c r="A24" s="29">
        <v>1990</v>
      </c>
      <c r="B24" s="6">
        <v>92</v>
      </c>
      <c r="C24" s="274">
        <v>22.812999999999999</v>
      </c>
    </row>
    <row r="25" spans="1:3">
      <c r="A25" s="29">
        <v>1991</v>
      </c>
      <c r="B25" s="6">
        <v>73</v>
      </c>
      <c r="C25" s="274">
        <v>17.981000000000002</v>
      </c>
    </row>
    <row r="26" spans="1:3">
      <c r="A26" s="29">
        <v>1992</v>
      </c>
      <c r="B26" s="6">
        <v>34</v>
      </c>
      <c r="C26" s="274">
        <v>7.673</v>
      </c>
    </row>
    <row r="27" spans="1:3">
      <c r="A27" s="29">
        <v>1993</v>
      </c>
      <c r="B27" s="6">
        <v>24</v>
      </c>
      <c r="C27" s="274">
        <v>3.1040000000000001</v>
      </c>
    </row>
    <row r="28" spans="1:3">
      <c r="A28" s="29">
        <v>1994</v>
      </c>
      <c r="B28" s="6">
        <v>19</v>
      </c>
      <c r="C28" s="274">
        <v>3.0129999999999999</v>
      </c>
    </row>
    <row r="29" spans="1:3">
      <c r="A29" s="29">
        <v>1995</v>
      </c>
      <c r="B29" s="6">
        <v>31</v>
      </c>
      <c r="C29" s="274">
        <v>5.8739999999999997</v>
      </c>
    </row>
    <row r="30" spans="1:3">
      <c r="A30" s="29">
        <v>1996</v>
      </c>
      <c r="B30" s="6">
        <v>20</v>
      </c>
      <c r="C30" s="274">
        <v>6.1379999999999999</v>
      </c>
    </row>
    <row r="31" spans="1:3">
      <c r="A31" s="29">
        <v>1997</v>
      </c>
      <c r="B31" s="6">
        <v>25</v>
      </c>
      <c r="C31" s="274">
        <v>5.9720000000000004</v>
      </c>
    </row>
    <row r="32" spans="1:3">
      <c r="A32" s="29">
        <v>1998</v>
      </c>
      <c r="B32" s="6">
        <v>53</v>
      </c>
      <c r="C32" s="274">
        <v>13.391999999999999</v>
      </c>
    </row>
    <row r="33" spans="1:3">
      <c r="A33" s="29">
        <v>1999</v>
      </c>
      <c r="B33" s="6">
        <v>113</v>
      </c>
      <c r="C33" s="274">
        <v>43.725999999999999</v>
      </c>
    </row>
    <row r="34" spans="1:3">
      <c r="A34" s="29">
        <v>2000</v>
      </c>
      <c r="B34" s="6">
        <v>129</v>
      </c>
      <c r="C34" s="274">
        <v>59.594000000000001</v>
      </c>
    </row>
    <row r="35" spans="1:3">
      <c r="A35" s="29">
        <v>2001</v>
      </c>
      <c r="B35" s="6">
        <v>183</v>
      </c>
      <c r="C35" s="274">
        <v>139.358</v>
      </c>
    </row>
    <row r="36" spans="1:3">
      <c r="A36" s="29">
        <v>2002</v>
      </c>
      <c r="B36" s="6">
        <v>148</v>
      </c>
      <c r="C36" s="274">
        <v>216.40799999999999</v>
      </c>
    </row>
    <row r="37" spans="1:3">
      <c r="A37" s="29">
        <v>2003</v>
      </c>
      <c r="B37" s="6">
        <v>92</v>
      </c>
      <c r="C37" s="274">
        <v>49.97</v>
      </c>
    </row>
    <row r="38" spans="1:3">
      <c r="A38" s="29">
        <v>2004</v>
      </c>
      <c r="B38" s="6">
        <v>45</v>
      </c>
      <c r="C38" s="274">
        <v>21.891999999999999</v>
      </c>
    </row>
    <row r="39" spans="1:3">
      <c r="A39" s="29">
        <v>2005</v>
      </c>
      <c r="B39" s="6">
        <v>34</v>
      </c>
      <c r="C39" s="274">
        <v>41.459000000000003</v>
      </c>
    </row>
    <row r="40" spans="1:3">
      <c r="A40" s="29">
        <v>2006</v>
      </c>
      <c r="B40" s="6">
        <v>32</v>
      </c>
      <c r="C40" s="274">
        <v>11.063000000000001</v>
      </c>
    </row>
    <row r="41" spans="1:3">
      <c r="A41" s="29">
        <v>2007</v>
      </c>
      <c r="B41" s="6">
        <v>20</v>
      </c>
      <c r="C41" s="274">
        <v>8.5969999999999995</v>
      </c>
    </row>
    <row r="42" spans="1:3">
      <c r="A42" s="29">
        <v>2008</v>
      </c>
      <c r="B42" s="6">
        <v>151</v>
      </c>
      <c r="C42" s="274">
        <v>282.65100000000001</v>
      </c>
    </row>
    <row r="43" spans="1:3">
      <c r="A43" s="29">
        <v>2009</v>
      </c>
      <c r="B43" s="6">
        <v>284</v>
      </c>
      <c r="C43" s="274">
        <v>334.30900000000003</v>
      </c>
    </row>
    <row r="44" spans="1:3">
      <c r="A44" s="29">
        <v>2010</v>
      </c>
      <c r="B44" s="6">
        <v>70</v>
      </c>
      <c r="C44" s="274">
        <v>42.497</v>
      </c>
    </row>
    <row r="45" spans="1:3">
      <c r="A45" s="29">
        <v>2011</v>
      </c>
      <c r="B45" s="6">
        <v>53</v>
      </c>
      <c r="C45" s="274">
        <v>37.625</v>
      </c>
    </row>
    <row r="46" spans="1:3">
      <c r="A46" s="29">
        <v>2012</v>
      </c>
      <c r="B46" s="6">
        <v>71</v>
      </c>
      <c r="C46" s="274">
        <v>56.173000000000002</v>
      </c>
    </row>
    <row r="47" spans="1:3">
      <c r="A47" s="29">
        <v>2013</v>
      </c>
      <c r="B47" s="6">
        <v>74</v>
      </c>
      <c r="C47" s="274">
        <v>52.78</v>
      </c>
    </row>
    <row r="48" spans="1:3">
      <c r="A48" s="29">
        <v>2014</v>
      </c>
      <c r="B48" s="6">
        <v>59</v>
      </c>
      <c r="C48" s="274">
        <v>71.954999999999998</v>
      </c>
    </row>
    <row r="49" spans="1:3">
      <c r="A49" s="29">
        <v>2015</v>
      </c>
      <c r="B49" s="6">
        <v>119</v>
      </c>
      <c r="C49" s="274">
        <v>100.191</v>
      </c>
    </row>
    <row r="50" spans="1:3">
      <c r="A50" s="29">
        <v>2016</v>
      </c>
      <c r="B50" s="6">
        <v>146</v>
      </c>
      <c r="C50" s="274">
        <v>136.91900000000001</v>
      </c>
    </row>
    <row r="51" spans="1:3">
      <c r="A51" s="29">
        <v>2017</v>
      </c>
      <c r="B51" s="6">
        <v>108</v>
      </c>
      <c r="C51" s="274">
        <v>85.555999999999997</v>
      </c>
    </row>
    <row r="52" spans="1:3">
      <c r="A52" s="29">
        <v>2018</v>
      </c>
      <c r="B52" s="6">
        <v>79</v>
      </c>
      <c r="C52" s="274">
        <v>78.040000000000006</v>
      </c>
    </row>
    <row r="53" spans="1:3">
      <c r="A53" s="29">
        <v>2019</v>
      </c>
      <c r="B53" s="6">
        <v>105</v>
      </c>
      <c r="C53" s="274">
        <v>118.776</v>
      </c>
    </row>
    <row r="54" spans="1:3">
      <c r="A54" s="29">
        <v>2020</v>
      </c>
      <c r="B54" s="6">
        <v>211</v>
      </c>
      <c r="C54" s="274">
        <v>233.589</v>
      </c>
    </row>
  </sheetData>
  <hyperlinks>
    <hyperlink ref="F1" location="'Table of Contents'!A1" display="Back to Table of Contents" xr:uid="{A98C6C4B-5AA6-4A8F-B02D-594BBD3B10C6}"/>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dimension ref="A1:G64"/>
  <sheetViews>
    <sheetView zoomScaleNormal="100" workbookViewId="0"/>
  </sheetViews>
  <sheetFormatPr defaultColWidth="9.15625" defaultRowHeight="14.4"/>
  <cols>
    <col min="1" max="1" width="22.26171875" style="6" bestFit="1" customWidth="1"/>
    <col min="2" max="2" width="5" style="6" bestFit="1" customWidth="1"/>
    <col min="3" max="3" width="9.68359375" style="6" bestFit="1" customWidth="1"/>
    <col min="4" max="16384" width="9.15625" style="2"/>
  </cols>
  <sheetData>
    <row r="1" spans="1:7">
      <c r="A1" s="1" t="s">
        <v>317</v>
      </c>
      <c r="G1" s="256" t="s">
        <v>233</v>
      </c>
    </row>
    <row r="2" spans="1:7">
      <c r="A2" s="2" t="s">
        <v>213</v>
      </c>
    </row>
    <row r="3" spans="1:7">
      <c r="A3" s="16" t="s">
        <v>35</v>
      </c>
      <c r="B3" s="16">
        <v>2020</v>
      </c>
      <c r="C3" s="16" t="s">
        <v>258</v>
      </c>
      <c r="E3" s="275" t="s">
        <v>247</v>
      </c>
    </row>
    <row r="4" spans="1:7">
      <c r="A4" s="6">
        <v>0</v>
      </c>
      <c r="B4" s="6">
        <v>20</v>
      </c>
      <c r="C4" s="6">
        <v>19</v>
      </c>
      <c r="E4" s="275"/>
    </row>
    <row r="5" spans="1:7">
      <c r="A5" s="6">
        <v>1</v>
      </c>
      <c r="B5" s="6">
        <v>20</v>
      </c>
      <c r="C5" s="6">
        <v>18</v>
      </c>
    </row>
    <row r="6" spans="1:7">
      <c r="A6" s="6">
        <v>2</v>
      </c>
      <c r="B6" s="6">
        <v>19</v>
      </c>
      <c r="C6" s="6">
        <v>18</v>
      </c>
    </row>
    <row r="7" spans="1:7">
      <c r="A7" s="6">
        <v>3</v>
      </c>
      <c r="B7" s="6">
        <v>19</v>
      </c>
      <c r="C7" s="6">
        <v>18</v>
      </c>
    </row>
    <row r="8" spans="1:7">
      <c r="A8" s="6">
        <v>4</v>
      </c>
      <c r="B8" s="6">
        <v>19</v>
      </c>
      <c r="C8" s="6">
        <v>18</v>
      </c>
    </row>
    <row r="9" spans="1:7">
      <c r="A9" s="6">
        <v>5</v>
      </c>
      <c r="B9" s="6">
        <v>18</v>
      </c>
      <c r="C9" s="6">
        <v>17</v>
      </c>
    </row>
    <row r="10" spans="1:7">
      <c r="A10" s="6">
        <v>6</v>
      </c>
      <c r="B10" s="6">
        <v>18</v>
      </c>
      <c r="C10" s="6">
        <v>17</v>
      </c>
    </row>
    <row r="11" spans="1:7">
      <c r="A11" s="6">
        <v>7</v>
      </c>
      <c r="B11" s="6">
        <v>18</v>
      </c>
      <c r="C11" s="6">
        <v>17</v>
      </c>
    </row>
    <row r="12" spans="1:7">
      <c r="A12" s="6">
        <v>8</v>
      </c>
      <c r="B12" s="6">
        <v>18</v>
      </c>
      <c r="C12" s="6">
        <v>17</v>
      </c>
    </row>
    <row r="13" spans="1:7">
      <c r="A13" s="6">
        <v>9</v>
      </c>
      <c r="B13" s="6">
        <v>18</v>
      </c>
      <c r="C13" s="6">
        <v>17</v>
      </c>
    </row>
    <row r="14" spans="1:7">
      <c r="A14" s="6">
        <v>10</v>
      </c>
      <c r="B14" s="6">
        <v>18</v>
      </c>
      <c r="C14" s="6">
        <v>17</v>
      </c>
    </row>
    <row r="15" spans="1:7">
      <c r="A15" s="6">
        <v>11</v>
      </c>
      <c r="B15" s="6">
        <v>18</v>
      </c>
      <c r="C15" s="6">
        <v>16</v>
      </c>
    </row>
    <row r="16" spans="1:7">
      <c r="A16" s="6">
        <v>12</v>
      </c>
      <c r="B16" s="6">
        <v>18</v>
      </c>
      <c r="C16" s="6">
        <v>16</v>
      </c>
    </row>
    <row r="17" spans="1:3">
      <c r="A17" s="6">
        <v>13</v>
      </c>
      <c r="B17" s="6">
        <v>18</v>
      </c>
      <c r="C17" s="6">
        <v>16</v>
      </c>
    </row>
    <row r="18" spans="1:3">
      <c r="A18" s="6">
        <v>14</v>
      </c>
      <c r="B18" s="6">
        <v>18</v>
      </c>
      <c r="C18" s="6">
        <v>16</v>
      </c>
    </row>
    <row r="19" spans="1:3">
      <c r="A19" s="6">
        <v>15</v>
      </c>
      <c r="B19" s="6">
        <v>18</v>
      </c>
      <c r="C19" s="6">
        <v>16</v>
      </c>
    </row>
    <row r="20" spans="1:3">
      <c r="A20" s="6">
        <v>16</v>
      </c>
      <c r="B20" s="6">
        <v>17</v>
      </c>
      <c r="C20" s="6">
        <v>16</v>
      </c>
    </row>
    <row r="21" spans="1:3">
      <c r="A21" s="6">
        <v>17</v>
      </c>
      <c r="B21" s="6">
        <v>17</v>
      </c>
      <c r="C21" s="6">
        <v>16</v>
      </c>
    </row>
    <row r="22" spans="1:3">
      <c r="A22" s="6">
        <v>18</v>
      </c>
      <c r="B22" s="6">
        <v>17</v>
      </c>
      <c r="C22" s="6">
        <v>16</v>
      </c>
    </row>
    <row r="23" spans="1:3">
      <c r="A23" s="6">
        <v>19</v>
      </c>
      <c r="B23" s="6">
        <v>17</v>
      </c>
      <c r="C23" s="6">
        <v>16</v>
      </c>
    </row>
    <row r="24" spans="1:3">
      <c r="A24" s="6">
        <v>20</v>
      </c>
      <c r="B24" s="6">
        <v>17</v>
      </c>
      <c r="C24" s="6">
        <v>16</v>
      </c>
    </row>
    <row r="25" spans="1:3">
      <c r="A25" s="6">
        <v>21</v>
      </c>
      <c r="B25" s="6">
        <v>17</v>
      </c>
      <c r="C25" s="6">
        <v>16</v>
      </c>
    </row>
    <row r="26" spans="1:3">
      <c r="A26" s="6">
        <v>22</v>
      </c>
      <c r="B26" s="6">
        <v>17</v>
      </c>
      <c r="C26" s="6">
        <v>16</v>
      </c>
    </row>
    <row r="27" spans="1:3">
      <c r="A27" s="6">
        <v>23</v>
      </c>
      <c r="B27" s="6">
        <v>17</v>
      </c>
      <c r="C27" s="6">
        <v>16</v>
      </c>
    </row>
    <row r="28" spans="1:3">
      <c r="A28" s="6">
        <v>24</v>
      </c>
      <c r="B28" s="6">
        <v>17</v>
      </c>
      <c r="C28" s="6">
        <v>16</v>
      </c>
    </row>
    <row r="29" spans="1:3">
      <c r="A29" s="6">
        <v>25</v>
      </c>
      <c r="B29" s="6">
        <v>17</v>
      </c>
      <c r="C29" s="6">
        <v>16</v>
      </c>
    </row>
    <row r="30" spans="1:3">
      <c r="A30" s="6">
        <v>26</v>
      </c>
      <c r="B30" s="6">
        <v>17</v>
      </c>
      <c r="C30" s="6">
        <v>16</v>
      </c>
    </row>
    <row r="31" spans="1:3">
      <c r="A31" s="6">
        <v>27</v>
      </c>
      <c r="B31" s="6">
        <v>17</v>
      </c>
      <c r="C31" s="6">
        <v>16</v>
      </c>
    </row>
    <row r="32" spans="1:3">
      <c r="A32" s="6">
        <v>28</v>
      </c>
      <c r="B32" s="6">
        <v>17</v>
      </c>
      <c r="C32" s="6">
        <v>16</v>
      </c>
    </row>
    <row r="33" spans="1:3">
      <c r="A33" s="6">
        <v>29</v>
      </c>
      <c r="B33" s="6">
        <v>17</v>
      </c>
      <c r="C33" s="6">
        <v>16</v>
      </c>
    </row>
    <row r="34" spans="1:3">
      <c r="A34" s="6">
        <v>30</v>
      </c>
      <c r="B34" s="6">
        <v>17</v>
      </c>
      <c r="C34" s="6">
        <v>16</v>
      </c>
    </row>
    <row r="35" spans="1:3">
      <c r="A35" s="6">
        <v>31</v>
      </c>
      <c r="B35" s="6">
        <v>17</v>
      </c>
      <c r="C35" s="6">
        <v>16</v>
      </c>
    </row>
    <row r="36" spans="1:3">
      <c r="A36" s="6">
        <v>32</v>
      </c>
      <c r="B36" s="6">
        <v>17</v>
      </c>
      <c r="C36" s="6">
        <v>15</v>
      </c>
    </row>
    <row r="37" spans="1:3">
      <c r="A37" s="6">
        <v>33</v>
      </c>
      <c r="B37" s="6">
        <v>17</v>
      </c>
      <c r="C37" s="6">
        <v>15</v>
      </c>
    </row>
    <row r="38" spans="1:3">
      <c r="A38" s="6">
        <v>34</v>
      </c>
      <c r="B38" s="6">
        <v>17</v>
      </c>
      <c r="C38" s="6">
        <v>15</v>
      </c>
    </row>
    <row r="39" spans="1:3">
      <c r="A39" s="6">
        <v>35</v>
      </c>
      <c r="B39" s="6">
        <v>17</v>
      </c>
      <c r="C39" s="6">
        <v>15</v>
      </c>
    </row>
    <row r="40" spans="1:3">
      <c r="A40" s="6">
        <v>36</v>
      </c>
      <c r="B40" s="6">
        <v>17</v>
      </c>
      <c r="C40" s="6">
        <v>15</v>
      </c>
    </row>
    <row r="41" spans="1:3">
      <c r="A41" s="6">
        <v>37</v>
      </c>
      <c r="B41" s="6">
        <v>17</v>
      </c>
      <c r="C41" s="6">
        <v>15</v>
      </c>
    </row>
    <row r="42" spans="1:3">
      <c r="A42" s="6">
        <v>38</v>
      </c>
      <c r="B42" s="6">
        <v>17</v>
      </c>
      <c r="C42" s="6">
        <v>15</v>
      </c>
    </row>
    <row r="43" spans="1:3">
      <c r="A43" s="6">
        <v>39</v>
      </c>
      <c r="B43" s="6">
        <v>17</v>
      </c>
      <c r="C43" s="6">
        <v>15</v>
      </c>
    </row>
    <row r="44" spans="1:3">
      <c r="A44" s="6">
        <v>40</v>
      </c>
      <c r="B44" s="6">
        <v>17</v>
      </c>
      <c r="C44" s="6">
        <v>15</v>
      </c>
    </row>
    <row r="45" spans="1:3">
      <c r="A45" s="6">
        <v>41</v>
      </c>
      <c r="B45" s="6">
        <v>17</v>
      </c>
      <c r="C45" s="6">
        <v>15</v>
      </c>
    </row>
    <row r="46" spans="1:3">
      <c r="A46" s="6">
        <v>42</v>
      </c>
      <c r="B46" s="6">
        <v>17</v>
      </c>
      <c r="C46" s="6">
        <v>15</v>
      </c>
    </row>
    <row r="47" spans="1:3">
      <c r="A47" s="6">
        <v>43</v>
      </c>
      <c r="B47" s="6">
        <v>17</v>
      </c>
      <c r="C47" s="6">
        <v>15</v>
      </c>
    </row>
    <row r="48" spans="1:3">
      <c r="A48" s="6">
        <v>44</v>
      </c>
      <c r="B48" s="6">
        <v>17</v>
      </c>
      <c r="C48" s="6">
        <v>15</v>
      </c>
    </row>
    <row r="49" spans="1:3">
      <c r="A49" s="6">
        <v>45</v>
      </c>
      <c r="B49" s="6">
        <v>17</v>
      </c>
      <c r="C49" s="6">
        <v>15</v>
      </c>
    </row>
    <row r="50" spans="1:3">
      <c r="A50" s="6">
        <v>46</v>
      </c>
      <c r="B50" s="6">
        <v>17</v>
      </c>
      <c r="C50" s="6">
        <v>15</v>
      </c>
    </row>
    <row r="51" spans="1:3">
      <c r="A51" s="6">
        <v>47</v>
      </c>
      <c r="B51" s="6">
        <v>17</v>
      </c>
      <c r="C51" s="6">
        <v>15</v>
      </c>
    </row>
    <row r="52" spans="1:3">
      <c r="A52" s="6">
        <v>48</v>
      </c>
      <c r="B52" s="6">
        <v>17</v>
      </c>
      <c r="C52" s="6">
        <v>15</v>
      </c>
    </row>
    <row r="53" spans="1:3">
      <c r="A53" s="6">
        <v>49</v>
      </c>
      <c r="B53" s="6">
        <v>17</v>
      </c>
      <c r="C53" s="6">
        <v>15</v>
      </c>
    </row>
    <row r="54" spans="1:3">
      <c r="A54" s="6">
        <v>50</v>
      </c>
      <c r="B54" s="6">
        <v>17</v>
      </c>
      <c r="C54" s="6">
        <v>15</v>
      </c>
    </row>
    <row r="55" spans="1:3">
      <c r="A55" s="6">
        <v>51</v>
      </c>
      <c r="B55" s="6">
        <v>17</v>
      </c>
      <c r="C55" s="6">
        <v>15</v>
      </c>
    </row>
    <row r="56" spans="1:3">
      <c r="A56" s="6">
        <v>52</v>
      </c>
      <c r="B56" s="6">
        <v>17</v>
      </c>
      <c r="C56" s="6">
        <v>15</v>
      </c>
    </row>
    <row r="57" spans="1:3">
      <c r="A57" s="6">
        <v>53</v>
      </c>
      <c r="B57" s="6">
        <v>17</v>
      </c>
      <c r="C57" s="6">
        <v>15</v>
      </c>
    </row>
    <row r="58" spans="1:3">
      <c r="A58" s="6">
        <v>54</v>
      </c>
      <c r="B58" s="6">
        <v>17</v>
      </c>
      <c r="C58" s="6">
        <v>15</v>
      </c>
    </row>
    <row r="59" spans="1:3">
      <c r="A59" s="6">
        <v>55</v>
      </c>
      <c r="B59" s="6">
        <v>17</v>
      </c>
      <c r="C59" s="6">
        <v>15</v>
      </c>
    </row>
    <row r="60" spans="1:3">
      <c r="A60" s="6">
        <v>56</v>
      </c>
      <c r="B60" s="6">
        <v>17</v>
      </c>
      <c r="C60" s="6">
        <v>15</v>
      </c>
    </row>
    <row r="61" spans="1:3">
      <c r="A61" s="6">
        <v>57</v>
      </c>
      <c r="B61" s="6">
        <v>17</v>
      </c>
      <c r="C61" s="6">
        <v>15</v>
      </c>
    </row>
    <row r="62" spans="1:3">
      <c r="A62" s="6">
        <v>58</v>
      </c>
      <c r="B62" s="6">
        <v>17</v>
      </c>
      <c r="C62" s="6">
        <v>14</v>
      </c>
    </row>
    <row r="63" spans="1:3">
      <c r="A63" s="6">
        <v>59</v>
      </c>
      <c r="B63" s="6">
        <v>17</v>
      </c>
      <c r="C63" s="6">
        <v>14</v>
      </c>
    </row>
    <row r="64" spans="1:3">
      <c r="A64" s="6">
        <v>60</v>
      </c>
      <c r="B64" s="6">
        <v>17</v>
      </c>
      <c r="C64" s="6">
        <v>14</v>
      </c>
    </row>
  </sheetData>
  <hyperlinks>
    <hyperlink ref="G1" location="'Table of Contents'!A1" display="Back to Table of Contents" xr:uid="{8B65D117-8E41-46F9-AC7E-47A7AAE5E4C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5"/>
  <dimension ref="A1:K41"/>
  <sheetViews>
    <sheetView showGridLines="0" workbookViewId="0"/>
  </sheetViews>
  <sheetFormatPr defaultColWidth="9.15625" defaultRowHeight="14.4"/>
  <cols>
    <col min="1" max="1" width="16.83984375" style="131" customWidth="1"/>
    <col min="2" max="3" width="32" style="34" bestFit="1" customWidth="1"/>
    <col min="4" max="4" width="9.15625" style="2"/>
    <col min="5" max="5" width="11.83984375" style="2" bestFit="1" customWidth="1"/>
    <col min="6" max="6" width="17" style="2" customWidth="1"/>
    <col min="7" max="16384" width="9.15625" style="2"/>
  </cols>
  <sheetData>
    <row r="1" spans="1:11">
      <c r="A1" s="1" t="s">
        <v>302</v>
      </c>
      <c r="D1" s="5"/>
      <c r="E1" s="5"/>
      <c r="F1" s="256" t="s">
        <v>233</v>
      </c>
      <c r="G1" s="5"/>
      <c r="H1" s="5"/>
      <c r="I1" s="5"/>
      <c r="J1" s="5"/>
      <c r="K1" s="5"/>
    </row>
    <row r="2" spans="1:11">
      <c r="A2" s="2" t="s">
        <v>213</v>
      </c>
      <c r="D2" s="5"/>
      <c r="E2" s="5"/>
      <c r="F2" s="5"/>
      <c r="G2" s="5"/>
      <c r="H2" s="5"/>
      <c r="I2" s="5"/>
      <c r="J2" s="5"/>
      <c r="K2" s="5"/>
    </row>
    <row r="3" spans="1:11">
      <c r="A3" s="16" t="s">
        <v>1</v>
      </c>
      <c r="B3" s="16" t="s">
        <v>149</v>
      </c>
      <c r="C3" s="16" t="s">
        <v>150</v>
      </c>
      <c r="D3" s="5"/>
      <c r="E3" s="101"/>
      <c r="F3" s="14"/>
      <c r="G3" s="5"/>
      <c r="H3" s="5"/>
      <c r="I3" s="5"/>
      <c r="J3" s="5"/>
      <c r="K3" s="5"/>
    </row>
    <row r="4" spans="1:11">
      <c r="A4" s="131">
        <v>30317</v>
      </c>
      <c r="B4" s="299">
        <v>0.97278566599053418</v>
      </c>
      <c r="C4" s="299">
        <v>0.87219348448162037</v>
      </c>
      <c r="D4" s="5"/>
      <c r="E4" s="99"/>
      <c r="F4" s="14"/>
      <c r="G4" s="5"/>
      <c r="H4" s="5"/>
      <c r="I4" s="5"/>
      <c r="J4" s="5"/>
      <c r="K4" s="5"/>
    </row>
    <row r="5" spans="1:11">
      <c r="A5" s="131">
        <v>30682</v>
      </c>
      <c r="B5" s="299">
        <v>0.90552165649694916</v>
      </c>
      <c r="C5" s="299">
        <v>0.81606873561393767</v>
      </c>
      <c r="D5" s="5"/>
      <c r="E5" s="5"/>
      <c r="F5" s="5"/>
      <c r="G5" s="5"/>
      <c r="H5" s="5"/>
      <c r="I5" s="5"/>
      <c r="J5" s="5"/>
      <c r="K5" s="5"/>
    </row>
    <row r="6" spans="1:11">
      <c r="A6" s="131">
        <v>31048</v>
      </c>
      <c r="B6" s="299">
        <v>0.94361648383371821</v>
      </c>
      <c r="C6" s="299">
        <v>0.83060603425789059</v>
      </c>
      <c r="D6" s="5"/>
      <c r="E6" s="5"/>
      <c r="F6" s="5"/>
      <c r="G6" s="5"/>
      <c r="H6" s="5"/>
      <c r="I6" s="5"/>
      <c r="J6" s="5"/>
      <c r="K6" s="5"/>
    </row>
    <row r="7" spans="1:11">
      <c r="A7" s="131">
        <v>31413</v>
      </c>
      <c r="B7" s="299">
        <v>0.90848422496570624</v>
      </c>
      <c r="C7" s="299">
        <v>0.82924444113928752</v>
      </c>
      <c r="D7" s="5"/>
      <c r="E7" s="5"/>
      <c r="F7" s="5"/>
      <c r="G7" s="5"/>
      <c r="H7" s="5"/>
      <c r="I7" s="5"/>
      <c r="J7" s="5"/>
      <c r="K7" s="5"/>
    </row>
    <row r="8" spans="1:11">
      <c r="A8" s="131">
        <v>31778</v>
      </c>
      <c r="B8" s="299">
        <v>0.87174153793730125</v>
      </c>
      <c r="C8" s="299">
        <v>0.83916904422253935</v>
      </c>
      <c r="D8" s="5"/>
      <c r="E8" s="5"/>
      <c r="F8" s="5"/>
      <c r="G8" s="5"/>
      <c r="H8" s="5"/>
      <c r="I8" s="5"/>
      <c r="J8" s="5"/>
      <c r="K8" s="5"/>
    </row>
    <row r="9" spans="1:11">
      <c r="A9" s="131">
        <v>32143</v>
      </c>
      <c r="B9" s="299">
        <v>0.91027227722772275</v>
      </c>
      <c r="C9" s="299">
        <v>0.8416561609270149</v>
      </c>
      <c r="D9" s="5"/>
      <c r="E9" s="5"/>
      <c r="F9" s="5"/>
      <c r="G9" s="5"/>
      <c r="H9" s="5"/>
      <c r="I9" s="5"/>
      <c r="J9" s="5"/>
      <c r="K9" s="5"/>
    </row>
    <row r="10" spans="1:11">
      <c r="A10" s="131">
        <v>32509</v>
      </c>
      <c r="B10" s="299">
        <v>0.85431556206626103</v>
      </c>
      <c r="C10" s="299">
        <v>0.85396938131313105</v>
      </c>
      <c r="D10" s="5"/>
      <c r="E10" s="5"/>
      <c r="F10" s="5"/>
      <c r="G10" s="5"/>
      <c r="H10" s="5"/>
      <c r="I10" s="5"/>
      <c r="J10" s="5"/>
      <c r="K10" s="5"/>
    </row>
    <row r="11" spans="1:11">
      <c r="A11" s="131">
        <v>32874</v>
      </c>
      <c r="B11" s="299">
        <v>0.91497310286567179</v>
      </c>
      <c r="C11" s="299">
        <v>0.89661051594860008</v>
      </c>
      <c r="D11" s="5"/>
      <c r="E11" s="5"/>
      <c r="F11" s="5"/>
      <c r="G11" s="5"/>
      <c r="H11" s="5"/>
      <c r="I11" s="5"/>
      <c r="J11" s="5"/>
      <c r="K11" s="5"/>
    </row>
    <row r="12" spans="1:11">
      <c r="A12" s="131">
        <v>33239</v>
      </c>
      <c r="B12" s="299">
        <v>0.91389856823501248</v>
      </c>
      <c r="C12" s="299">
        <v>0.91109812401379231</v>
      </c>
    </row>
    <row r="13" spans="1:11">
      <c r="A13" s="131">
        <v>33604</v>
      </c>
      <c r="B13" s="299">
        <v>0.96139999523162412</v>
      </c>
      <c r="C13" s="299">
        <v>0.93120240480961924</v>
      </c>
    </row>
    <row r="14" spans="1:11">
      <c r="A14" s="131">
        <v>33970</v>
      </c>
      <c r="B14" s="299">
        <v>0.94644850912912137</v>
      </c>
      <c r="C14" s="299">
        <v>0.92460042840665668</v>
      </c>
    </row>
    <row r="15" spans="1:11">
      <c r="A15" s="131">
        <v>34335</v>
      </c>
      <c r="B15" s="299">
        <v>0.9437163626196966</v>
      </c>
      <c r="C15" s="299">
        <v>0.9049098265996337</v>
      </c>
    </row>
    <row r="16" spans="1:11">
      <c r="A16" s="131">
        <v>34700</v>
      </c>
      <c r="B16" s="299">
        <v>0.92425107434241949</v>
      </c>
      <c r="C16" s="299">
        <v>0.89113001890779686</v>
      </c>
    </row>
    <row r="17" spans="1:3">
      <c r="A17" s="131">
        <v>35065</v>
      </c>
      <c r="B17" s="299">
        <v>0.96174912724208506</v>
      </c>
      <c r="C17" s="299">
        <v>0.89341618384536725</v>
      </c>
    </row>
    <row r="18" spans="1:3">
      <c r="A18" s="131">
        <v>35431</v>
      </c>
      <c r="B18" s="299">
        <v>0.95472110135295507</v>
      </c>
      <c r="C18" s="299">
        <v>0.878661748369574</v>
      </c>
    </row>
    <row r="19" spans="1:3">
      <c r="A19" s="131">
        <v>35796</v>
      </c>
      <c r="B19" s="299">
        <v>0.88744141760130579</v>
      </c>
      <c r="C19" s="299">
        <v>0.87267021773987674</v>
      </c>
    </row>
    <row r="20" spans="1:3">
      <c r="A20" s="131">
        <v>36161</v>
      </c>
      <c r="B20" s="299">
        <v>0.89952909907697631</v>
      </c>
      <c r="C20" s="299">
        <v>0.87316788999202088</v>
      </c>
    </row>
    <row r="21" spans="1:3">
      <c r="A21" s="131">
        <v>36526</v>
      </c>
      <c r="B21" s="299">
        <v>0.90085618051629901</v>
      </c>
      <c r="C21" s="299">
        <v>0.87664550997249624</v>
      </c>
    </row>
    <row r="22" spans="1:3">
      <c r="A22" s="131">
        <v>36892</v>
      </c>
      <c r="B22" s="299">
        <v>0.90854394572046993</v>
      </c>
      <c r="C22" s="299">
        <v>0.88330162372681376</v>
      </c>
    </row>
    <row r="23" spans="1:3">
      <c r="A23" s="131">
        <v>37257</v>
      </c>
      <c r="B23" s="299">
        <v>0.90036491968112597</v>
      </c>
      <c r="C23" s="299">
        <v>0.89240059264306049</v>
      </c>
    </row>
    <row r="24" spans="1:3">
      <c r="A24" s="131">
        <v>37622</v>
      </c>
      <c r="B24" s="299">
        <v>0.94168511150200496</v>
      </c>
      <c r="C24" s="299">
        <v>0.91855570973395106</v>
      </c>
    </row>
    <row r="25" spans="1:3">
      <c r="A25" s="131">
        <v>37987</v>
      </c>
      <c r="B25" s="299">
        <v>0.95451840397366527</v>
      </c>
      <c r="C25" s="299">
        <v>0.84478901907300652</v>
      </c>
    </row>
    <row r="26" spans="1:3">
      <c r="A26" s="131">
        <v>38353</v>
      </c>
      <c r="B26" s="299">
        <v>0.93097549621702891</v>
      </c>
      <c r="C26" s="299">
        <v>0.82685843124130276</v>
      </c>
    </row>
    <row r="27" spans="1:3">
      <c r="A27" s="131">
        <v>38718</v>
      </c>
      <c r="B27" s="299">
        <v>0.93116887636148515</v>
      </c>
      <c r="C27" s="299">
        <v>0.83183697004989776</v>
      </c>
    </row>
    <row r="28" spans="1:3">
      <c r="A28" s="131">
        <v>39083</v>
      </c>
      <c r="B28" s="299">
        <v>0.97082898852971855</v>
      </c>
      <c r="C28" s="299">
        <v>0.83232057303643403</v>
      </c>
    </row>
    <row r="29" spans="1:3">
      <c r="A29" s="131">
        <v>39448</v>
      </c>
      <c r="B29" s="299">
        <v>0.81055527950310557</v>
      </c>
      <c r="C29" s="299">
        <v>0.83713379995484327</v>
      </c>
    </row>
    <row r="30" spans="1:3">
      <c r="A30" s="131">
        <v>39814</v>
      </c>
      <c r="B30" s="299">
        <v>0.90850788797281556</v>
      </c>
      <c r="C30" s="299">
        <v>0.87160002953285964</v>
      </c>
    </row>
    <row r="31" spans="1:3">
      <c r="A31" s="131">
        <v>40179</v>
      </c>
      <c r="B31" s="299">
        <v>0.93644252248124171</v>
      </c>
      <c r="C31" s="299">
        <v>0.83421961569489511</v>
      </c>
    </row>
    <row r="32" spans="1:3">
      <c r="A32" s="131">
        <v>40544</v>
      </c>
      <c r="B32" s="299">
        <v>0.89353578405256628</v>
      </c>
      <c r="C32" s="299">
        <v>0.82868016939790112</v>
      </c>
    </row>
    <row r="33" spans="1:3">
      <c r="A33" s="131">
        <v>40909</v>
      </c>
      <c r="B33" s="299">
        <v>0.94657431312369722</v>
      </c>
      <c r="C33" s="299">
        <v>0.86024448916119733</v>
      </c>
    </row>
    <row r="34" spans="1:3">
      <c r="A34" s="131">
        <v>41275</v>
      </c>
      <c r="B34" s="299">
        <v>0.89472891421079537</v>
      </c>
      <c r="C34" s="299">
        <v>0.85664404602323485</v>
      </c>
    </row>
    <row r="35" spans="1:3">
      <c r="A35" s="131">
        <v>41640</v>
      </c>
      <c r="B35" s="299">
        <v>0.90049520142841211</v>
      </c>
      <c r="C35" s="299">
        <v>0.86550151051374979</v>
      </c>
    </row>
    <row r="36" spans="1:3">
      <c r="A36" s="131">
        <v>42005</v>
      </c>
      <c r="B36" s="299">
        <v>0.88258495275679438</v>
      </c>
      <c r="C36" s="299">
        <v>0.85918350339014871</v>
      </c>
    </row>
    <row r="37" spans="1:3">
      <c r="A37" s="131">
        <v>42370</v>
      </c>
      <c r="B37" s="299">
        <v>0.92544490723210915</v>
      </c>
      <c r="C37" s="299">
        <v>0.87860044251435498</v>
      </c>
    </row>
    <row r="38" spans="1:3">
      <c r="A38" s="131">
        <v>42736</v>
      </c>
      <c r="B38" s="299">
        <v>0.93853714558878854</v>
      </c>
      <c r="C38" s="299"/>
    </row>
    <row r="39" spans="1:3">
      <c r="A39" s="131">
        <v>43101</v>
      </c>
      <c r="B39" s="299">
        <v>0.94142373872368867</v>
      </c>
      <c r="C39" s="299"/>
    </row>
    <row r="40" spans="1:3">
      <c r="A40" s="131">
        <v>43466</v>
      </c>
      <c r="B40" s="299">
        <v>0.92672752227216226</v>
      </c>
      <c r="C40" s="299"/>
    </row>
    <row r="41" spans="1:3">
      <c r="A41" s="131">
        <v>43831</v>
      </c>
      <c r="B41" s="299">
        <v>0.90707043218219296</v>
      </c>
      <c r="C41" s="299"/>
    </row>
  </sheetData>
  <hyperlinks>
    <hyperlink ref="F1" location="'Table of Contents'!A1" display="Back to Table of Contents" xr:uid="{E93DFD44-7E9A-48B3-8EB6-0AD5718C8C7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B9DC-0E56-48D3-8736-7422E54246DB}">
  <sheetPr codeName="Sheet27"/>
  <dimension ref="A1:G216"/>
  <sheetViews>
    <sheetView showGridLines="0" workbookViewId="0"/>
  </sheetViews>
  <sheetFormatPr defaultColWidth="9.15625" defaultRowHeight="14.4"/>
  <cols>
    <col min="1" max="1" width="41.26171875" style="17" bestFit="1" customWidth="1"/>
    <col min="2" max="2" width="15.15625" style="19" bestFit="1" customWidth="1"/>
    <col min="3" max="3" width="12.15625" style="139" bestFit="1" customWidth="1"/>
    <col min="4" max="4" width="22.15625" style="19" bestFit="1" customWidth="1"/>
    <col min="5" max="5" width="14.68359375" style="140" bestFit="1" customWidth="1"/>
    <col min="6" max="6" width="14.26171875" style="140" bestFit="1" customWidth="1"/>
    <col min="7" max="16384" width="9.15625" style="17"/>
  </cols>
  <sheetData>
    <row r="1" spans="1:7">
      <c r="A1" s="1" t="s">
        <v>301</v>
      </c>
      <c r="G1" s="256" t="s">
        <v>233</v>
      </c>
    </row>
    <row r="2" spans="1:7">
      <c r="A2" s="2" t="s">
        <v>213</v>
      </c>
    </row>
    <row r="3" spans="1:7">
      <c r="A3" s="136" t="s">
        <v>128</v>
      </c>
      <c r="B3" s="136" t="s">
        <v>129</v>
      </c>
      <c r="C3" s="137" t="s">
        <v>130</v>
      </c>
      <c r="D3" s="136" t="s">
        <v>131</v>
      </c>
      <c r="E3" s="138" t="s">
        <v>557</v>
      </c>
      <c r="F3" s="138" t="s">
        <v>558</v>
      </c>
    </row>
    <row r="4" spans="1:7">
      <c r="A4" s="300" t="s">
        <v>323</v>
      </c>
      <c r="B4" s="301" t="s">
        <v>234</v>
      </c>
      <c r="C4" s="302">
        <v>43997</v>
      </c>
      <c r="D4" s="301" t="s">
        <v>170</v>
      </c>
      <c r="E4" s="303">
        <v>500</v>
      </c>
      <c r="F4" s="304">
        <v>970</v>
      </c>
    </row>
    <row r="5" spans="1:7">
      <c r="A5" s="300" t="s">
        <v>324</v>
      </c>
      <c r="B5" s="301" t="s">
        <v>325</v>
      </c>
      <c r="C5" s="302">
        <v>44012</v>
      </c>
      <c r="D5" s="301" t="s">
        <v>170</v>
      </c>
      <c r="E5" s="303">
        <v>400</v>
      </c>
      <c r="F5" s="304">
        <v>0</v>
      </c>
    </row>
    <row r="6" spans="1:7">
      <c r="A6" s="300" t="s">
        <v>326</v>
      </c>
      <c r="B6" s="301" t="s">
        <v>234</v>
      </c>
      <c r="C6" s="302">
        <v>43921</v>
      </c>
      <c r="D6" s="301" t="s">
        <v>171</v>
      </c>
      <c r="E6" s="303">
        <v>0</v>
      </c>
      <c r="F6" s="304">
        <v>0</v>
      </c>
    </row>
    <row r="7" spans="1:7">
      <c r="A7" s="300" t="s">
        <v>327</v>
      </c>
      <c r="B7" s="301" t="s">
        <v>234</v>
      </c>
      <c r="C7" s="302">
        <v>43971</v>
      </c>
      <c r="D7" s="301" t="s">
        <v>170</v>
      </c>
      <c r="E7" s="303">
        <v>0</v>
      </c>
      <c r="F7" s="304">
        <v>1045</v>
      </c>
    </row>
    <row r="8" spans="1:7">
      <c r="A8" s="300" t="s">
        <v>328</v>
      </c>
      <c r="B8" s="301" t="s">
        <v>329</v>
      </c>
      <c r="C8" s="302">
        <v>44130</v>
      </c>
      <c r="D8" s="301" t="s">
        <v>171</v>
      </c>
      <c r="E8" s="303">
        <v>422.4320068359375</v>
      </c>
      <c r="F8" s="304">
        <v>0</v>
      </c>
    </row>
    <row r="9" spans="1:7">
      <c r="A9" s="300" t="s">
        <v>330</v>
      </c>
      <c r="B9" s="301" t="s">
        <v>331</v>
      </c>
      <c r="C9" s="302">
        <v>44167</v>
      </c>
      <c r="D9" s="301" t="s">
        <v>171</v>
      </c>
      <c r="E9" s="303">
        <v>0</v>
      </c>
      <c r="F9" s="304">
        <v>0</v>
      </c>
    </row>
    <row r="10" spans="1:7">
      <c r="A10" s="300" t="s">
        <v>332</v>
      </c>
      <c r="B10" s="301" t="s">
        <v>234</v>
      </c>
      <c r="C10" s="302">
        <v>44117</v>
      </c>
      <c r="D10" s="301" t="s">
        <v>171</v>
      </c>
      <c r="E10" s="303">
        <v>0</v>
      </c>
      <c r="F10" s="304">
        <v>489.56201171875</v>
      </c>
    </row>
    <row r="11" spans="1:7">
      <c r="A11" s="300" t="s">
        <v>333</v>
      </c>
      <c r="B11" s="301" t="s">
        <v>234</v>
      </c>
      <c r="C11" s="302">
        <v>44043</v>
      </c>
      <c r="D11" s="301" t="s">
        <v>171</v>
      </c>
      <c r="E11" s="303">
        <v>2028.1143798828125</v>
      </c>
      <c r="F11" s="304">
        <v>0</v>
      </c>
    </row>
    <row r="12" spans="1:7">
      <c r="A12" s="300" t="s">
        <v>334</v>
      </c>
      <c r="B12" s="301" t="s">
        <v>234</v>
      </c>
      <c r="C12" s="302">
        <v>44106</v>
      </c>
      <c r="D12" s="301" t="s">
        <v>171</v>
      </c>
      <c r="E12" s="303">
        <v>0</v>
      </c>
      <c r="F12" s="304">
        <v>83</v>
      </c>
    </row>
    <row r="13" spans="1:7">
      <c r="A13" s="300" t="s">
        <v>71</v>
      </c>
      <c r="B13" s="301" t="s">
        <v>234</v>
      </c>
      <c r="C13" s="302">
        <v>43985</v>
      </c>
      <c r="D13" s="301" t="s">
        <v>170</v>
      </c>
      <c r="E13" s="303">
        <v>0</v>
      </c>
      <c r="F13" s="304">
        <v>323</v>
      </c>
    </row>
    <row r="14" spans="1:7">
      <c r="A14" s="300" t="s">
        <v>335</v>
      </c>
      <c r="B14" s="301" t="s">
        <v>234</v>
      </c>
      <c r="C14" s="302">
        <v>44035</v>
      </c>
      <c r="D14" s="301" t="s">
        <v>170</v>
      </c>
      <c r="E14" s="303">
        <v>0</v>
      </c>
      <c r="F14" s="304">
        <v>1543</v>
      </c>
    </row>
    <row r="15" spans="1:7">
      <c r="A15" s="300" t="s">
        <v>336</v>
      </c>
      <c r="B15" s="301" t="s">
        <v>234</v>
      </c>
      <c r="C15" s="302">
        <v>44111</v>
      </c>
      <c r="D15" s="301" t="s">
        <v>171</v>
      </c>
      <c r="E15" s="303">
        <v>857</v>
      </c>
      <c r="F15" s="304">
        <v>0</v>
      </c>
    </row>
    <row r="16" spans="1:7">
      <c r="A16" s="300" t="s">
        <v>337</v>
      </c>
      <c r="B16" s="301" t="s">
        <v>234</v>
      </c>
      <c r="C16" s="302">
        <v>44002</v>
      </c>
      <c r="D16" s="301" t="s">
        <v>172</v>
      </c>
      <c r="E16" s="303">
        <v>0</v>
      </c>
      <c r="F16" s="304">
        <v>445</v>
      </c>
    </row>
    <row r="17" spans="1:6">
      <c r="A17" s="300" t="s">
        <v>338</v>
      </c>
      <c r="B17" s="301" t="s">
        <v>243</v>
      </c>
      <c r="C17" s="302">
        <v>44165</v>
      </c>
      <c r="D17" s="301" t="s">
        <v>172</v>
      </c>
      <c r="E17" s="303">
        <v>0</v>
      </c>
      <c r="F17" s="304">
        <v>0</v>
      </c>
    </row>
    <row r="18" spans="1:6">
      <c r="A18" s="300" t="s">
        <v>339</v>
      </c>
      <c r="B18" s="301" t="s">
        <v>325</v>
      </c>
      <c r="C18" s="302">
        <v>44013</v>
      </c>
      <c r="D18" s="301" t="s">
        <v>170</v>
      </c>
      <c r="E18" s="303">
        <v>23.153156280517578</v>
      </c>
      <c r="F18" s="304">
        <v>0</v>
      </c>
    </row>
    <row r="19" spans="1:6">
      <c r="A19" s="300" t="s">
        <v>340</v>
      </c>
      <c r="B19" s="301" t="s">
        <v>331</v>
      </c>
      <c r="C19" s="302">
        <v>44118</v>
      </c>
      <c r="D19" s="301" t="s">
        <v>171</v>
      </c>
      <c r="E19" s="303">
        <v>130.55999755859375</v>
      </c>
      <c r="F19" s="304">
        <v>0</v>
      </c>
    </row>
    <row r="20" spans="1:6">
      <c r="A20" s="300" t="s">
        <v>341</v>
      </c>
      <c r="B20" s="301" t="s">
        <v>234</v>
      </c>
      <c r="C20" s="302">
        <v>43899</v>
      </c>
      <c r="D20" s="301" t="s">
        <v>170</v>
      </c>
      <c r="E20" s="303">
        <v>0</v>
      </c>
      <c r="F20" s="304">
        <v>499.81201171875</v>
      </c>
    </row>
    <row r="21" spans="1:6">
      <c r="A21" s="300" t="s">
        <v>342</v>
      </c>
      <c r="B21" s="301" t="s">
        <v>234</v>
      </c>
      <c r="C21" s="302">
        <v>44001</v>
      </c>
      <c r="D21" s="301" t="s">
        <v>171</v>
      </c>
      <c r="E21" s="303">
        <v>253.61482238769531</v>
      </c>
      <c r="F21" s="304">
        <v>0</v>
      </c>
    </row>
    <row r="22" spans="1:6">
      <c r="A22" s="300" t="s">
        <v>343</v>
      </c>
      <c r="B22" s="301" t="s">
        <v>234</v>
      </c>
      <c r="C22" s="302">
        <v>44027</v>
      </c>
      <c r="D22" s="301" t="s">
        <v>172</v>
      </c>
      <c r="E22" s="303">
        <v>195</v>
      </c>
      <c r="F22" s="304">
        <v>428.29998779296875</v>
      </c>
    </row>
    <row r="23" spans="1:6">
      <c r="A23" s="300" t="s">
        <v>344</v>
      </c>
      <c r="B23" s="301" t="s">
        <v>234</v>
      </c>
      <c r="C23" s="302">
        <v>43955</v>
      </c>
      <c r="D23" s="301" t="s">
        <v>171</v>
      </c>
      <c r="E23" s="303">
        <v>566.70001220703125</v>
      </c>
      <c r="F23" s="304">
        <v>870</v>
      </c>
    </row>
    <row r="24" spans="1:6">
      <c r="A24" s="300" t="s">
        <v>345</v>
      </c>
      <c r="B24" s="301" t="s">
        <v>237</v>
      </c>
      <c r="C24" s="302">
        <v>43885</v>
      </c>
      <c r="D24" s="301" t="s">
        <v>171</v>
      </c>
      <c r="E24" s="303">
        <v>218.1820068359375</v>
      </c>
      <c r="F24" s="304">
        <v>0</v>
      </c>
    </row>
    <row r="25" spans="1:6">
      <c r="A25" s="300" t="s">
        <v>345</v>
      </c>
      <c r="B25" s="301" t="s">
        <v>237</v>
      </c>
      <c r="C25" s="302">
        <v>44027</v>
      </c>
      <c r="D25" s="301" t="s">
        <v>172</v>
      </c>
      <c r="E25" s="303">
        <v>432</v>
      </c>
      <c r="F25" s="304">
        <v>0</v>
      </c>
    </row>
    <row r="26" spans="1:6">
      <c r="A26" s="300" t="s">
        <v>346</v>
      </c>
      <c r="B26" s="301" t="s">
        <v>234</v>
      </c>
      <c r="C26" s="302">
        <v>43983</v>
      </c>
      <c r="D26" s="301" t="s">
        <v>172</v>
      </c>
      <c r="E26" s="303">
        <v>0</v>
      </c>
      <c r="F26" s="304">
        <v>395</v>
      </c>
    </row>
    <row r="27" spans="1:6">
      <c r="A27" s="300" t="s">
        <v>347</v>
      </c>
      <c r="B27" s="301" t="s">
        <v>234</v>
      </c>
      <c r="C27" s="302">
        <v>43985</v>
      </c>
      <c r="D27" s="301" t="s">
        <v>172</v>
      </c>
      <c r="E27" s="303">
        <v>2052.35009765625</v>
      </c>
      <c r="F27" s="304">
        <v>2959</v>
      </c>
    </row>
    <row r="28" spans="1:6">
      <c r="A28" s="300" t="s">
        <v>348</v>
      </c>
      <c r="B28" s="301" t="s">
        <v>234</v>
      </c>
      <c r="C28" s="302">
        <v>44152</v>
      </c>
      <c r="D28" s="301" t="s">
        <v>171</v>
      </c>
      <c r="E28" s="303">
        <v>388.18899536132813</v>
      </c>
      <c r="F28" s="304">
        <v>0</v>
      </c>
    </row>
    <row r="29" spans="1:6">
      <c r="A29" s="300" t="s">
        <v>349</v>
      </c>
      <c r="B29" s="301" t="s">
        <v>234</v>
      </c>
      <c r="C29" s="302">
        <v>44064</v>
      </c>
      <c r="D29" s="301" t="s">
        <v>171</v>
      </c>
      <c r="E29" s="303">
        <v>1043.8599853515625</v>
      </c>
      <c r="F29" s="304">
        <v>0</v>
      </c>
    </row>
    <row r="30" spans="1:6">
      <c r="A30" s="300" t="s">
        <v>350</v>
      </c>
      <c r="B30" s="301" t="s">
        <v>245</v>
      </c>
      <c r="C30" s="302">
        <v>44104</v>
      </c>
      <c r="D30" s="301" t="s">
        <v>172</v>
      </c>
      <c r="E30" s="303">
        <v>0</v>
      </c>
      <c r="F30" s="304">
        <v>566.3895263671875</v>
      </c>
    </row>
    <row r="31" spans="1:6">
      <c r="A31" s="300" t="s">
        <v>351</v>
      </c>
      <c r="B31" s="301" t="s">
        <v>234</v>
      </c>
      <c r="C31" s="302">
        <v>44013</v>
      </c>
      <c r="D31" s="301" t="s">
        <v>172</v>
      </c>
      <c r="E31" s="303">
        <v>1375</v>
      </c>
      <c r="F31" s="304">
        <v>1124.699951171875</v>
      </c>
    </row>
    <row r="32" spans="1:6">
      <c r="A32" s="300" t="s">
        <v>352</v>
      </c>
      <c r="B32" s="301" t="s">
        <v>234</v>
      </c>
      <c r="C32" s="302">
        <v>44141</v>
      </c>
      <c r="D32" s="301" t="s">
        <v>171</v>
      </c>
      <c r="E32" s="303">
        <v>0</v>
      </c>
      <c r="F32" s="304">
        <v>250</v>
      </c>
    </row>
    <row r="33" spans="1:6">
      <c r="A33" s="300" t="s">
        <v>353</v>
      </c>
      <c r="B33" s="301" t="s">
        <v>234</v>
      </c>
      <c r="C33" s="302">
        <v>43921</v>
      </c>
      <c r="D33" s="301" t="s">
        <v>172</v>
      </c>
      <c r="E33" s="303">
        <v>0</v>
      </c>
      <c r="F33" s="304">
        <v>984</v>
      </c>
    </row>
    <row r="34" spans="1:6">
      <c r="A34" s="300" t="s">
        <v>354</v>
      </c>
      <c r="B34" s="301" t="s">
        <v>234</v>
      </c>
      <c r="C34" s="302">
        <v>44006</v>
      </c>
      <c r="D34" s="301" t="s">
        <v>170</v>
      </c>
      <c r="E34" s="303">
        <v>215.69999694824219</v>
      </c>
      <c r="F34" s="304">
        <v>869.70001220703125</v>
      </c>
    </row>
    <row r="35" spans="1:6">
      <c r="A35" s="300" t="s">
        <v>355</v>
      </c>
      <c r="B35" s="301" t="s">
        <v>234</v>
      </c>
      <c r="C35" s="302">
        <v>43970</v>
      </c>
      <c r="D35" s="301" t="s">
        <v>171</v>
      </c>
      <c r="E35" s="303">
        <v>254.30000305175781</v>
      </c>
      <c r="F35" s="304">
        <v>0</v>
      </c>
    </row>
    <row r="36" spans="1:6">
      <c r="A36" s="300" t="s">
        <v>356</v>
      </c>
      <c r="B36" s="301" t="s">
        <v>234</v>
      </c>
      <c r="C36" s="302">
        <v>44043</v>
      </c>
      <c r="D36" s="301" t="s">
        <v>172</v>
      </c>
      <c r="E36" s="303">
        <v>0</v>
      </c>
      <c r="F36" s="304">
        <v>390</v>
      </c>
    </row>
    <row r="37" spans="1:6">
      <c r="A37" s="300" t="s">
        <v>357</v>
      </c>
      <c r="B37" s="301" t="s">
        <v>234</v>
      </c>
      <c r="C37" s="302">
        <v>44057</v>
      </c>
      <c r="D37" s="301" t="s">
        <v>172</v>
      </c>
      <c r="E37" s="303">
        <v>300</v>
      </c>
      <c r="F37" s="304">
        <v>300</v>
      </c>
    </row>
    <row r="38" spans="1:6">
      <c r="A38" s="300" t="s">
        <v>68</v>
      </c>
      <c r="B38" s="301" t="s">
        <v>234</v>
      </c>
      <c r="C38" s="302">
        <v>44195</v>
      </c>
      <c r="D38" s="301" t="s">
        <v>171</v>
      </c>
      <c r="E38" s="303">
        <v>0</v>
      </c>
      <c r="F38" s="304">
        <v>52</v>
      </c>
    </row>
    <row r="39" spans="1:6">
      <c r="A39" s="300" t="s">
        <v>75</v>
      </c>
      <c r="B39" s="301" t="s">
        <v>234</v>
      </c>
      <c r="C39" s="302">
        <v>44010</v>
      </c>
      <c r="D39" s="301" t="s">
        <v>170</v>
      </c>
      <c r="E39" s="303">
        <v>5547.8291015625</v>
      </c>
      <c r="F39" s="304">
        <v>3489</v>
      </c>
    </row>
    <row r="40" spans="1:6">
      <c r="A40" s="300" t="s">
        <v>358</v>
      </c>
      <c r="B40" s="301" t="s">
        <v>242</v>
      </c>
      <c r="C40" s="302">
        <v>44032</v>
      </c>
      <c r="D40" s="301" t="s">
        <v>172</v>
      </c>
      <c r="E40" s="303">
        <v>0</v>
      </c>
      <c r="F40" s="304">
        <v>95</v>
      </c>
    </row>
    <row r="41" spans="1:6">
      <c r="A41" s="300" t="s">
        <v>72</v>
      </c>
      <c r="B41" s="301" t="s">
        <v>234</v>
      </c>
      <c r="C41" s="302">
        <v>44174</v>
      </c>
      <c r="D41" s="301" t="s">
        <v>171</v>
      </c>
      <c r="E41" s="303">
        <v>700</v>
      </c>
      <c r="F41" s="304">
        <v>0</v>
      </c>
    </row>
    <row r="42" spans="1:6">
      <c r="A42" s="300" t="s">
        <v>359</v>
      </c>
      <c r="B42" s="301" t="s">
        <v>234</v>
      </c>
      <c r="C42" s="302">
        <v>44043</v>
      </c>
      <c r="D42" s="301" t="s">
        <v>171</v>
      </c>
      <c r="E42" s="303">
        <v>0</v>
      </c>
      <c r="F42" s="304">
        <v>120</v>
      </c>
    </row>
    <row r="43" spans="1:6">
      <c r="A43" s="300" t="s">
        <v>360</v>
      </c>
      <c r="B43" s="301" t="s">
        <v>243</v>
      </c>
      <c r="C43" s="302">
        <v>44134</v>
      </c>
      <c r="D43" s="301" t="s">
        <v>171</v>
      </c>
      <c r="E43" s="303">
        <v>882.42474365234375</v>
      </c>
      <c r="F43" s="304">
        <v>0</v>
      </c>
    </row>
    <row r="44" spans="1:6">
      <c r="A44" s="300" t="s">
        <v>361</v>
      </c>
      <c r="B44" s="301" t="s">
        <v>362</v>
      </c>
      <c r="C44" s="302">
        <v>44050</v>
      </c>
      <c r="D44" s="301" t="s">
        <v>171</v>
      </c>
      <c r="E44" s="303">
        <v>0</v>
      </c>
      <c r="F44" s="304">
        <v>2009.128662109375</v>
      </c>
    </row>
    <row r="45" spans="1:6">
      <c r="A45" s="300" t="s">
        <v>363</v>
      </c>
      <c r="B45" s="301" t="s">
        <v>234</v>
      </c>
      <c r="C45" s="302">
        <v>43868</v>
      </c>
      <c r="D45" s="301" t="s">
        <v>170</v>
      </c>
      <c r="E45" s="303">
        <v>0</v>
      </c>
      <c r="F45" s="304">
        <v>1396.375</v>
      </c>
    </row>
    <row r="46" spans="1:6">
      <c r="A46" s="300" t="s">
        <v>364</v>
      </c>
      <c r="B46" s="301" t="s">
        <v>238</v>
      </c>
      <c r="C46" s="302">
        <v>43936</v>
      </c>
      <c r="D46" s="301" t="s">
        <v>171</v>
      </c>
      <c r="E46" s="303">
        <v>105.04981231689453</v>
      </c>
      <c r="F46" s="304">
        <v>0</v>
      </c>
    </row>
    <row r="47" spans="1:6">
      <c r="A47" s="300" t="s">
        <v>365</v>
      </c>
      <c r="B47" s="301" t="s">
        <v>234</v>
      </c>
      <c r="C47" s="302">
        <v>44011</v>
      </c>
      <c r="D47" s="301" t="s">
        <v>170</v>
      </c>
      <c r="E47" s="303">
        <v>0</v>
      </c>
      <c r="F47" s="304">
        <v>1621.125</v>
      </c>
    </row>
    <row r="48" spans="1:6">
      <c r="A48" s="300" t="s">
        <v>366</v>
      </c>
      <c r="B48" s="301" t="s">
        <v>244</v>
      </c>
      <c r="C48" s="302">
        <v>44161</v>
      </c>
      <c r="D48" s="301" t="s">
        <v>171</v>
      </c>
      <c r="E48" s="303">
        <v>0</v>
      </c>
      <c r="F48" s="304">
        <v>111</v>
      </c>
    </row>
    <row r="49" spans="1:6">
      <c r="A49" s="300" t="s">
        <v>367</v>
      </c>
      <c r="B49" s="301" t="s">
        <v>234</v>
      </c>
      <c r="C49" s="302">
        <v>43992</v>
      </c>
      <c r="D49" s="301" t="s">
        <v>171</v>
      </c>
      <c r="E49" s="303">
        <v>215</v>
      </c>
      <c r="F49" s="304">
        <v>0</v>
      </c>
    </row>
    <row r="50" spans="1:6">
      <c r="A50" s="300" t="s">
        <v>368</v>
      </c>
      <c r="B50" s="301" t="s">
        <v>234</v>
      </c>
      <c r="C50" s="302">
        <v>43950</v>
      </c>
      <c r="D50" s="301" t="s">
        <v>171</v>
      </c>
      <c r="E50" s="303">
        <v>0</v>
      </c>
      <c r="F50" s="304">
        <v>0</v>
      </c>
    </row>
    <row r="51" spans="1:6">
      <c r="A51" s="300" t="s">
        <v>369</v>
      </c>
      <c r="B51" s="301" t="s">
        <v>234</v>
      </c>
      <c r="C51" s="302">
        <v>43950</v>
      </c>
      <c r="D51" s="301" t="s">
        <v>171</v>
      </c>
      <c r="E51" s="303">
        <v>0</v>
      </c>
      <c r="F51" s="304">
        <v>783</v>
      </c>
    </row>
    <row r="52" spans="1:6">
      <c r="A52" s="300" t="s">
        <v>370</v>
      </c>
      <c r="B52" s="301" t="s">
        <v>244</v>
      </c>
      <c r="C52" s="302">
        <v>43930</v>
      </c>
      <c r="D52" s="301" t="s">
        <v>170</v>
      </c>
      <c r="E52" s="303">
        <v>249.37034606933594</v>
      </c>
      <c r="F52" s="304">
        <v>326.98684692382813</v>
      </c>
    </row>
    <row r="53" spans="1:6">
      <c r="A53" s="300" t="s">
        <v>66</v>
      </c>
      <c r="B53" s="301" t="s">
        <v>234</v>
      </c>
      <c r="C53" s="302">
        <v>44042</v>
      </c>
      <c r="D53" s="301" t="s">
        <v>170</v>
      </c>
      <c r="E53" s="303">
        <v>2084.029052734375</v>
      </c>
      <c r="F53" s="304">
        <v>94.699996948242188</v>
      </c>
    </row>
    <row r="54" spans="1:6">
      <c r="A54" s="300" t="s">
        <v>371</v>
      </c>
      <c r="B54" s="301" t="s">
        <v>243</v>
      </c>
      <c r="C54" s="302">
        <v>44006</v>
      </c>
      <c r="D54" s="301" t="s">
        <v>171</v>
      </c>
      <c r="E54" s="303">
        <v>0</v>
      </c>
      <c r="F54" s="304">
        <v>648.34027099609375</v>
      </c>
    </row>
    <row r="55" spans="1:6">
      <c r="A55" s="300" t="s">
        <v>372</v>
      </c>
      <c r="B55" s="301" t="s">
        <v>234</v>
      </c>
      <c r="C55" s="302">
        <v>43947</v>
      </c>
      <c r="D55" s="301" t="s">
        <v>170</v>
      </c>
      <c r="E55" s="303">
        <v>2000</v>
      </c>
      <c r="F55" s="304">
        <v>406</v>
      </c>
    </row>
    <row r="56" spans="1:6">
      <c r="A56" s="300" t="s">
        <v>61</v>
      </c>
      <c r="B56" s="301" t="s">
        <v>239</v>
      </c>
      <c r="C56" s="302">
        <v>43950</v>
      </c>
      <c r="D56" s="301" t="s">
        <v>172</v>
      </c>
      <c r="E56" s="303">
        <v>4208.97998046875</v>
      </c>
      <c r="F56" s="304">
        <v>0</v>
      </c>
    </row>
    <row r="57" spans="1:6">
      <c r="A57" s="300" t="s">
        <v>373</v>
      </c>
      <c r="B57" s="301" t="s">
        <v>243</v>
      </c>
      <c r="C57" s="302">
        <v>44081</v>
      </c>
      <c r="D57" s="301" t="s">
        <v>171</v>
      </c>
      <c r="E57" s="303">
        <v>266.09585571289063</v>
      </c>
      <c r="F57" s="304">
        <v>0</v>
      </c>
    </row>
    <row r="58" spans="1:6">
      <c r="A58" s="300" t="s">
        <v>374</v>
      </c>
      <c r="B58" s="301" t="s">
        <v>244</v>
      </c>
      <c r="C58" s="302">
        <v>43896</v>
      </c>
      <c r="D58" s="301" t="s">
        <v>171</v>
      </c>
      <c r="E58" s="303">
        <v>0</v>
      </c>
      <c r="F58" s="304">
        <v>639.26849365234375</v>
      </c>
    </row>
    <row r="59" spans="1:6">
      <c r="A59" s="300" t="s">
        <v>375</v>
      </c>
      <c r="B59" s="301" t="s">
        <v>234</v>
      </c>
      <c r="C59" s="302">
        <v>43921</v>
      </c>
      <c r="D59" s="301" t="s">
        <v>171</v>
      </c>
      <c r="E59" s="303">
        <v>0</v>
      </c>
      <c r="F59" s="304">
        <v>47</v>
      </c>
    </row>
    <row r="60" spans="1:6">
      <c r="A60" s="300" t="s">
        <v>376</v>
      </c>
      <c r="B60" s="301" t="s">
        <v>242</v>
      </c>
      <c r="C60" s="302">
        <v>43980</v>
      </c>
      <c r="D60" s="301" t="s">
        <v>171</v>
      </c>
      <c r="E60" s="303">
        <v>337.8800048828125</v>
      </c>
      <c r="F60" s="304">
        <v>0</v>
      </c>
    </row>
    <row r="61" spans="1:6">
      <c r="A61" s="300" t="s">
        <v>377</v>
      </c>
      <c r="B61" s="301" t="s">
        <v>331</v>
      </c>
      <c r="C61" s="302">
        <v>44179</v>
      </c>
      <c r="D61" s="301" t="s">
        <v>171</v>
      </c>
      <c r="E61" s="303">
        <v>35.75</v>
      </c>
      <c r="F61" s="304">
        <v>0</v>
      </c>
    </row>
    <row r="62" spans="1:6">
      <c r="A62" s="300" t="s">
        <v>378</v>
      </c>
      <c r="B62" s="301" t="s">
        <v>234</v>
      </c>
      <c r="C62" s="302">
        <v>44165</v>
      </c>
      <c r="D62" s="301" t="s">
        <v>171</v>
      </c>
      <c r="E62" s="303">
        <v>28</v>
      </c>
      <c r="F62" s="304">
        <v>0</v>
      </c>
    </row>
    <row r="63" spans="1:6">
      <c r="A63" s="300" t="s">
        <v>379</v>
      </c>
      <c r="B63" s="301" t="s">
        <v>234</v>
      </c>
      <c r="C63" s="302">
        <v>43924</v>
      </c>
      <c r="D63" s="301" t="s">
        <v>172</v>
      </c>
      <c r="E63" s="303">
        <v>0</v>
      </c>
      <c r="F63" s="304">
        <v>237</v>
      </c>
    </row>
    <row r="64" spans="1:6">
      <c r="A64" s="300" t="s">
        <v>380</v>
      </c>
      <c r="B64" s="301" t="s">
        <v>244</v>
      </c>
      <c r="C64" s="302">
        <v>44062</v>
      </c>
      <c r="D64" s="301" t="s">
        <v>170</v>
      </c>
      <c r="E64" s="303">
        <v>112.12200164794922</v>
      </c>
      <c r="F64" s="304">
        <v>0</v>
      </c>
    </row>
    <row r="65" spans="1:6">
      <c r="A65" s="300" t="s">
        <v>381</v>
      </c>
      <c r="B65" s="301" t="s">
        <v>237</v>
      </c>
      <c r="C65" s="302">
        <v>44104</v>
      </c>
      <c r="D65" s="301" t="s">
        <v>171</v>
      </c>
      <c r="E65" s="303">
        <v>126</v>
      </c>
      <c r="F65" s="304">
        <v>0</v>
      </c>
    </row>
    <row r="66" spans="1:6">
      <c r="A66" s="300" t="s">
        <v>382</v>
      </c>
      <c r="B66" s="301" t="s">
        <v>234</v>
      </c>
      <c r="C66" s="302">
        <v>43951</v>
      </c>
      <c r="D66" s="301" t="s">
        <v>171</v>
      </c>
      <c r="E66" s="303">
        <v>200</v>
      </c>
      <c r="F66" s="304">
        <v>0</v>
      </c>
    </row>
    <row r="67" spans="1:6">
      <c r="A67" s="300" t="s">
        <v>383</v>
      </c>
      <c r="B67" s="301" t="s">
        <v>234</v>
      </c>
      <c r="C67" s="302">
        <v>44043</v>
      </c>
      <c r="D67" s="301" t="s">
        <v>171</v>
      </c>
      <c r="E67" s="303">
        <v>0</v>
      </c>
      <c r="F67" s="304">
        <v>990</v>
      </c>
    </row>
    <row r="68" spans="1:6">
      <c r="A68" s="300" t="s">
        <v>384</v>
      </c>
      <c r="B68" s="301" t="s">
        <v>234</v>
      </c>
      <c r="C68" s="302">
        <v>43966</v>
      </c>
      <c r="D68" s="301" t="s">
        <v>171</v>
      </c>
      <c r="E68" s="303">
        <v>0</v>
      </c>
      <c r="F68" s="304">
        <v>72.800003051757813</v>
      </c>
    </row>
    <row r="69" spans="1:6">
      <c r="A69" s="300" t="s">
        <v>385</v>
      </c>
      <c r="B69" s="301" t="s">
        <v>245</v>
      </c>
      <c r="C69" s="302">
        <v>44165</v>
      </c>
      <c r="D69" s="301" t="s">
        <v>172</v>
      </c>
      <c r="E69" s="303">
        <v>1264.739501953125</v>
      </c>
      <c r="F69" s="304">
        <v>773.88385009765625</v>
      </c>
    </row>
    <row r="70" spans="1:6">
      <c r="A70" s="300" t="s">
        <v>386</v>
      </c>
      <c r="B70" s="301" t="s">
        <v>234</v>
      </c>
      <c r="C70" s="302">
        <v>43951</v>
      </c>
      <c r="D70" s="301" t="s">
        <v>172</v>
      </c>
      <c r="E70" s="303">
        <v>0</v>
      </c>
      <c r="F70" s="304">
        <v>2185</v>
      </c>
    </row>
    <row r="71" spans="1:6">
      <c r="A71" s="300" t="s">
        <v>387</v>
      </c>
      <c r="B71" s="301" t="s">
        <v>234</v>
      </c>
      <c r="C71" s="302">
        <v>43996</v>
      </c>
      <c r="D71" s="301" t="s">
        <v>170</v>
      </c>
      <c r="E71" s="303">
        <v>1150</v>
      </c>
      <c r="F71" s="304">
        <v>650</v>
      </c>
    </row>
    <row r="72" spans="1:6">
      <c r="A72" s="300" t="s">
        <v>388</v>
      </c>
      <c r="B72" s="301" t="s">
        <v>234</v>
      </c>
      <c r="C72" s="302">
        <v>43853</v>
      </c>
      <c r="D72" s="301" t="s">
        <v>170</v>
      </c>
      <c r="E72" s="303">
        <v>0</v>
      </c>
      <c r="F72" s="304">
        <v>172.52000427246094</v>
      </c>
    </row>
    <row r="73" spans="1:6">
      <c r="A73" s="300" t="s">
        <v>389</v>
      </c>
      <c r="B73" s="301" t="s">
        <v>234</v>
      </c>
      <c r="C73" s="302">
        <v>43853</v>
      </c>
      <c r="D73" s="301" t="s">
        <v>170</v>
      </c>
      <c r="E73" s="303">
        <v>0</v>
      </c>
      <c r="F73" s="304">
        <v>0</v>
      </c>
    </row>
    <row r="74" spans="1:6">
      <c r="A74" s="300" t="s">
        <v>390</v>
      </c>
      <c r="B74" s="301" t="s">
        <v>234</v>
      </c>
      <c r="C74" s="302">
        <v>43997</v>
      </c>
      <c r="D74" s="301" t="s">
        <v>172</v>
      </c>
      <c r="E74" s="303">
        <v>357</v>
      </c>
      <c r="F74" s="304">
        <v>0</v>
      </c>
    </row>
    <row r="75" spans="1:6">
      <c r="A75" s="300" t="s">
        <v>391</v>
      </c>
      <c r="B75" s="301" t="s">
        <v>234</v>
      </c>
      <c r="C75" s="302">
        <v>43981</v>
      </c>
      <c r="D75" s="301" t="s">
        <v>172</v>
      </c>
      <c r="E75" s="303">
        <v>0</v>
      </c>
      <c r="F75" s="304">
        <v>1807.7900390625</v>
      </c>
    </row>
    <row r="76" spans="1:6">
      <c r="A76" s="300" t="s">
        <v>392</v>
      </c>
      <c r="B76" s="301" t="s">
        <v>234</v>
      </c>
      <c r="C76" s="302">
        <v>43963</v>
      </c>
      <c r="D76" s="301" t="s">
        <v>171</v>
      </c>
      <c r="E76" s="303">
        <v>315.489013671875</v>
      </c>
      <c r="F76" s="304">
        <v>0</v>
      </c>
    </row>
    <row r="77" spans="1:6">
      <c r="A77" s="300" t="s">
        <v>393</v>
      </c>
      <c r="B77" s="301" t="s">
        <v>234</v>
      </c>
      <c r="C77" s="302">
        <v>43935</v>
      </c>
      <c r="D77" s="301" t="s">
        <v>170</v>
      </c>
      <c r="E77" s="303">
        <v>14860.76953125</v>
      </c>
      <c r="F77" s="304">
        <v>2590</v>
      </c>
    </row>
    <row r="78" spans="1:6">
      <c r="A78" s="300" t="s">
        <v>394</v>
      </c>
      <c r="B78" s="301" t="s">
        <v>234</v>
      </c>
      <c r="C78" s="302">
        <v>44096</v>
      </c>
      <c r="D78" s="301" t="s">
        <v>170</v>
      </c>
      <c r="E78" s="303">
        <v>370</v>
      </c>
      <c r="F78" s="304">
        <v>67.400001525878906</v>
      </c>
    </row>
    <row r="79" spans="1:6">
      <c r="A79" s="300" t="s">
        <v>395</v>
      </c>
      <c r="B79" s="301" t="s">
        <v>396</v>
      </c>
      <c r="C79" s="302">
        <v>44094</v>
      </c>
      <c r="D79" s="301" t="s">
        <v>170</v>
      </c>
      <c r="E79" s="303">
        <v>350</v>
      </c>
      <c r="F79" s="304">
        <v>1239.417724609375</v>
      </c>
    </row>
    <row r="80" spans="1:6">
      <c r="A80" s="300" t="s">
        <v>397</v>
      </c>
      <c r="B80" s="301" t="s">
        <v>234</v>
      </c>
      <c r="C80" s="302">
        <v>43928</v>
      </c>
      <c r="D80" s="301" t="s">
        <v>172</v>
      </c>
      <c r="E80" s="303">
        <v>0</v>
      </c>
      <c r="F80" s="304">
        <v>650</v>
      </c>
    </row>
    <row r="81" spans="1:6">
      <c r="A81" s="300" t="s">
        <v>398</v>
      </c>
      <c r="B81" s="301" t="s">
        <v>331</v>
      </c>
      <c r="C81" s="302">
        <v>44167</v>
      </c>
      <c r="D81" s="301" t="s">
        <v>171</v>
      </c>
      <c r="E81" s="303">
        <v>42.861541748046875</v>
      </c>
      <c r="F81" s="304">
        <v>0</v>
      </c>
    </row>
    <row r="82" spans="1:6">
      <c r="A82" s="300" t="s">
        <v>399</v>
      </c>
      <c r="B82" s="301" t="s">
        <v>234</v>
      </c>
      <c r="C82" s="302">
        <v>43966</v>
      </c>
      <c r="D82" s="301" t="s">
        <v>171</v>
      </c>
      <c r="E82" s="303">
        <v>159.09700012207031</v>
      </c>
      <c r="F82" s="304">
        <v>770.6729736328125</v>
      </c>
    </row>
    <row r="83" spans="1:6">
      <c r="A83" s="300" t="s">
        <v>400</v>
      </c>
      <c r="B83" s="301" t="s">
        <v>331</v>
      </c>
      <c r="C83" s="302">
        <v>44154</v>
      </c>
      <c r="D83" s="301" t="s">
        <v>171</v>
      </c>
      <c r="E83" s="303">
        <v>51.5</v>
      </c>
      <c r="F83" s="304">
        <v>0</v>
      </c>
    </row>
    <row r="84" spans="1:6">
      <c r="A84" s="300" t="s">
        <v>401</v>
      </c>
      <c r="B84" s="301" t="s">
        <v>329</v>
      </c>
      <c r="C84" s="302">
        <v>43907</v>
      </c>
      <c r="D84" s="301" t="s">
        <v>171</v>
      </c>
      <c r="E84" s="303">
        <v>111</v>
      </c>
      <c r="F84" s="304">
        <v>0</v>
      </c>
    </row>
    <row r="85" spans="1:6">
      <c r="A85" s="300" t="s">
        <v>402</v>
      </c>
      <c r="B85" s="301" t="s">
        <v>234</v>
      </c>
      <c r="C85" s="302">
        <v>43926</v>
      </c>
      <c r="D85" s="301" t="s">
        <v>172</v>
      </c>
      <c r="E85" s="303">
        <v>0</v>
      </c>
      <c r="F85" s="304">
        <v>245</v>
      </c>
    </row>
    <row r="86" spans="1:6">
      <c r="A86" s="300" t="s">
        <v>403</v>
      </c>
      <c r="B86" s="301" t="s">
        <v>234</v>
      </c>
      <c r="C86" s="302">
        <v>44021</v>
      </c>
      <c r="D86" s="301" t="s">
        <v>171</v>
      </c>
      <c r="E86" s="303">
        <v>82.5</v>
      </c>
      <c r="F86" s="304">
        <v>589.10400390625</v>
      </c>
    </row>
    <row r="87" spans="1:6">
      <c r="A87" s="300" t="s">
        <v>404</v>
      </c>
      <c r="B87" s="301" t="s">
        <v>325</v>
      </c>
      <c r="C87" s="302">
        <v>44012</v>
      </c>
      <c r="D87" s="301" t="s">
        <v>170</v>
      </c>
      <c r="E87" s="303">
        <v>0</v>
      </c>
      <c r="F87" s="304">
        <v>0</v>
      </c>
    </row>
    <row r="88" spans="1:6">
      <c r="A88" s="300" t="s">
        <v>405</v>
      </c>
      <c r="B88" s="301" t="s">
        <v>325</v>
      </c>
      <c r="C88" s="302">
        <v>44042</v>
      </c>
      <c r="D88" s="301" t="s">
        <v>172</v>
      </c>
      <c r="E88" s="303">
        <v>392.60501098632813</v>
      </c>
      <c r="F88" s="304">
        <v>0</v>
      </c>
    </row>
    <row r="89" spans="1:6">
      <c r="A89" s="300" t="s">
        <v>406</v>
      </c>
      <c r="B89" s="301" t="s">
        <v>234</v>
      </c>
      <c r="C89" s="302">
        <v>43964</v>
      </c>
      <c r="D89" s="301" t="s">
        <v>171</v>
      </c>
      <c r="E89" s="303">
        <v>761.72998046875</v>
      </c>
      <c r="F89" s="304">
        <v>0</v>
      </c>
    </row>
    <row r="90" spans="1:6">
      <c r="A90" s="300" t="s">
        <v>406</v>
      </c>
      <c r="B90" s="301" t="s">
        <v>234</v>
      </c>
      <c r="C90" s="302">
        <v>44150</v>
      </c>
      <c r="D90" s="301" t="s">
        <v>172</v>
      </c>
      <c r="E90" s="303">
        <v>1060</v>
      </c>
      <c r="F90" s="304">
        <v>301</v>
      </c>
    </row>
    <row r="91" spans="1:6">
      <c r="A91" s="300" t="s">
        <v>407</v>
      </c>
      <c r="B91" s="301" t="s">
        <v>234</v>
      </c>
      <c r="C91" s="302">
        <v>44148</v>
      </c>
      <c r="D91" s="301" t="s">
        <v>170</v>
      </c>
      <c r="E91" s="303">
        <v>1786.60595703125</v>
      </c>
      <c r="F91" s="304">
        <v>599.16998291015625</v>
      </c>
    </row>
    <row r="92" spans="1:6">
      <c r="A92" s="300" t="s">
        <v>408</v>
      </c>
      <c r="B92" s="301" t="s">
        <v>409</v>
      </c>
      <c r="C92" s="302">
        <v>44058</v>
      </c>
      <c r="D92" s="301" t="s">
        <v>172</v>
      </c>
      <c r="E92" s="303">
        <v>887.81561279296875</v>
      </c>
      <c r="F92" s="304">
        <v>83.303581237792969</v>
      </c>
    </row>
    <row r="93" spans="1:6">
      <c r="A93" s="300" t="s">
        <v>410</v>
      </c>
      <c r="B93" s="301" t="s">
        <v>234</v>
      </c>
      <c r="C93" s="302">
        <v>43973</v>
      </c>
      <c r="D93" s="301" t="s">
        <v>170</v>
      </c>
      <c r="E93" s="303">
        <v>3077.593017578125</v>
      </c>
      <c r="F93" s="304">
        <v>1863</v>
      </c>
    </row>
    <row r="94" spans="1:6">
      <c r="A94" s="300" t="s">
        <v>411</v>
      </c>
      <c r="B94" s="301" t="s">
        <v>234</v>
      </c>
      <c r="C94" s="302">
        <v>44024</v>
      </c>
      <c r="D94" s="301" t="s">
        <v>170</v>
      </c>
      <c r="E94" s="303">
        <v>450</v>
      </c>
      <c r="F94" s="304">
        <v>21</v>
      </c>
    </row>
    <row r="95" spans="1:6">
      <c r="A95" s="300" t="s">
        <v>412</v>
      </c>
      <c r="B95" s="301" t="s">
        <v>242</v>
      </c>
      <c r="C95" s="302">
        <v>44004</v>
      </c>
      <c r="D95" s="301" t="s">
        <v>172</v>
      </c>
      <c r="E95" s="303">
        <v>165.11399841308594</v>
      </c>
      <c r="F95" s="304">
        <v>0</v>
      </c>
    </row>
    <row r="96" spans="1:6">
      <c r="A96" s="300" t="s">
        <v>413</v>
      </c>
      <c r="B96" s="301" t="s">
        <v>234</v>
      </c>
      <c r="C96" s="302">
        <v>44018</v>
      </c>
      <c r="D96" s="301" t="s">
        <v>171</v>
      </c>
      <c r="E96" s="303">
        <v>0</v>
      </c>
      <c r="F96" s="304">
        <v>239</v>
      </c>
    </row>
    <row r="97" spans="1:6">
      <c r="A97" s="300" t="s">
        <v>62</v>
      </c>
      <c r="B97" s="301" t="s">
        <v>234</v>
      </c>
      <c r="C97" s="302">
        <v>43921</v>
      </c>
      <c r="D97" s="301" t="s">
        <v>172</v>
      </c>
      <c r="E97" s="303">
        <v>674.31298828125</v>
      </c>
      <c r="F97" s="304">
        <v>521.2340087890625</v>
      </c>
    </row>
    <row r="98" spans="1:6">
      <c r="A98" s="300" t="s">
        <v>414</v>
      </c>
      <c r="B98" s="301" t="s">
        <v>244</v>
      </c>
      <c r="C98" s="302">
        <v>43927</v>
      </c>
      <c r="D98" s="301" t="s">
        <v>171</v>
      </c>
      <c r="E98" s="303">
        <v>0</v>
      </c>
      <c r="F98" s="304">
        <v>293.13983154296875</v>
      </c>
    </row>
    <row r="99" spans="1:6">
      <c r="A99" s="300" t="s">
        <v>415</v>
      </c>
      <c r="B99" s="301" t="s">
        <v>234</v>
      </c>
      <c r="C99" s="302">
        <v>43964</v>
      </c>
      <c r="D99" s="301" t="s">
        <v>170</v>
      </c>
      <c r="E99" s="303">
        <v>11621.796875</v>
      </c>
      <c r="F99" s="304">
        <v>3095</v>
      </c>
    </row>
    <row r="100" spans="1:6">
      <c r="A100" s="300" t="s">
        <v>416</v>
      </c>
      <c r="B100" s="301" t="s">
        <v>234</v>
      </c>
      <c r="C100" s="302">
        <v>43906</v>
      </c>
      <c r="D100" s="301" t="s">
        <v>170</v>
      </c>
      <c r="E100" s="303">
        <v>0</v>
      </c>
      <c r="F100" s="304">
        <v>444.70001220703125</v>
      </c>
    </row>
    <row r="101" spans="1:6">
      <c r="A101" s="300" t="s">
        <v>417</v>
      </c>
      <c r="B101" s="301" t="s">
        <v>234</v>
      </c>
      <c r="C101" s="302">
        <v>44084</v>
      </c>
      <c r="D101" s="301" t="s">
        <v>170</v>
      </c>
      <c r="E101" s="303">
        <v>0</v>
      </c>
      <c r="F101" s="304">
        <v>744.92498779296875</v>
      </c>
    </row>
    <row r="102" spans="1:6">
      <c r="A102" s="300" t="s">
        <v>418</v>
      </c>
      <c r="B102" s="301" t="s">
        <v>234</v>
      </c>
      <c r="C102" s="302">
        <v>43955</v>
      </c>
      <c r="D102" s="301" t="s">
        <v>170</v>
      </c>
      <c r="E102" s="303">
        <v>249.59599304199219</v>
      </c>
      <c r="F102" s="304">
        <v>1640.4495849609375</v>
      </c>
    </row>
    <row r="103" spans="1:6">
      <c r="A103" s="300" t="s">
        <v>419</v>
      </c>
      <c r="B103" s="301" t="s">
        <v>234</v>
      </c>
      <c r="C103" s="302">
        <v>43928</v>
      </c>
      <c r="D103" s="301" t="s">
        <v>172</v>
      </c>
      <c r="E103" s="303">
        <v>0</v>
      </c>
      <c r="F103" s="304">
        <v>373.56500244140625</v>
      </c>
    </row>
    <row r="104" spans="1:6">
      <c r="A104" s="300" t="s">
        <v>420</v>
      </c>
      <c r="B104" s="301" t="s">
        <v>242</v>
      </c>
      <c r="C104" s="302">
        <v>44113</v>
      </c>
      <c r="D104" s="301" t="s">
        <v>171</v>
      </c>
      <c r="E104" s="303">
        <v>226.19999694824219</v>
      </c>
      <c r="F104" s="304">
        <v>0</v>
      </c>
    </row>
    <row r="105" spans="1:6">
      <c r="A105" s="300" t="s">
        <v>421</v>
      </c>
      <c r="B105" s="301" t="s">
        <v>234</v>
      </c>
      <c r="C105" s="302">
        <v>44104</v>
      </c>
      <c r="D105" s="301" t="s">
        <v>171</v>
      </c>
      <c r="E105" s="303">
        <v>0</v>
      </c>
      <c r="F105" s="304">
        <v>236.15400695800781</v>
      </c>
    </row>
    <row r="106" spans="1:6">
      <c r="A106" s="300" t="s">
        <v>422</v>
      </c>
      <c r="B106" s="301" t="s">
        <v>234</v>
      </c>
      <c r="C106" s="302">
        <v>44012</v>
      </c>
      <c r="D106" s="301" t="s">
        <v>171</v>
      </c>
      <c r="E106" s="303">
        <v>0</v>
      </c>
      <c r="F106" s="304">
        <v>218</v>
      </c>
    </row>
    <row r="107" spans="1:6">
      <c r="A107" s="300" t="s">
        <v>423</v>
      </c>
      <c r="B107" s="301" t="s">
        <v>234</v>
      </c>
      <c r="C107" s="302">
        <v>44149</v>
      </c>
      <c r="D107" s="301" t="s">
        <v>172</v>
      </c>
      <c r="E107" s="303">
        <v>600</v>
      </c>
      <c r="F107" s="304">
        <v>0</v>
      </c>
    </row>
    <row r="108" spans="1:6">
      <c r="A108" s="300" t="s">
        <v>424</v>
      </c>
      <c r="B108" s="301" t="s">
        <v>244</v>
      </c>
      <c r="C108" s="302">
        <v>43952</v>
      </c>
      <c r="D108" s="301" t="s">
        <v>172</v>
      </c>
      <c r="E108" s="303">
        <v>1310</v>
      </c>
      <c r="F108" s="304">
        <v>0</v>
      </c>
    </row>
    <row r="109" spans="1:6">
      <c r="A109" s="300" t="s">
        <v>425</v>
      </c>
      <c r="B109" s="301" t="s">
        <v>234</v>
      </c>
      <c r="C109" s="302">
        <v>44032</v>
      </c>
      <c r="D109" s="301" t="s">
        <v>170</v>
      </c>
      <c r="E109" s="303">
        <v>0</v>
      </c>
      <c r="F109" s="304">
        <v>643</v>
      </c>
    </row>
    <row r="110" spans="1:6">
      <c r="A110" s="300" t="s">
        <v>426</v>
      </c>
      <c r="B110" s="301" t="s">
        <v>234</v>
      </c>
      <c r="C110" s="302">
        <v>43943</v>
      </c>
      <c r="D110" s="301" t="s">
        <v>171</v>
      </c>
      <c r="E110" s="303">
        <v>0</v>
      </c>
      <c r="F110" s="304">
        <v>255</v>
      </c>
    </row>
    <row r="111" spans="1:6">
      <c r="A111" s="300" t="s">
        <v>427</v>
      </c>
      <c r="B111" s="301" t="s">
        <v>235</v>
      </c>
      <c r="C111" s="302">
        <v>43977</v>
      </c>
      <c r="D111" s="301" t="s">
        <v>170</v>
      </c>
      <c r="E111" s="303">
        <v>2108.202392578125</v>
      </c>
      <c r="F111" s="304">
        <v>1823</v>
      </c>
    </row>
    <row r="112" spans="1:6">
      <c r="A112" s="300" t="s">
        <v>428</v>
      </c>
      <c r="B112" s="301" t="s">
        <v>234</v>
      </c>
      <c r="C112" s="302">
        <v>43983</v>
      </c>
      <c r="D112" s="301" t="s">
        <v>170</v>
      </c>
      <c r="E112" s="303">
        <v>0</v>
      </c>
      <c r="F112" s="304">
        <v>452.79998779296875</v>
      </c>
    </row>
    <row r="113" spans="1:6">
      <c r="A113" s="300" t="s">
        <v>429</v>
      </c>
      <c r="B113" s="301" t="s">
        <v>234</v>
      </c>
      <c r="C113" s="302">
        <v>44043</v>
      </c>
      <c r="D113" s="301" t="s">
        <v>172</v>
      </c>
      <c r="E113" s="303">
        <v>250</v>
      </c>
      <c r="F113" s="304">
        <v>285.39999389648438</v>
      </c>
    </row>
    <row r="114" spans="1:6">
      <c r="A114" s="300" t="s">
        <v>430</v>
      </c>
      <c r="B114" s="301" t="s">
        <v>234</v>
      </c>
      <c r="C114" s="302">
        <v>43892</v>
      </c>
      <c r="D114" s="301" t="s">
        <v>171</v>
      </c>
      <c r="E114" s="303">
        <v>450</v>
      </c>
      <c r="F114" s="304">
        <v>529</v>
      </c>
    </row>
    <row r="115" spans="1:6">
      <c r="A115" s="300" t="s">
        <v>73</v>
      </c>
      <c r="B115" s="301" t="s">
        <v>234</v>
      </c>
      <c r="C115" s="302">
        <v>44116</v>
      </c>
      <c r="D115" s="301" t="s">
        <v>170</v>
      </c>
      <c r="E115" s="303">
        <v>2463.783935546875</v>
      </c>
      <c r="F115" s="304">
        <v>2808.3369140625</v>
      </c>
    </row>
    <row r="116" spans="1:6">
      <c r="A116" s="300" t="s">
        <v>431</v>
      </c>
      <c r="B116" s="301" t="s">
        <v>234</v>
      </c>
      <c r="C116" s="302">
        <v>44053</v>
      </c>
      <c r="D116" s="301" t="s">
        <v>171</v>
      </c>
      <c r="E116" s="303">
        <v>364.45599365234375</v>
      </c>
      <c r="F116" s="304">
        <v>0</v>
      </c>
    </row>
    <row r="117" spans="1:6">
      <c r="A117" s="300" t="s">
        <v>432</v>
      </c>
      <c r="B117" s="301" t="s">
        <v>234</v>
      </c>
      <c r="C117" s="302">
        <v>44012</v>
      </c>
      <c r="D117" s="301" t="s">
        <v>171</v>
      </c>
      <c r="E117" s="303">
        <v>0</v>
      </c>
      <c r="F117" s="304">
        <v>275</v>
      </c>
    </row>
    <row r="118" spans="1:6">
      <c r="A118" s="300" t="s">
        <v>433</v>
      </c>
      <c r="B118" s="301" t="s">
        <v>234</v>
      </c>
      <c r="C118" s="302">
        <v>43874</v>
      </c>
      <c r="D118" s="301" t="s">
        <v>170</v>
      </c>
      <c r="E118" s="303">
        <v>546.22698974609375</v>
      </c>
      <c r="F118" s="304">
        <v>157.08299255371094</v>
      </c>
    </row>
    <row r="119" spans="1:6">
      <c r="A119" s="300" t="s">
        <v>434</v>
      </c>
      <c r="B119" s="301" t="s">
        <v>234</v>
      </c>
      <c r="C119" s="302">
        <v>44043</v>
      </c>
      <c r="D119" s="301" t="s">
        <v>172</v>
      </c>
      <c r="E119" s="303">
        <v>173.41600036621094</v>
      </c>
      <c r="F119" s="304">
        <v>1187.1300048828125</v>
      </c>
    </row>
    <row r="120" spans="1:6">
      <c r="A120" s="300" t="s">
        <v>435</v>
      </c>
      <c r="B120" s="301" t="s">
        <v>244</v>
      </c>
      <c r="C120" s="302">
        <v>43991</v>
      </c>
      <c r="D120" s="301" t="s">
        <v>171</v>
      </c>
      <c r="E120" s="303">
        <v>516.66925048828125</v>
      </c>
      <c r="F120" s="304">
        <v>64.722404479980469</v>
      </c>
    </row>
    <row r="121" spans="1:6">
      <c r="A121" s="300" t="s">
        <v>436</v>
      </c>
      <c r="B121" s="301" t="s">
        <v>329</v>
      </c>
      <c r="C121" s="302">
        <v>44176</v>
      </c>
      <c r="D121" s="301" t="s">
        <v>172</v>
      </c>
      <c r="E121" s="303">
        <v>231</v>
      </c>
      <c r="F121" s="304">
        <v>0</v>
      </c>
    </row>
    <row r="122" spans="1:6">
      <c r="A122" s="300" t="s">
        <v>437</v>
      </c>
      <c r="B122" s="301" t="s">
        <v>236</v>
      </c>
      <c r="C122" s="302">
        <v>43879</v>
      </c>
      <c r="D122" s="301" t="s">
        <v>172</v>
      </c>
      <c r="E122" s="303">
        <v>334.15386962890625</v>
      </c>
      <c r="F122" s="304">
        <v>119.05277252197266</v>
      </c>
    </row>
    <row r="123" spans="1:6">
      <c r="A123" s="300" t="s">
        <v>438</v>
      </c>
      <c r="B123" s="301" t="s">
        <v>329</v>
      </c>
      <c r="C123" s="302">
        <v>44026</v>
      </c>
      <c r="D123" s="301" t="s">
        <v>171</v>
      </c>
      <c r="E123" s="303">
        <v>400.380615234375</v>
      </c>
      <c r="F123" s="304">
        <v>0</v>
      </c>
    </row>
    <row r="124" spans="1:6">
      <c r="A124" s="300" t="s">
        <v>67</v>
      </c>
      <c r="B124" s="301" t="s">
        <v>234</v>
      </c>
      <c r="C124" s="302">
        <v>44042</v>
      </c>
      <c r="D124" s="301" t="s">
        <v>170</v>
      </c>
      <c r="E124" s="303">
        <v>324.85101318359375</v>
      </c>
      <c r="F124" s="304">
        <v>297.85299682617188</v>
      </c>
    </row>
    <row r="125" spans="1:6">
      <c r="A125" s="300" t="s">
        <v>439</v>
      </c>
      <c r="B125" s="301" t="s">
        <v>234</v>
      </c>
      <c r="C125" s="302">
        <v>43860</v>
      </c>
      <c r="D125" s="301" t="s">
        <v>172</v>
      </c>
      <c r="E125" s="303">
        <v>0</v>
      </c>
      <c r="F125" s="304">
        <v>967.79998779296875</v>
      </c>
    </row>
    <row r="126" spans="1:6">
      <c r="A126" s="300" t="s">
        <v>440</v>
      </c>
      <c r="B126" s="301" t="s">
        <v>234</v>
      </c>
      <c r="C126" s="302">
        <v>44166</v>
      </c>
      <c r="D126" s="301" t="s">
        <v>171</v>
      </c>
      <c r="E126" s="303">
        <v>0</v>
      </c>
      <c r="F126" s="304">
        <v>0</v>
      </c>
    </row>
    <row r="127" spans="1:6">
      <c r="A127" s="300" t="s">
        <v>441</v>
      </c>
      <c r="B127" s="301" t="s">
        <v>234</v>
      </c>
      <c r="C127" s="302">
        <v>44166</v>
      </c>
      <c r="D127" s="301" t="s">
        <v>171</v>
      </c>
      <c r="E127" s="303">
        <v>359.49700927734375</v>
      </c>
      <c r="F127" s="304">
        <v>0</v>
      </c>
    </row>
    <row r="128" spans="1:6">
      <c r="A128" s="300" t="s">
        <v>442</v>
      </c>
      <c r="B128" s="301" t="s">
        <v>234</v>
      </c>
      <c r="C128" s="302">
        <v>44012</v>
      </c>
      <c r="D128" s="301" t="s">
        <v>171</v>
      </c>
      <c r="E128" s="303">
        <v>0</v>
      </c>
      <c r="F128" s="304">
        <v>160</v>
      </c>
    </row>
    <row r="129" spans="1:6">
      <c r="A129" s="300" t="s">
        <v>443</v>
      </c>
      <c r="B129" s="301" t="s">
        <v>243</v>
      </c>
      <c r="C129" s="302">
        <v>44165</v>
      </c>
      <c r="D129" s="301" t="s">
        <v>172</v>
      </c>
      <c r="E129" s="303">
        <v>639.35491943359375</v>
      </c>
      <c r="F129" s="304">
        <v>0</v>
      </c>
    </row>
    <row r="130" spans="1:6">
      <c r="A130" s="300" t="s">
        <v>65</v>
      </c>
      <c r="B130" s="301" t="s">
        <v>234</v>
      </c>
      <c r="C130" s="302">
        <v>43958</v>
      </c>
      <c r="D130" s="301" t="s">
        <v>170</v>
      </c>
      <c r="E130" s="303">
        <v>2052.379638671875</v>
      </c>
      <c r="F130" s="304">
        <v>3102.09912109375</v>
      </c>
    </row>
    <row r="131" spans="1:6">
      <c r="A131" s="300" t="s">
        <v>444</v>
      </c>
      <c r="B131" s="301" t="s">
        <v>244</v>
      </c>
      <c r="C131" s="302">
        <v>44144</v>
      </c>
      <c r="D131" s="301" t="s">
        <v>171</v>
      </c>
      <c r="E131" s="303">
        <v>527.18634033203125</v>
      </c>
      <c r="F131" s="304">
        <v>216.94255065917969</v>
      </c>
    </row>
    <row r="132" spans="1:6">
      <c r="A132" s="300" t="s">
        <v>445</v>
      </c>
      <c r="B132" s="301" t="s">
        <v>234</v>
      </c>
      <c r="C132" s="302">
        <v>43928</v>
      </c>
      <c r="D132" s="301" t="s">
        <v>172</v>
      </c>
      <c r="E132" s="303">
        <v>0</v>
      </c>
      <c r="F132" s="304">
        <v>557</v>
      </c>
    </row>
    <row r="133" spans="1:6">
      <c r="A133" s="300" t="s">
        <v>446</v>
      </c>
      <c r="B133" s="301" t="s">
        <v>234</v>
      </c>
      <c r="C133" s="302">
        <v>43921</v>
      </c>
      <c r="D133" s="301" t="s">
        <v>171</v>
      </c>
      <c r="E133" s="303">
        <v>53</v>
      </c>
      <c r="F133" s="304">
        <v>0</v>
      </c>
    </row>
    <row r="134" spans="1:6">
      <c r="A134" s="300" t="s">
        <v>447</v>
      </c>
      <c r="B134" s="301" t="s">
        <v>448</v>
      </c>
      <c r="C134" s="302">
        <v>43979</v>
      </c>
      <c r="D134" s="301" t="s">
        <v>170</v>
      </c>
      <c r="E134" s="303">
        <v>760</v>
      </c>
      <c r="F134" s="304">
        <v>1339.1092529296875</v>
      </c>
    </row>
    <row r="135" spans="1:6">
      <c r="A135" s="300" t="s">
        <v>449</v>
      </c>
      <c r="B135" s="301" t="s">
        <v>234</v>
      </c>
      <c r="C135" s="302">
        <v>44043</v>
      </c>
      <c r="D135" s="301" t="s">
        <v>170</v>
      </c>
      <c r="E135" s="303">
        <v>3432.926025390625</v>
      </c>
      <c r="F135" s="304">
        <v>550.5</v>
      </c>
    </row>
    <row r="136" spans="1:6">
      <c r="A136" s="300" t="s">
        <v>450</v>
      </c>
      <c r="B136" s="301" t="s">
        <v>234</v>
      </c>
      <c r="C136" s="302">
        <v>43928</v>
      </c>
      <c r="D136" s="301" t="s">
        <v>172</v>
      </c>
      <c r="E136" s="303">
        <v>0</v>
      </c>
      <c r="F136" s="304">
        <v>655</v>
      </c>
    </row>
    <row r="137" spans="1:6">
      <c r="A137" s="300" t="s">
        <v>451</v>
      </c>
      <c r="B137" s="301" t="s">
        <v>237</v>
      </c>
      <c r="C137" s="302">
        <v>43943</v>
      </c>
      <c r="D137" s="301" t="s">
        <v>170</v>
      </c>
      <c r="E137" s="303">
        <v>550</v>
      </c>
      <c r="F137" s="304">
        <v>112</v>
      </c>
    </row>
    <row r="138" spans="1:6">
      <c r="A138" s="300" t="s">
        <v>452</v>
      </c>
      <c r="B138" s="301" t="s">
        <v>234</v>
      </c>
      <c r="C138" s="302">
        <v>44074</v>
      </c>
      <c r="D138" s="301" t="s">
        <v>172</v>
      </c>
      <c r="E138" s="303">
        <v>435</v>
      </c>
      <c r="F138" s="304">
        <v>42.303001403808594</v>
      </c>
    </row>
    <row r="139" spans="1:6">
      <c r="A139" s="300" t="s">
        <v>453</v>
      </c>
      <c r="B139" s="301" t="s">
        <v>454</v>
      </c>
      <c r="C139" s="302">
        <v>44068</v>
      </c>
      <c r="D139" s="301" t="s">
        <v>172</v>
      </c>
      <c r="E139" s="303">
        <v>1125</v>
      </c>
      <c r="F139" s="304">
        <v>0</v>
      </c>
    </row>
    <row r="140" spans="1:6">
      <c r="A140" s="300" t="s">
        <v>455</v>
      </c>
      <c r="B140" s="301" t="s">
        <v>234</v>
      </c>
      <c r="C140" s="302">
        <v>43866</v>
      </c>
      <c r="D140" s="301" t="s">
        <v>172</v>
      </c>
      <c r="E140" s="303">
        <v>0</v>
      </c>
      <c r="F140" s="304">
        <v>865</v>
      </c>
    </row>
    <row r="141" spans="1:6">
      <c r="A141" s="300" t="s">
        <v>456</v>
      </c>
      <c r="B141" s="301" t="s">
        <v>457</v>
      </c>
      <c r="C141" s="302">
        <v>43935</v>
      </c>
      <c r="D141" s="301" t="s">
        <v>172</v>
      </c>
      <c r="E141" s="303">
        <v>542.514404296875</v>
      </c>
      <c r="F141" s="304">
        <v>0</v>
      </c>
    </row>
    <row r="142" spans="1:6">
      <c r="A142" s="300" t="s">
        <v>458</v>
      </c>
      <c r="B142" s="301" t="s">
        <v>234</v>
      </c>
      <c r="C142" s="302">
        <v>44104</v>
      </c>
      <c r="D142" s="301" t="s">
        <v>170</v>
      </c>
      <c r="E142" s="303">
        <v>1884.123046875</v>
      </c>
      <c r="F142" s="304">
        <v>573.5999755859375</v>
      </c>
    </row>
    <row r="143" spans="1:6">
      <c r="A143" s="300" t="s">
        <v>459</v>
      </c>
      <c r="B143" s="301" t="s">
        <v>234</v>
      </c>
      <c r="C143" s="302">
        <v>44058</v>
      </c>
      <c r="D143" s="301" t="s">
        <v>172</v>
      </c>
      <c r="E143" s="303">
        <v>385</v>
      </c>
      <c r="F143" s="304">
        <v>0</v>
      </c>
    </row>
    <row r="144" spans="1:6">
      <c r="A144" s="300" t="s">
        <v>460</v>
      </c>
      <c r="B144" s="301" t="s">
        <v>234</v>
      </c>
      <c r="C144" s="302">
        <v>43927</v>
      </c>
      <c r="D144" s="301" t="s">
        <v>171</v>
      </c>
      <c r="E144" s="303">
        <v>0</v>
      </c>
      <c r="F144" s="304">
        <v>155</v>
      </c>
    </row>
    <row r="145" spans="1:6">
      <c r="A145" s="300" t="s">
        <v>461</v>
      </c>
      <c r="B145" s="301" t="s">
        <v>362</v>
      </c>
      <c r="C145" s="302">
        <v>44134</v>
      </c>
      <c r="D145" s="301" t="s">
        <v>170</v>
      </c>
      <c r="E145" s="303">
        <v>1052.7769775390625</v>
      </c>
      <c r="F145" s="304">
        <v>0</v>
      </c>
    </row>
    <row r="146" spans="1:6">
      <c r="A146" s="300" t="s">
        <v>462</v>
      </c>
      <c r="B146" s="301" t="s">
        <v>242</v>
      </c>
      <c r="C146" s="302">
        <v>43850</v>
      </c>
      <c r="D146" s="301" t="s">
        <v>171</v>
      </c>
      <c r="E146" s="303">
        <v>108</v>
      </c>
      <c r="F146" s="304">
        <v>0</v>
      </c>
    </row>
    <row r="147" spans="1:6">
      <c r="A147" s="300" t="s">
        <v>463</v>
      </c>
      <c r="B147" s="301" t="s">
        <v>234</v>
      </c>
      <c r="C147" s="302">
        <v>44036</v>
      </c>
      <c r="D147" s="301" t="s">
        <v>171</v>
      </c>
      <c r="E147" s="303">
        <v>720.25</v>
      </c>
      <c r="F147" s="304">
        <v>0</v>
      </c>
    </row>
    <row r="148" spans="1:6">
      <c r="A148" s="300" t="s">
        <v>464</v>
      </c>
      <c r="B148" s="301" t="s">
        <v>234</v>
      </c>
      <c r="C148" s="302">
        <v>43966</v>
      </c>
      <c r="D148" s="301" t="s">
        <v>170</v>
      </c>
      <c r="E148" s="303">
        <v>0</v>
      </c>
      <c r="F148" s="304">
        <v>0</v>
      </c>
    </row>
    <row r="149" spans="1:6">
      <c r="A149" s="300" t="s">
        <v>465</v>
      </c>
      <c r="B149" s="301" t="s">
        <v>234</v>
      </c>
      <c r="C149" s="302">
        <v>43966</v>
      </c>
      <c r="D149" s="301" t="s">
        <v>170</v>
      </c>
      <c r="E149" s="303">
        <v>2217.25</v>
      </c>
      <c r="F149" s="304">
        <v>2700</v>
      </c>
    </row>
    <row r="150" spans="1:6">
      <c r="A150" s="300" t="s">
        <v>466</v>
      </c>
      <c r="B150" s="301" t="s">
        <v>237</v>
      </c>
      <c r="C150" s="302">
        <v>44051</v>
      </c>
      <c r="D150" s="301" t="s">
        <v>171</v>
      </c>
      <c r="E150" s="303">
        <v>0</v>
      </c>
      <c r="F150" s="304">
        <v>20</v>
      </c>
    </row>
    <row r="151" spans="1:6">
      <c r="A151" s="300" t="s">
        <v>467</v>
      </c>
      <c r="B151" s="301" t="s">
        <v>468</v>
      </c>
      <c r="C151" s="302">
        <v>43982</v>
      </c>
      <c r="D151" s="301" t="s">
        <v>172</v>
      </c>
      <c r="E151" s="303">
        <v>650</v>
      </c>
      <c r="F151" s="304">
        <v>0</v>
      </c>
    </row>
    <row r="152" spans="1:6">
      <c r="A152" s="300" t="s">
        <v>469</v>
      </c>
      <c r="B152" s="301" t="s">
        <v>470</v>
      </c>
      <c r="C152" s="302">
        <v>44092</v>
      </c>
      <c r="D152" s="301" t="s">
        <v>171</v>
      </c>
      <c r="E152" s="303">
        <v>0</v>
      </c>
      <c r="F152" s="304">
        <v>135</v>
      </c>
    </row>
    <row r="153" spans="1:6">
      <c r="A153" s="300" t="s">
        <v>471</v>
      </c>
      <c r="B153" s="301" t="s">
        <v>234</v>
      </c>
      <c r="C153" s="302">
        <v>43884</v>
      </c>
      <c r="D153" s="301" t="s">
        <v>172</v>
      </c>
      <c r="E153" s="303">
        <v>0</v>
      </c>
      <c r="F153" s="304">
        <v>390</v>
      </c>
    </row>
    <row r="154" spans="1:6">
      <c r="A154" s="300" t="s">
        <v>472</v>
      </c>
      <c r="B154" s="301" t="s">
        <v>234</v>
      </c>
      <c r="C154" s="302">
        <v>43921</v>
      </c>
      <c r="D154" s="301" t="s">
        <v>172</v>
      </c>
      <c r="E154" s="303">
        <v>0</v>
      </c>
      <c r="F154" s="304">
        <v>427.25</v>
      </c>
    </row>
    <row r="155" spans="1:6">
      <c r="A155" s="300" t="s">
        <v>473</v>
      </c>
      <c r="B155" s="301" t="s">
        <v>234</v>
      </c>
      <c r="C155" s="302">
        <v>43878</v>
      </c>
      <c r="D155" s="301" t="s">
        <v>170</v>
      </c>
      <c r="E155" s="303">
        <v>0</v>
      </c>
      <c r="F155" s="304">
        <v>382</v>
      </c>
    </row>
    <row r="156" spans="1:6">
      <c r="A156" s="300" t="s">
        <v>474</v>
      </c>
      <c r="B156" s="301" t="s">
        <v>234</v>
      </c>
      <c r="C156" s="302">
        <v>43876</v>
      </c>
      <c r="D156" s="301" t="s">
        <v>171</v>
      </c>
      <c r="E156" s="303">
        <v>196.25762939453125</v>
      </c>
      <c r="F156" s="304">
        <v>0</v>
      </c>
    </row>
    <row r="157" spans="1:6">
      <c r="A157" s="300" t="s">
        <v>475</v>
      </c>
      <c r="B157" s="301" t="s">
        <v>234</v>
      </c>
      <c r="C157" s="302">
        <v>43891</v>
      </c>
      <c r="D157" s="301" t="s">
        <v>170</v>
      </c>
      <c r="E157" s="303">
        <v>300</v>
      </c>
      <c r="F157" s="304">
        <v>184.39999389648438</v>
      </c>
    </row>
    <row r="158" spans="1:6">
      <c r="A158" s="300" t="s">
        <v>74</v>
      </c>
      <c r="B158" s="301" t="s">
        <v>244</v>
      </c>
      <c r="C158" s="302">
        <v>44074</v>
      </c>
      <c r="D158" s="301" t="s">
        <v>172</v>
      </c>
      <c r="E158" s="303">
        <v>886.51300048828125</v>
      </c>
      <c r="F158" s="304">
        <v>0</v>
      </c>
    </row>
    <row r="159" spans="1:6">
      <c r="A159" s="300" t="s">
        <v>476</v>
      </c>
      <c r="B159" s="301" t="s">
        <v>234</v>
      </c>
      <c r="C159" s="302">
        <v>44036</v>
      </c>
      <c r="D159" s="301" t="s">
        <v>171</v>
      </c>
      <c r="E159" s="303">
        <v>0</v>
      </c>
      <c r="F159" s="304">
        <v>175</v>
      </c>
    </row>
    <row r="160" spans="1:6">
      <c r="A160" s="300" t="s">
        <v>69</v>
      </c>
      <c r="B160" s="301" t="s">
        <v>237</v>
      </c>
      <c r="C160" s="302">
        <v>43928</v>
      </c>
      <c r="D160" s="301" t="s">
        <v>171</v>
      </c>
      <c r="E160" s="303">
        <v>67.939338684082031</v>
      </c>
      <c r="F160" s="304">
        <v>0</v>
      </c>
    </row>
    <row r="161" spans="1:6">
      <c r="A161" s="300" t="s">
        <v>477</v>
      </c>
      <c r="B161" s="301" t="s">
        <v>244</v>
      </c>
      <c r="C161" s="302">
        <v>44062</v>
      </c>
      <c r="D161" s="301" t="s">
        <v>170</v>
      </c>
      <c r="E161" s="303">
        <v>300</v>
      </c>
      <c r="F161" s="304">
        <v>0</v>
      </c>
    </row>
    <row r="162" spans="1:6">
      <c r="A162" s="300" t="s">
        <v>478</v>
      </c>
      <c r="B162" s="301" t="s">
        <v>234</v>
      </c>
      <c r="C162" s="302">
        <v>44134</v>
      </c>
      <c r="D162" s="301" t="s">
        <v>171</v>
      </c>
      <c r="E162" s="303">
        <v>0</v>
      </c>
      <c r="F162" s="304">
        <v>395</v>
      </c>
    </row>
    <row r="163" spans="1:6">
      <c r="A163" s="300" t="s">
        <v>63</v>
      </c>
      <c r="B163" s="301" t="s">
        <v>234</v>
      </c>
      <c r="C163" s="302">
        <v>43951</v>
      </c>
      <c r="D163" s="301" t="s">
        <v>171</v>
      </c>
      <c r="E163" s="303">
        <v>0</v>
      </c>
      <c r="F163" s="304">
        <v>170.69999694824219</v>
      </c>
    </row>
    <row r="164" spans="1:6">
      <c r="A164" s="300" t="s">
        <v>479</v>
      </c>
      <c r="B164" s="301" t="s">
        <v>234</v>
      </c>
      <c r="C164" s="302">
        <v>43997</v>
      </c>
      <c r="D164" s="301" t="s">
        <v>170</v>
      </c>
      <c r="E164" s="303">
        <v>910</v>
      </c>
      <c r="F164" s="304">
        <v>60</v>
      </c>
    </row>
    <row r="165" spans="1:6">
      <c r="A165" s="300" t="s">
        <v>480</v>
      </c>
      <c r="B165" s="301" t="s">
        <v>234</v>
      </c>
      <c r="C165" s="302">
        <v>43928</v>
      </c>
      <c r="D165" s="301" t="s">
        <v>170</v>
      </c>
      <c r="E165" s="303">
        <v>400</v>
      </c>
      <c r="F165" s="304">
        <v>800.5</v>
      </c>
    </row>
    <row r="166" spans="1:6">
      <c r="A166" s="300" t="s">
        <v>481</v>
      </c>
      <c r="B166" s="301" t="s">
        <v>234</v>
      </c>
      <c r="C166" s="302">
        <v>43872</v>
      </c>
      <c r="D166" s="301" t="s">
        <v>170</v>
      </c>
      <c r="E166" s="303">
        <v>0</v>
      </c>
      <c r="F166" s="304">
        <v>689.67999267578125</v>
      </c>
    </row>
    <row r="167" spans="1:6">
      <c r="A167" s="300" t="s">
        <v>482</v>
      </c>
      <c r="B167" s="301" t="s">
        <v>234</v>
      </c>
      <c r="C167" s="302">
        <v>43958</v>
      </c>
      <c r="D167" s="301" t="s">
        <v>171</v>
      </c>
      <c r="E167" s="303">
        <v>342.78500366210938</v>
      </c>
      <c r="F167" s="304">
        <v>950</v>
      </c>
    </row>
    <row r="168" spans="1:6">
      <c r="A168" s="300" t="s">
        <v>483</v>
      </c>
      <c r="B168" s="301" t="s">
        <v>234</v>
      </c>
      <c r="C168" s="302">
        <v>43955</v>
      </c>
      <c r="D168" s="301" t="s">
        <v>171</v>
      </c>
      <c r="E168" s="303">
        <v>0</v>
      </c>
      <c r="F168" s="304">
        <v>495</v>
      </c>
    </row>
    <row r="169" spans="1:6">
      <c r="A169" s="300" t="s">
        <v>484</v>
      </c>
      <c r="B169" s="301" t="s">
        <v>234</v>
      </c>
      <c r="C169" s="302">
        <v>44196</v>
      </c>
      <c r="D169" s="301" t="s">
        <v>171</v>
      </c>
      <c r="E169" s="303">
        <v>392.94500732421875</v>
      </c>
      <c r="F169" s="304">
        <v>1508</v>
      </c>
    </row>
    <row r="170" spans="1:6">
      <c r="A170" s="300" t="s">
        <v>64</v>
      </c>
      <c r="B170" s="301" t="s">
        <v>234</v>
      </c>
      <c r="C170" s="302">
        <v>43952</v>
      </c>
      <c r="D170" s="301" t="s">
        <v>172</v>
      </c>
      <c r="E170" s="303">
        <v>1957.6669921875</v>
      </c>
      <c r="F170" s="304">
        <v>0</v>
      </c>
    </row>
    <row r="171" spans="1:6">
      <c r="A171" s="300" t="s">
        <v>485</v>
      </c>
      <c r="B171" s="301" t="s">
        <v>486</v>
      </c>
      <c r="C171" s="302">
        <v>44127</v>
      </c>
      <c r="D171" s="301" t="s">
        <v>171</v>
      </c>
      <c r="E171" s="303">
        <v>2250</v>
      </c>
      <c r="F171" s="304">
        <v>0</v>
      </c>
    </row>
    <row r="172" spans="1:6">
      <c r="A172" s="300" t="s">
        <v>487</v>
      </c>
      <c r="B172" s="301" t="s">
        <v>244</v>
      </c>
      <c r="C172" s="302">
        <v>44032</v>
      </c>
      <c r="D172" s="301" t="s">
        <v>171</v>
      </c>
      <c r="E172" s="303">
        <v>0</v>
      </c>
      <c r="F172" s="304">
        <v>2600.115478515625</v>
      </c>
    </row>
    <row r="173" spans="1:6">
      <c r="A173" s="300" t="s">
        <v>488</v>
      </c>
      <c r="B173" s="301" t="s">
        <v>244</v>
      </c>
      <c r="C173" s="302">
        <v>44133</v>
      </c>
      <c r="D173" s="301" t="s">
        <v>171</v>
      </c>
      <c r="E173" s="303">
        <v>1743.0396728515625</v>
      </c>
      <c r="F173" s="304">
        <v>0</v>
      </c>
    </row>
    <row r="174" spans="1:6">
      <c r="A174" s="300" t="s">
        <v>489</v>
      </c>
      <c r="B174" s="301" t="s">
        <v>234</v>
      </c>
      <c r="C174" s="302">
        <v>44043</v>
      </c>
      <c r="D174" s="301" t="s">
        <v>171</v>
      </c>
      <c r="E174" s="303">
        <v>0</v>
      </c>
      <c r="F174" s="304">
        <v>0</v>
      </c>
    </row>
    <row r="175" spans="1:6">
      <c r="A175" s="300" t="s">
        <v>490</v>
      </c>
      <c r="B175" s="301" t="s">
        <v>234</v>
      </c>
      <c r="C175" s="302">
        <v>44043</v>
      </c>
      <c r="D175" s="301" t="s">
        <v>171</v>
      </c>
      <c r="E175" s="303">
        <v>0</v>
      </c>
      <c r="F175" s="304">
        <v>1244.699951171875</v>
      </c>
    </row>
    <row r="176" spans="1:6">
      <c r="A176" s="300" t="s">
        <v>491</v>
      </c>
      <c r="B176" s="301" t="s">
        <v>234</v>
      </c>
      <c r="C176" s="302">
        <v>44004</v>
      </c>
      <c r="D176" s="301" t="s">
        <v>171</v>
      </c>
      <c r="E176" s="303">
        <v>0</v>
      </c>
      <c r="F176" s="304">
        <v>1300</v>
      </c>
    </row>
    <row r="177" spans="1:6">
      <c r="A177" s="300" t="s">
        <v>492</v>
      </c>
      <c r="B177" s="301" t="s">
        <v>234</v>
      </c>
      <c r="C177" s="302">
        <v>44172</v>
      </c>
      <c r="D177" s="301" t="s">
        <v>170</v>
      </c>
      <c r="E177" s="303">
        <v>1117.93994140625</v>
      </c>
      <c r="F177" s="304">
        <v>48.5</v>
      </c>
    </row>
    <row r="178" spans="1:6">
      <c r="A178" s="300" t="s">
        <v>493</v>
      </c>
      <c r="B178" s="301" t="s">
        <v>242</v>
      </c>
      <c r="C178" s="302">
        <v>44179</v>
      </c>
      <c r="D178" s="301" t="s">
        <v>172</v>
      </c>
      <c r="E178" s="303">
        <v>152.96600341796875</v>
      </c>
      <c r="F178" s="304">
        <v>0</v>
      </c>
    </row>
    <row r="179" spans="1:6">
      <c r="A179" s="300" t="s">
        <v>494</v>
      </c>
      <c r="B179" s="301" t="s">
        <v>234</v>
      </c>
      <c r="C179" s="302">
        <v>44039</v>
      </c>
      <c r="D179" s="301" t="s">
        <v>171</v>
      </c>
      <c r="E179" s="303">
        <v>0</v>
      </c>
      <c r="F179" s="304">
        <v>403</v>
      </c>
    </row>
    <row r="180" spans="1:6">
      <c r="A180" s="300" t="s">
        <v>495</v>
      </c>
      <c r="B180" s="301" t="s">
        <v>234</v>
      </c>
      <c r="C180" s="302">
        <v>43994</v>
      </c>
      <c r="D180" s="301" t="s">
        <v>171</v>
      </c>
      <c r="E180" s="303">
        <v>497.75399780273438</v>
      </c>
      <c r="F180" s="304">
        <v>0</v>
      </c>
    </row>
    <row r="181" spans="1:6">
      <c r="A181" s="300" t="s">
        <v>496</v>
      </c>
      <c r="B181" s="301" t="s">
        <v>245</v>
      </c>
      <c r="C181" s="302">
        <v>43937</v>
      </c>
      <c r="D181" s="301" t="s">
        <v>172</v>
      </c>
      <c r="E181" s="303">
        <v>397.8345947265625</v>
      </c>
      <c r="F181" s="304">
        <v>58.572700500488281</v>
      </c>
    </row>
    <row r="182" spans="1:6">
      <c r="A182" s="300" t="s">
        <v>497</v>
      </c>
      <c r="B182" s="301" t="s">
        <v>498</v>
      </c>
      <c r="C182" s="302">
        <v>43928</v>
      </c>
      <c r="D182" s="301" t="s">
        <v>172</v>
      </c>
      <c r="E182" s="303">
        <v>0</v>
      </c>
      <c r="F182" s="304">
        <v>666.20001220703125</v>
      </c>
    </row>
    <row r="183" spans="1:6">
      <c r="A183" s="300" t="s">
        <v>499</v>
      </c>
      <c r="B183" s="301" t="s">
        <v>234</v>
      </c>
      <c r="C183" s="302">
        <v>43889</v>
      </c>
      <c r="D183" s="301" t="s">
        <v>171</v>
      </c>
      <c r="E183" s="303">
        <v>0</v>
      </c>
      <c r="F183" s="304">
        <v>21.729999542236328</v>
      </c>
    </row>
    <row r="184" spans="1:6">
      <c r="A184" s="300" t="s">
        <v>500</v>
      </c>
      <c r="B184" s="301" t="s">
        <v>331</v>
      </c>
      <c r="C184" s="302">
        <v>43892</v>
      </c>
      <c r="D184" s="301" t="s">
        <v>172</v>
      </c>
      <c r="E184" s="303">
        <v>588.9119873046875</v>
      </c>
      <c r="F184" s="304">
        <v>0</v>
      </c>
    </row>
    <row r="185" spans="1:6">
      <c r="A185" s="300" t="s">
        <v>501</v>
      </c>
      <c r="B185" s="301" t="s">
        <v>234</v>
      </c>
      <c r="C185" s="302">
        <v>44025</v>
      </c>
      <c r="D185" s="301" t="s">
        <v>171</v>
      </c>
      <c r="E185" s="303">
        <v>210.1929931640625</v>
      </c>
      <c r="F185" s="304">
        <v>0</v>
      </c>
    </row>
    <row r="186" spans="1:6">
      <c r="A186" s="300" t="s">
        <v>502</v>
      </c>
      <c r="B186" s="301" t="s">
        <v>234</v>
      </c>
      <c r="C186" s="302">
        <v>44152</v>
      </c>
      <c r="D186" s="301" t="s">
        <v>171</v>
      </c>
      <c r="E186" s="303">
        <v>0</v>
      </c>
      <c r="F186" s="304">
        <v>155</v>
      </c>
    </row>
    <row r="187" spans="1:6">
      <c r="A187" s="300" t="s">
        <v>503</v>
      </c>
      <c r="B187" s="301" t="s">
        <v>234</v>
      </c>
      <c r="C187" s="302">
        <v>44187</v>
      </c>
      <c r="D187" s="301" t="s">
        <v>171</v>
      </c>
      <c r="E187" s="303">
        <v>0</v>
      </c>
      <c r="F187" s="304">
        <v>400</v>
      </c>
    </row>
    <row r="188" spans="1:6">
      <c r="A188" s="300" t="s">
        <v>504</v>
      </c>
      <c r="B188" s="301" t="s">
        <v>396</v>
      </c>
      <c r="C188" s="302">
        <v>44186</v>
      </c>
      <c r="D188" s="301" t="s">
        <v>171</v>
      </c>
      <c r="E188" s="303">
        <v>869.9412841796875</v>
      </c>
      <c r="F188" s="304">
        <v>1251.7861328125</v>
      </c>
    </row>
    <row r="189" spans="1:6">
      <c r="A189" s="300" t="s">
        <v>505</v>
      </c>
      <c r="B189" s="301" t="s">
        <v>242</v>
      </c>
      <c r="C189" s="302">
        <v>44028</v>
      </c>
      <c r="D189" s="301" t="s">
        <v>172</v>
      </c>
      <c r="E189" s="303">
        <v>2205.580810546875</v>
      </c>
      <c r="F189" s="304">
        <v>0</v>
      </c>
    </row>
    <row r="190" spans="1:6">
      <c r="A190" s="300" t="s">
        <v>506</v>
      </c>
      <c r="B190" s="301" t="s">
        <v>240</v>
      </c>
      <c r="C190" s="302">
        <v>43993</v>
      </c>
      <c r="D190" s="301" t="s">
        <v>171</v>
      </c>
      <c r="E190" s="303">
        <v>580.42926025390625</v>
      </c>
      <c r="F190" s="304">
        <v>0</v>
      </c>
    </row>
    <row r="191" spans="1:6">
      <c r="A191" s="300" t="s">
        <v>507</v>
      </c>
      <c r="B191" s="301" t="s">
        <v>245</v>
      </c>
      <c r="C191" s="302">
        <v>44096</v>
      </c>
      <c r="D191" s="301" t="s">
        <v>171</v>
      </c>
      <c r="E191" s="303">
        <v>0</v>
      </c>
      <c r="F191" s="304">
        <v>1444.944091796875</v>
      </c>
    </row>
    <row r="192" spans="1:6">
      <c r="A192" s="300" t="s">
        <v>508</v>
      </c>
      <c r="B192" s="301" t="s">
        <v>234</v>
      </c>
      <c r="C192" s="302">
        <v>43957</v>
      </c>
      <c r="D192" s="301" t="s">
        <v>170</v>
      </c>
      <c r="E192" s="303">
        <v>175</v>
      </c>
      <c r="F192" s="304">
        <v>17.590000152587891</v>
      </c>
    </row>
    <row r="193" spans="1:6">
      <c r="A193" s="300" t="s">
        <v>509</v>
      </c>
      <c r="B193" s="301" t="s">
        <v>454</v>
      </c>
      <c r="C193" s="302">
        <v>43935</v>
      </c>
      <c r="D193" s="301" t="s">
        <v>172</v>
      </c>
      <c r="E193" s="303">
        <v>0</v>
      </c>
      <c r="F193" s="304">
        <v>0</v>
      </c>
    </row>
    <row r="194" spans="1:6">
      <c r="A194" s="300" t="s">
        <v>510</v>
      </c>
      <c r="B194" s="301" t="s">
        <v>242</v>
      </c>
      <c r="C194" s="302">
        <v>44165</v>
      </c>
      <c r="D194" s="301" t="s">
        <v>171</v>
      </c>
      <c r="E194" s="303">
        <v>0</v>
      </c>
      <c r="F194" s="304">
        <v>1900</v>
      </c>
    </row>
    <row r="195" spans="1:6">
      <c r="A195" s="300" t="s">
        <v>511</v>
      </c>
      <c r="B195" s="301" t="s">
        <v>234</v>
      </c>
      <c r="C195" s="302">
        <v>44104</v>
      </c>
      <c r="D195" s="301" t="s">
        <v>171</v>
      </c>
      <c r="E195" s="303">
        <v>0</v>
      </c>
      <c r="F195" s="304">
        <v>307.5</v>
      </c>
    </row>
    <row r="196" spans="1:6">
      <c r="A196" s="300" t="s">
        <v>512</v>
      </c>
      <c r="B196" s="301" t="s">
        <v>244</v>
      </c>
      <c r="C196" s="302">
        <v>44099</v>
      </c>
      <c r="D196" s="301" t="s">
        <v>171</v>
      </c>
      <c r="E196" s="303">
        <v>0</v>
      </c>
      <c r="F196" s="304">
        <v>1900</v>
      </c>
    </row>
    <row r="197" spans="1:6">
      <c r="A197" s="300" t="s">
        <v>513</v>
      </c>
      <c r="B197" s="301" t="s">
        <v>234</v>
      </c>
      <c r="C197" s="302">
        <v>44057</v>
      </c>
      <c r="D197" s="301" t="s">
        <v>172</v>
      </c>
      <c r="E197" s="303">
        <v>0</v>
      </c>
      <c r="F197" s="304">
        <v>192.19999694824219</v>
      </c>
    </row>
    <row r="198" spans="1:6">
      <c r="A198" s="300" t="s">
        <v>514</v>
      </c>
      <c r="B198" s="301" t="s">
        <v>244</v>
      </c>
      <c r="C198" s="302">
        <v>43997</v>
      </c>
      <c r="D198" s="301" t="s">
        <v>172</v>
      </c>
      <c r="E198" s="303">
        <v>360</v>
      </c>
      <c r="F198" s="304">
        <v>67.8179931640625</v>
      </c>
    </row>
    <row r="199" spans="1:6">
      <c r="A199" s="300" t="s">
        <v>515</v>
      </c>
      <c r="B199" s="301" t="s">
        <v>234</v>
      </c>
      <c r="C199" s="302">
        <v>44083</v>
      </c>
      <c r="D199" s="301" t="s">
        <v>171</v>
      </c>
      <c r="E199" s="303">
        <v>2258.799072265625</v>
      </c>
      <c r="F199" s="304">
        <v>0</v>
      </c>
    </row>
    <row r="200" spans="1:6">
      <c r="A200" s="300" t="s">
        <v>516</v>
      </c>
      <c r="B200" s="301" t="s">
        <v>234</v>
      </c>
      <c r="C200" s="302">
        <v>44004</v>
      </c>
      <c r="D200" s="301" t="s">
        <v>171</v>
      </c>
      <c r="E200" s="303">
        <v>195</v>
      </c>
      <c r="F200" s="304">
        <v>0</v>
      </c>
    </row>
    <row r="201" spans="1:6">
      <c r="A201" s="300" t="s">
        <v>517</v>
      </c>
      <c r="B201" s="301" t="s">
        <v>234</v>
      </c>
      <c r="C201" s="302">
        <v>43965</v>
      </c>
      <c r="D201" s="301" t="s">
        <v>170</v>
      </c>
      <c r="E201" s="303">
        <v>959.302001953125</v>
      </c>
      <c r="F201" s="304">
        <v>1019.5180053710938</v>
      </c>
    </row>
    <row r="202" spans="1:6">
      <c r="A202" s="300" t="s">
        <v>518</v>
      </c>
      <c r="B202" s="301" t="s">
        <v>234</v>
      </c>
      <c r="C202" s="302">
        <v>43973</v>
      </c>
      <c r="D202" s="301" t="s">
        <v>170</v>
      </c>
      <c r="E202" s="303">
        <v>650</v>
      </c>
      <c r="F202" s="304">
        <v>114.90000152587891</v>
      </c>
    </row>
    <row r="203" spans="1:6">
      <c r="A203" s="300" t="s">
        <v>519</v>
      </c>
      <c r="B203" s="301" t="s">
        <v>234</v>
      </c>
      <c r="C203" s="302">
        <v>43973</v>
      </c>
      <c r="D203" s="301" t="s">
        <v>171</v>
      </c>
      <c r="E203" s="303">
        <v>0</v>
      </c>
      <c r="F203" s="304">
        <v>697.58697509765625</v>
      </c>
    </row>
    <row r="204" spans="1:6">
      <c r="A204" s="300" t="s">
        <v>520</v>
      </c>
      <c r="B204" s="301" t="s">
        <v>244</v>
      </c>
      <c r="C204" s="302">
        <v>44013</v>
      </c>
      <c r="D204" s="301" t="s">
        <v>172</v>
      </c>
      <c r="E204" s="303">
        <v>5130.81005859375</v>
      </c>
      <c r="F204" s="304">
        <v>0</v>
      </c>
    </row>
    <row r="205" spans="1:6">
      <c r="A205" s="300" t="s">
        <v>521</v>
      </c>
      <c r="B205" s="301" t="s">
        <v>234</v>
      </c>
      <c r="C205" s="302">
        <v>43879</v>
      </c>
      <c r="D205" s="301" t="s">
        <v>170</v>
      </c>
      <c r="E205" s="303">
        <v>0</v>
      </c>
      <c r="F205" s="304">
        <v>209.39999389648438</v>
      </c>
    </row>
    <row r="206" spans="1:6">
      <c r="A206" s="300" t="s">
        <v>522</v>
      </c>
      <c r="B206" s="301" t="s">
        <v>498</v>
      </c>
      <c r="C206" s="302">
        <v>43951</v>
      </c>
      <c r="D206" s="301" t="s">
        <v>170</v>
      </c>
      <c r="E206" s="303">
        <v>1249.6566162109375</v>
      </c>
      <c r="F206" s="304">
        <v>0</v>
      </c>
    </row>
    <row r="207" spans="1:6">
      <c r="A207" s="300" t="s">
        <v>523</v>
      </c>
      <c r="B207" s="301" t="s">
        <v>234</v>
      </c>
      <c r="C207" s="302">
        <v>43999</v>
      </c>
      <c r="D207" s="301" t="s">
        <v>171</v>
      </c>
      <c r="E207" s="303">
        <v>72.5</v>
      </c>
      <c r="F207" s="304">
        <v>0</v>
      </c>
    </row>
    <row r="208" spans="1:6">
      <c r="A208" s="300" t="s">
        <v>524</v>
      </c>
      <c r="B208" s="301" t="s">
        <v>234</v>
      </c>
      <c r="C208" s="302">
        <v>43922</v>
      </c>
      <c r="D208" s="301" t="s">
        <v>170</v>
      </c>
      <c r="E208" s="303">
        <v>2418.887939453125</v>
      </c>
      <c r="F208" s="304">
        <v>0</v>
      </c>
    </row>
    <row r="209" spans="1:6">
      <c r="A209" s="300" t="s">
        <v>525</v>
      </c>
      <c r="B209" s="301" t="s">
        <v>240</v>
      </c>
      <c r="C209" s="302">
        <v>44007</v>
      </c>
      <c r="D209" s="301" t="s">
        <v>170</v>
      </c>
      <c r="E209" s="303">
        <v>560.6763916015625</v>
      </c>
      <c r="F209" s="304">
        <v>1766.130615234375</v>
      </c>
    </row>
    <row r="210" spans="1:6">
      <c r="A210" s="300" t="s">
        <v>526</v>
      </c>
      <c r="B210" s="301" t="s">
        <v>241</v>
      </c>
      <c r="C210" s="302">
        <v>43895</v>
      </c>
      <c r="D210" s="301" t="s">
        <v>172</v>
      </c>
      <c r="E210" s="303">
        <v>4025.7802734375</v>
      </c>
      <c r="F210" s="304">
        <v>480</v>
      </c>
    </row>
    <row r="211" spans="1:6">
      <c r="A211" s="300" t="s">
        <v>527</v>
      </c>
      <c r="B211" s="301" t="s">
        <v>242</v>
      </c>
      <c r="C211" s="302">
        <v>43917</v>
      </c>
      <c r="D211" s="301" t="s">
        <v>171</v>
      </c>
      <c r="E211" s="303">
        <v>247.14599609375</v>
      </c>
      <c r="F211" s="304">
        <v>0</v>
      </c>
    </row>
    <row r="212" spans="1:6">
      <c r="A212" s="300" t="s">
        <v>528</v>
      </c>
      <c r="B212" s="301" t="s">
        <v>242</v>
      </c>
      <c r="C212" s="302">
        <v>43957</v>
      </c>
      <c r="D212" s="301" t="s">
        <v>172</v>
      </c>
      <c r="E212" s="303">
        <v>390.94036865234375</v>
      </c>
      <c r="F212" s="304">
        <v>0</v>
      </c>
    </row>
    <row r="213" spans="1:6">
      <c r="A213" s="300" t="s">
        <v>529</v>
      </c>
      <c r="B213" s="301" t="s">
        <v>234</v>
      </c>
      <c r="C213" s="302">
        <v>43928</v>
      </c>
      <c r="D213" s="301" t="s">
        <v>171</v>
      </c>
      <c r="E213" s="303">
        <v>0</v>
      </c>
      <c r="F213" s="304">
        <v>600</v>
      </c>
    </row>
    <row r="214" spans="1:6">
      <c r="A214" s="300" t="s">
        <v>530</v>
      </c>
      <c r="B214" s="301" t="s">
        <v>244</v>
      </c>
      <c r="C214" s="302">
        <v>44153</v>
      </c>
      <c r="D214" s="301" t="s">
        <v>171</v>
      </c>
      <c r="E214" s="303">
        <v>0</v>
      </c>
      <c r="F214" s="304">
        <v>382.93319702148438</v>
      </c>
    </row>
    <row r="216" spans="1:6">
      <c r="A216" s="17" t="s">
        <v>531</v>
      </c>
    </row>
  </sheetData>
  <hyperlinks>
    <hyperlink ref="G1" location="'Table of Contents'!A1" display="Back to Table of Contents" xr:uid="{42AD40DD-395E-4E29-BC74-32E854DD36E3}"/>
  </hyperlink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6192B-8237-4871-B203-D6F8DAD60D73}">
  <sheetPr codeName="Sheet29"/>
  <dimension ref="A1:G105"/>
  <sheetViews>
    <sheetView zoomScale="92" zoomScaleNormal="160" workbookViewId="0"/>
  </sheetViews>
  <sheetFormatPr defaultColWidth="9.15625" defaultRowHeight="14.4"/>
  <cols>
    <col min="1" max="1" width="8.68359375" style="6" customWidth="1"/>
    <col min="2" max="4" width="8.68359375" style="141" customWidth="1"/>
    <col min="5" max="16384" width="9.15625" style="2"/>
  </cols>
  <sheetData>
    <row r="1" spans="1:7">
      <c r="A1" s="24" t="s">
        <v>300</v>
      </c>
      <c r="G1" s="256" t="s">
        <v>233</v>
      </c>
    </row>
    <row r="2" spans="1:7" ht="14.7" thickBot="1">
      <c r="A2" s="2" t="s">
        <v>213</v>
      </c>
    </row>
    <row r="3" spans="1:7">
      <c r="A3" s="104" t="s">
        <v>36</v>
      </c>
      <c r="B3" s="104" t="s">
        <v>37</v>
      </c>
      <c r="C3" s="104" t="s">
        <v>38</v>
      </c>
      <c r="D3" s="104" t="s">
        <v>39</v>
      </c>
    </row>
    <row r="4" spans="1:7">
      <c r="A4" s="6">
        <v>1920</v>
      </c>
      <c r="B4" s="141">
        <v>8</v>
      </c>
      <c r="C4" s="141">
        <v>25</v>
      </c>
      <c r="D4" s="141">
        <v>33</v>
      </c>
    </row>
    <row r="5" spans="1:7">
      <c r="A5" s="6">
        <v>1921</v>
      </c>
      <c r="B5" s="141">
        <v>7</v>
      </c>
      <c r="C5" s="141">
        <v>25</v>
      </c>
      <c r="D5" s="141">
        <v>32</v>
      </c>
    </row>
    <row r="6" spans="1:7">
      <c r="A6" s="6">
        <v>1922</v>
      </c>
      <c r="B6" s="141">
        <v>10</v>
      </c>
      <c r="C6" s="141">
        <v>23</v>
      </c>
      <c r="D6" s="141">
        <v>33</v>
      </c>
    </row>
    <row r="7" spans="1:7">
      <c r="A7" s="6">
        <v>1923</v>
      </c>
      <c r="B7" s="141">
        <v>5</v>
      </c>
      <c r="C7" s="141">
        <v>22</v>
      </c>
      <c r="D7" s="141">
        <v>27</v>
      </c>
    </row>
    <row r="8" spans="1:7">
      <c r="A8" s="6">
        <v>1924</v>
      </c>
      <c r="B8" s="141">
        <v>3</v>
      </c>
      <c r="C8" s="141">
        <v>37</v>
      </c>
      <c r="D8" s="141">
        <v>40</v>
      </c>
    </row>
    <row r="9" spans="1:7">
      <c r="A9" s="6">
        <v>1925</v>
      </c>
      <c r="B9" s="141">
        <v>7</v>
      </c>
      <c r="C9" s="141">
        <v>34</v>
      </c>
      <c r="D9" s="141">
        <v>41</v>
      </c>
    </row>
    <row r="10" spans="1:7">
      <c r="A10" s="6">
        <v>1926</v>
      </c>
      <c r="B10" s="141">
        <v>4</v>
      </c>
      <c r="C10" s="141">
        <v>18</v>
      </c>
      <c r="D10" s="141">
        <v>22</v>
      </c>
    </row>
    <row r="11" spans="1:7">
      <c r="A11" s="6">
        <v>1927</v>
      </c>
      <c r="B11" s="141">
        <v>1</v>
      </c>
      <c r="C11" s="141">
        <v>15</v>
      </c>
      <c r="D11" s="141">
        <v>16</v>
      </c>
    </row>
    <row r="12" spans="1:7">
      <c r="A12" s="6">
        <v>1928</v>
      </c>
      <c r="B12" s="141">
        <v>0</v>
      </c>
      <c r="C12" s="141">
        <v>8</v>
      </c>
      <c r="D12" s="141">
        <v>8</v>
      </c>
    </row>
    <row r="13" spans="1:7">
      <c r="A13" s="6">
        <v>1929</v>
      </c>
      <c r="B13" s="141">
        <v>3</v>
      </c>
      <c r="C13" s="141">
        <v>12</v>
      </c>
      <c r="D13" s="141">
        <v>15</v>
      </c>
    </row>
    <row r="14" spans="1:7">
      <c r="A14" s="6">
        <v>1930</v>
      </c>
      <c r="B14" s="141">
        <v>2</v>
      </c>
      <c r="C14" s="141">
        <v>21</v>
      </c>
      <c r="D14" s="141">
        <v>23</v>
      </c>
    </row>
    <row r="15" spans="1:7">
      <c r="A15" s="6">
        <v>1931</v>
      </c>
      <c r="B15" s="141">
        <v>6</v>
      </c>
      <c r="C15" s="141">
        <v>78</v>
      </c>
      <c r="D15" s="141">
        <v>84</v>
      </c>
    </row>
    <row r="16" spans="1:7">
      <c r="A16" s="6">
        <v>1932</v>
      </c>
      <c r="B16" s="141">
        <v>10</v>
      </c>
      <c r="C16" s="141">
        <v>108</v>
      </c>
      <c r="D16" s="141">
        <v>118</v>
      </c>
    </row>
    <row r="17" spans="1:4">
      <c r="A17" s="6">
        <v>1933</v>
      </c>
      <c r="B17" s="141">
        <v>9</v>
      </c>
      <c r="C17" s="141">
        <v>189</v>
      </c>
      <c r="D17" s="141">
        <v>198</v>
      </c>
    </row>
    <row r="18" spans="1:4">
      <c r="A18" s="6">
        <v>1934</v>
      </c>
      <c r="B18" s="141">
        <v>5</v>
      </c>
      <c r="C18" s="141">
        <v>60</v>
      </c>
      <c r="D18" s="141">
        <v>65</v>
      </c>
    </row>
    <row r="19" spans="1:4">
      <c r="A19" s="6">
        <v>1935</v>
      </c>
      <c r="B19" s="141">
        <v>9</v>
      </c>
      <c r="C19" s="141">
        <v>51</v>
      </c>
      <c r="D19" s="141">
        <v>60</v>
      </c>
    </row>
    <row r="20" spans="1:4">
      <c r="A20" s="6">
        <v>1936</v>
      </c>
      <c r="B20" s="141">
        <v>3</v>
      </c>
      <c r="C20" s="141">
        <v>19</v>
      </c>
      <c r="D20" s="141">
        <v>22</v>
      </c>
    </row>
    <row r="21" spans="1:4">
      <c r="A21" s="6">
        <v>1937</v>
      </c>
      <c r="B21" s="141">
        <v>4</v>
      </c>
      <c r="C21" s="141">
        <v>18</v>
      </c>
      <c r="D21" s="141">
        <v>22</v>
      </c>
    </row>
    <row r="22" spans="1:4">
      <c r="A22" s="6">
        <v>1938</v>
      </c>
      <c r="B22" s="141">
        <v>9</v>
      </c>
      <c r="C22" s="141">
        <v>17</v>
      </c>
      <c r="D22" s="141">
        <v>26</v>
      </c>
    </row>
    <row r="23" spans="1:4">
      <c r="A23" s="6">
        <v>1939</v>
      </c>
      <c r="B23" s="141">
        <v>2</v>
      </c>
      <c r="C23" s="141">
        <v>13</v>
      </c>
      <c r="D23" s="141">
        <v>15</v>
      </c>
    </row>
    <row r="24" spans="1:4">
      <c r="A24" s="6">
        <v>1940</v>
      </c>
      <c r="B24" s="141">
        <v>2</v>
      </c>
      <c r="C24" s="141">
        <v>22</v>
      </c>
      <c r="D24" s="141">
        <v>24</v>
      </c>
    </row>
    <row r="25" spans="1:4">
      <c r="A25" s="6">
        <v>1941</v>
      </c>
      <c r="B25" s="141">
        <v>0</v>
      </c>
      <c r="C25" s="141">
        <v>10</v>
      </c>
      <c r="D25" s="141">
        <v>10</v>
      </c>
    </row>
    <row r="26" spans="1:4">
      <c r="A26" s="6">
        <v>1942</v>
      </c>
      <c r="B26" s="141">
        <v>0</v>
      </c>
      <c r="C26" s="141">
        <v>4</v>
      </c>
      <c r="D26" s="141">
        <v>4</v>
      </c>
    </row>
    <row r="27" spans="1:4">
      <c r="A27" s="6">
        <v>1943</v>
      </c>
      <c r="B27" s="141">
        <v>0</v>
      </c>
      <c r="C27" s="141">
        <v>3</v>
      </c>
      <c r="D27" s="141">
        <v>3</v>
      </c>
    </row>
    <row r="28" spans="1:4">
      <c r="A28" s="6">
        <v>1944</v>
      </c>
      <c r="B28" s="141">
        <v>0</v>
      </c>
      <c r="C28" s="141">
        <v>3</v>
      </c>
      <c r="D28" s="141">
        <v>3</v>
      </c>
    </row>
    <row r="29" spans="1:4">
      <c r="A29" s="6">
        <v>1945</v>
      </c>
      <c r="B29" s="141">
        <v>0</v>
      </c>
      <c r="C29" s="141">
        <v>2</v>
      </c>
      <c r="D29" s="141">
        <v>2</v>
      </c>
    </row>
    <row r="30" spans="1:4">
      <c r="A30" s="6">
        <v>1946</v>
      </c>
      <c r="B30" s="141">
        <v>0</v>
      </c>
      <c r="C30" s="141">
        <v>0</v>
      </c>
      <c r="D30" s="141">
        <v>0</v>
      </c>
    </row>
    <row r="31" spans="1:4">
      <c r="A31" s="6">
        <v>1947</v>
      </c>
      <c r="B31" s="141">
        <v>0</v>
      </c>
      <c r="C31" s="141">
        <v>2</v>
      </c>
      <c r="D31" s="141">
        <v>2</v>
      </c>
    </row>
    <row r="32" spans="1:4">
      <c r="A32" s="6">
        <v>1948</v>
      </c>
      <c r="B32" s="141">
        <v>0</v>
      </c>
      <c r="C32" s="141">
        <v>0</v>
      </c>
      <c r="D32" s="141">
        <v>0</v>
      </c>
    </row>
    <row r="33" spans="1:4">
      <c r="A33" s="6">
        <v>1949</v>
      </c>
      <c r="B33" s="141">
        <v>0</v>
      </c>
      <c r="C33" s="141">
        <v>5</v>
      </c>
      <c r="D33" s="141">
        <v>5</v>
      </c>
    </row>
    <row r="34" spans="1:4">
      <c r="A34" s="6">
        <v>1950</v>
      </c>
      <c r="B34" s="141">
        <v>0</v>
      </c>
      <c r="C34" s="141">
        <v>0</v>
      </c>
      <c r="D34" s="141">
        <v>0</v>
      </c>
    </row>
    <row r="35" spans="1:4">
      <c r="A35" s="6">
        <v>1951</v>
      </c>
      <c r="B35" s="141">
        <v>0</v>
      </c>
      <c r="C35" s="141">
        <v>1</v>
      </c>
      <c r="D35" s="141">
        <v>1</v>
      </c>
    </row>
    <row r="36" spans="1:4">
      <c r="A36" s="6">
        <v>1952</v>
      </c>
      <c r="B36" s="141">
        <v>0</v>
      </c>
      <c r="C36" s="141">
        <v>0</v>
      </c>
      <c r="D36" s="141">
        <v>0</v>
      </c>
    </row>
    <row r="37" spans="1:4">
      <c r="A37" s="6">
        <v>1953</v>
      </c>
      <c r="B37" s="141">
        <v>0</v>
      </c>
      <c r="C37" s="141">
        <v>0</v>
      </c>
      <c r="D37" s="141">
        <v>0</v>
      </c>
    </row>
    <row r="38" spans="1:4">
      <c r="A38" s="6">
        <v>1954</v>
      </c>
      <c r="B38" s="141">
        <v>0</v>
      </c>
      <c r="C38" s="141">
        <v>1</v>
      </c>
      <c r="D38" s="141">
        <v>1</v>
      </c>
    </row>
    <row r="39" spans="1:4">
      <c r="A39" s="6">
        <v>1955</v>
      </c>
      <c r="B39" s="141">
        <v>0</v>
      </c>
      <c r="C39" s="141">
        <v>1</v>
      </c>
      <c r="D39" s="141">
        <v>1</v>
      </c>
    </row>
    <row r="40" spans="1:4">
      <c r="A40" s="6">
        <v>1956</v>
      </c>
      <c r="B40" s="141">
        <v>0</v>
      </c>
      <c r="C40" s="141">
        <v>0</v>
      </c>
      <c r="D40" s="141">
        <v>0</v>
      </c>
    </row>
    <row r="41" spans="1:4">
      <c r="A41" s="6">
        <v>1957</v>
      </c>
      <c r="B41" s="141">
        <v>0</v>
      </c>
      <c r="C41" s="141">
        <v>1</v>
      </c>
      <c r="D41" s="141">
        <v>1</v>
      </c>
    </row>
    <row r="42" spans="1:4">
      <c r="A42" s="6">
        <v>1958</v>
      </c>
      <c r="B42" s="141">
        <v>0</v>
      </c>
      <c r="C42" s="141">
        <v>0</v>
      </c>
      <c r="D42" s="141">
        <v>0</v>
      </c>
    </row>
    <row r="43" spans="1:4">
      <c r="A43" s="6">
        <v>1959</v>
      </c>
      <c r="B43" s="141">
        <v>0</v>
      </c>
      <c r="C43" s="141">
        <v>0</v>
      </c>
      <c r="D43" s="141">
        <v>0</v>
      </c>
    </row>
    <row r="44" spans="1:4">
      <c r="A44" s="6">
        <v>1960</v>
      </c>
      <c r="B44" s="141">
        <v>0</v>
      </c>
      <c r="C44" s="141">
        <v>2</v>
      </c>
      <c r="D44" s="141">
        <v>2</v>
      </c>
    </row>
    <row r="45" spans="1:4">
      <c r="A45" s="6">
        <v>1961</v>
      </c>
      <c r="B45" s="141">
        <v>0</v>
      </c>
      <c r="C45" s="141">
        <v>3</v>
      </c>
      <c r="D45" s="141">
        <v>3</v>
      </c>
    </row>
    <row r="46" spans="1:4">
      <c r="A46" s="6">
        <v>1962</v>
      </c>
      <c r="B46" s="141">
        <v>0</v>
      </c>
      <c r="C46" s="141">
        <v>4</v>
      </c>
      <c r="D46" s="141">
        <v>4</v>
      </c>
    </row>
    <row r="47" spans="1:4">
      <c r="A47" s="6">
        <v>1963</v>
      </c>
      <c r="B47" s="141">
        <v>0</v>
      </c>
      <c r="C47" s="141">
        <v>3</v>
      </c>
      <c r="D47" s="141">
        <v>3</v>
      </c>
    </row>
    <row r="48" spans="1:4">
      <c r="A48" s="6">
        <v>1964</v>
      </c>
      <c r="B48" s="141">
        <v>0</v>
      </c>
      <c r="C48" s="141">
        <v>0</v>
      </c>
      <c r="D48" s="141">
        <v>0</v>
      </c>
    </row>
    <row r="49" spans="1:4">
      <c r="A49" s="6">
        <v>1965</v>
      </c>
      <c r="B49" s="141">
        <v>0</v>
      </c>
      <c r="C49" s="141">
        <v>0</v>
      </c>
      <c r="D49" s="141">
        <v>0</v>
      </c>
    </row>
    <row r="50" spans="1:4">
      <c r="A50" s="6">
        <v>1966</v>
      </c>
      <c r="B50" s="141">
        <v>0</v>
      </c>
      <c r="C50" s="141">
        <v>1</v>
      </c>
      <c r="D50" s="141">
        <v>1</v>
      </c>
    </row>
    <row r="51" spans="1:4">
      <c r="A51" s="6">
        <v>1967</v>
      </c>
      <c r="B51" s="141">
        <v>0</v>
      </c>
      <c r="C51" s="141">
        <v>0</v>
      </c>
      <c r="D51" s="141">
        <v>0</v>
      </c>
    </row>
    <row r="52" spans="1:4">
      <c r="A52" s="6">
        <v>1968</v>
      </c>
      <c r="B52" s="141">
        <v>0</v>
      </c>
      <c r="C52" s="141">
        <v>1</v>
      </c>
      <c r="D52" s="141">
        <v>1</v>
      </c>
    </row>
    <row r="53" spans="1:4">
      <c r="A53" s="6">
        <v>1969</v>
      </c>
      <c r="B53" s="141">
        <v>0</v>
      </c>
      <c r="C53" s="141">
        <v>0</v>
      </c>
      <c r="D53" s="141">
        <v>0</v>
      </c>
    </row>
    <row r="54" spans="1:4">
      <c r="A54" s="6">
        <v>1970</v>
      </c>
      <c r="B54" s="141">
        <v>2</v>
      </c>
      <c r="C54" s="141">
        <v>25</v>
      </c>
      <c r="D54" s="141">
        <v>27</v>
      </c>
    </row>
    <row r="55" spans="1:4">
      <c r="A55" s="6">
        <v>1971</v>
      </c>
      <c r="B55" s="141">
        <v>0</v>
      </c>
      <c r="C55" s="141">
        <v>3</v>
      </c>
      <c r="D55" s="141">
        <v>3</v>
      </c>
    </row>
    <row r="56" spans="1:4">
      <c r="A56" s="6">
        <v>1972</v>
      </c>
      <c r="B56" s="141">
        <v>0</v>
      </c>
      <c r="C56" s="141">
        <v>5</v>
      </c>
      <c r="D56" s="141">
        <v>5</v>
      </c>
    </row>
    <row r="57" spans="1:4">
      <c r="A57" s="6">
        <v>1973</v>
      </c>
      <c r="B57" s="141">
        <v>2</v>
      </c>
      <c r="C57" s="141">
        <v>3</v>
      </c>
      <c r="D57" s="141">
        <v>5</v>
      </c>
    </row>
    <row r="58" spans="1:4">
      <c r="A58" s="6">
        <v>1974</v>
      </c>
      <c r="B58" s="141">
        <v>0</v>
      </c>
      <c r="C58" s="141">
        <v>3</v>
      </c>
      <c r="D58" s="141">
        <v>3</v>
      </c>
    </row>
    <row r="59" spans="1:4">
      <c r="A59" s="6">
        <v>1975</v>
      </c>
      <c r="B59" s="141">
        <v>0</v>
      </c>
      <c r="C59" s="141">
        <v>4</v>
      </c>
      <c r="D59" s="141">
        <v>4</v>
      </c>
    </row>
    <row r="60" spans="1:4">
      <c r="A60" s="6">
        <v>1976</v>
      </c>
      <c r="B60" s="141">
        <v>0</v>
      </c>
      <c r="C60" s="141">
        <v>2</v>
      </c>
      <c r="D60" s="141">
        <v>2</v>
      </c>
    </row>
    <row r="61" spans="1:4">
      <c r="A61" s="6">
        <v>1977</v>
      </c>
      <c r="B61" s="141">
        <v>1</v>
      </c>
      <c r="C61" s="141">
        <v>3</v>
      </c>
      <c r="D61" s="141">
        <v>4</v>
      </c>
    </row>
    <row r="62" spans="1:4">
      <c r="A62" s="6">
        <v>1978</v>
      </c>
      <c r="B62" s="141">
        <v>0</v>
      </c>
      <c r="C62" s="141">
        <v>4</v>
      </c>
      <c r="D62" s="141">
        <v>4</v>
      </c>
    </row>
    <row r="63" spans="1:4">
      <c r="A63" s="6">
        <v>1979</v>
      </c>
      <c r="B63" s="141">
        <v>0</v>
      </c>
      <c r="C63" s="141">
        <v>1</v>
      </c>
      <c r="D63" s="141">
        <v>1</v>
      </c>
    </row>
    <row r="64" spans="1:4">
      <c r="A64" s="6">
        <v>1980</v>
      </c>
      <c r="B64" s="141">
        <v>0</v>
      </c>
      <c r="C64" s="141">
        <v>4</v>
      </c>
      <c r="D64" s="141">
        <v>4</v>
      </c>
    </row>
    <row r="65" spans="1:4">
      <c r="A65" s="6">
        <v>1981</v>
      </c>
      <c r="B65" s="141">
        <v>0</v>
      </c>
      <c r="C65" s="141">
        <v>2</v>
      </c>
      <c r="D65" s="141">
        <v>2</v>
      </c>
    </row>
    <row r="66" spans="1:4">
      <c r="A66" s="6">
        <v>1982</v>
      </c>
      <c r="B66" s="141">
        <v>2</v>
      </c>
      <c r="C66" s="141">
        <v>11</v>
      </c>
      <c r="D66" s="141">
        <v>13</v>
      </c>
    </row>
    <row r="67" spans="1:4">
      <c r="A67" s="6">
        <v>1983</v>
      </c>
      <c r="B67" s="141">
        <v>0</v>
      </c>
      <c r="C67" s="141">
        <v>14</v>
      </c>
      <c r="D67" s="141">
        <v>14</v>
      </c>
    </row>
    <row r="68" spans="1:4">
      <c r="A68" s="6">
        <v>1984</v>
      </c>
      <c r="B68" s="141">
        <v>2</v>
      </c>
      <c r="C68" s="141">
        <v>11</v>
      </c>
      <c r="D68" s="141">
        <v>13</v>
      </c>
    </row>
    <row r="69" spans="1:4">
      <c r="A69" s="6">
        <v>1985</v>
      </c>
      <c r="B69" s="141">
        <v>0</v>
      </c>
      <c r="C69" s="141">
        <v>16</v>
      </c>
      <c r="D69" s="141">
        <v>16</v>
      </c>
    </row>
    <row r="70" spans="1:4">
      <c r="A70" s="6">
        <v>1986</v>
      </c>
      <c r="B70" s="141">
        <v>3</v>
      </c>
      <c r="C70" s="141">
        <v>33</v>
      </c>
      <c r="D70" s="141">
        <v>36</v>
      </c>
    </row>
    <row r="71" spans="1:4">
      <c r="A71" s="6">
        <v>1987</v>
      </c>
      <c r="B71" s="141">
        <v>0</v>
      </c>
      <c r="C71" s="141">
        <v>31</v>
      </c>
      <c r="D71" s="141">
        <v>31</v>
      </c>
    </row>
    <row r="72" spans="1:4">
      <c r="A72" s="6">
        <v>1988</v>
      </c>
      <c r="B72" s="141">
        <v>0</v>
      </c>
      <c r="C72" s="141">
        <v>32</v>
      </c>
      <c r="D72" s="141">
        <v>32</v>
      </c>
    </row>
    <row r="73" spans="1:4">
      <c r="A73" s="6">
        <v>1989</v>
      </c>
      <c r="B73" s="141">
        <v>4</v>
      </c>
      <c r="C73" s="141">
        <v>50</v>
      </c>
      <c r="D73" s="141">
        <v>54</v>
      </c>
    </row>
    <row r="74" spans="1:4">
      <c r="A74" s="6">
        <v>1990</v>
      </c>
      <c r="B74" s="141">
        <v>1</v>
      </c>
      <c r="C74" s="141">
        <v>88</v>
      </c>
      <c r="D74" s="141">
        <v>89</v>
      </c>
    </row>
    <row r="75" spans="1:4">
      <c r="A75" s="6">
        <v>1991</v>
      </c>
      <c r="B75" s="141">
        <v>1</v>
      </c>
      <c r="C75" s="141">
        <v>68</v>
      </c>
      <c r="D75" s="141">
        <v>69</v>
      </c>
    </row>
    <row r="76" spans="1:4">
      <c r="A76" s="6">
        <v>1992</v>
      </c>
      <c r="B76" s="141">
        <v>0</v>
      </c>
      <c r="C76" s="141">
        <v>33</v>
      </c>
      <c r="D76" s="141">
        <v>33</v>
      </c>
    </row>
    <row r="77" spans="1:4">
      <c r="A77" s="6">
        <v>1993</v>
      </c>
      <c r="B77" s="141">
        <v>0</v>
      </c>
      <c r="C77" s="141">
        <v>23</v>
      </c>
      <c r="D77" s="141">
        <v>23</v>
      </c>
    </row>
    <row r="78" spans="1:4">
      <c r="A78" s="6">
        <v>1994</v>
      </c>
      <c r="B78" s="141">
        <v>0</v>
      </c>
      <c r="C78" s="141">
        <v>19</v>
      </c>
      <c r="D78" s="141">
        <v>19</v>
      </c>
    </row>
    <row r="79" spans="1:4">
      <c r="A79" s="6">
        <v>1995</v>
      </c>
      <c r="B79" s="141">
        <v>0</v>
      </c>
      <c r="C79" s="141">
        <v>29</v>
      </c>
      <c r="D79" s="141">
        <v>29</v>
      </c>
    </row>
    <row r="80" spans="1:4">
      <c r="A80" s="6">
        <v>1996</v>
      </c>
      <c r="B80" s="141">
        <v>0</v>
      </c>
      <c r="C80" s="141">
        <v>18</v>
      </c>
      <c r="D80" s="141">
        <v>18</v>
      </c>
    </row>
    <row r="81" spans="1:4">
      <c r="A81" s="6">
        <v>1997</v>
      </c>
      <c r="B81" s="141">
        <v>0</v>
      </c>
      <c r="C81" s="141">
        <v>25</v>
      </c>
      <c r="D81" s="141">
        <v>25</v>
      </c>
    </row>
    <row r="82" spans="1:4">
      <c r="A82" s="6">
        <v>1998</v>
      </c>
      <c r="B82" s="141">
        <v>1</v>
      </c>
      <c r="C82" s="141">
        <v>50</v>
      </c>
      <c r="D82" s="141">
        <v>51</v>
      </c>
    </row>
    <row r="83" spans="1:4">
      <c r="A83" s="6">
        <v>1999</v>
      </c>
      <c r="B83" s="141">
        <v>1</v>
      </c>
      <c r="C83" s="141">
        <v>106</v>
      </c>
      <c r="D83" s="141">
        <v>107</v>
      </c>
    </row>
    <row r="84" spans="1:4">
      <c r="A84" s="6">
        <v>2000</v>
      </c>
      <c r="B84" s="141">
        <v>4</v>
      </c>
      <c r="C84" s="141">
        <v>124</v>
      </c>
      <c r="D84" s="141">
        <v>128</v>
      </c>
    </row>
    <row r="85" spans="1:4">
      <c r="A85" s="6">
        <v>2001</v>
      </c>
      <c r="B85" s="141">
        <v>4</v>
      </c>
      <c r="C85" s="141">
        <v>179</v>
      </c>
      <c r="D85" s="141">
        <v>183</v>
      </c>
    </row>
    <row r="86" spans="1:4">
      <c r="A86" s="6">
        <v>2002</v>
      </c>
      <c r="B86" s="141">
        <v>12</v>
      </c>
      <c r="C86" s="141">
        <v>136</v>
      </c>
      <c r="D86" s="141">
        <v>148</v>
      </c>
    </row>
    <row r="87" spans="1:4">
      <c r="A87" s="6">
        <v>2003</v>
      </c>
      <c r="B87" s="141">
        <v>0</v>
      </c>
      <c r="C87" s="141">
        <v>91</v>
      </c>
      <c r="D87" s="141">
        <v>91</v>
      </c>
    </row>
    <row r="88" spans="1:4">
      <c r="A88" s="6">
        <v>2004</v>
      </c>
      <c r="B88" s="141">
        <v>0</v>
      </c>
      <c r="C88" s="141">
        <v>41</v>
      </c>
      <c r="D88" s="141">
        <v>41</v>
      </c>
    </row>
    <row r="89" spans="1:4">
      <c r="A89" s="6">
        <v>2005</v>
      </c>
      <c r="B89" s="141">
        <v>2</v>
      </c>
      <c r="C89" s="141">
        <v>31</v>
      </c>
      <c r="D89" s="141">
        <v>33</v>
      </c>
    </row>
    <row r="90" spans="1:4">
      <c r="A90" s="6">
        <v>2006</v>
      </c>
      <c r="B90" s="141">
        <v>0</v>
      </c>
      <c r="C90" s="141">
        <v>31</v>
      </c>
      <c r="D90" s="141">
        <v>31</v>
      </c>
    </row>
    <row r="91" spans="1:4">
      <c r="A91" s="6">
        <v>2007</v>
      </c>
      <c r="B91" s="141">
        <v>0</v>
      </c>
      <c r="C91" s="141">
        <v>20</v>
      </c>
      <c r="D91" s="141">
        <v>20</v>
      </c>
    </row>
    <row r="92" spans="1:4">
      <c r="A92" s="6">
        <v>2008</v>
      </c>
      <c r="B92" s="141">
        <v>21</v>
      </c>
      <c r="C92" s="141">
        <v>119</v>
      </c>
      <c r="D92" s="141">
        <v>140</v>
      </c>
    </row>
    <row r="93" spans="1:4">
      <c r="A93" s="6">
        <v>2009</v>
      </c>
      <c r="B93" s="141">
        <v>14</v>
      </c>
      <c r="C93" s="141">
        <v>258</v>
      </c>
      <c r="D93" s="141">
        <v>272</v>
      </c>
    </row>
    <row r="94" spans="1:4">
      <c r="A94" s="6">
        <v>2010</v>
      </c>
      <c r="B94" s="141">
        <v>3</v>
      </c>
      <c r="C94" s="141">
        <v>62</v>
      </c>
      <c r="D94" s="141">
        <v>65</v>
      </c>
    </row>
    <row r="95" spans="1:4">
      <c r="A95" s="6">
        <v>2011</v>
      </c>
      <c r="B95" s="141">
        <v>6</v>
      </c>
      <c r="C95" s="141">
        <v>44</v>
      </c>
      <c r="D95" s="141">
        <v>50</v>
      </c>
    </row>
    <row r="96" spans="1:4">
      <c r="A96" s="6">
        <v>2012</v>
      </c>
      <c r="B96" s="141">
        <v>1</v>
      </c>
      <c r="C96" s="141">
        <v>68</v>
      </c>
      <c r="D96" s="141">
        <v>69</v>
      </c>
    </row>
    <row r="97" spans="1:4">
      <c r="A97" s="6">
        <v>2013</v>
      </c>
      <c r="B97" s="141">
        <v>3</v>
      </c>
      <c r="C97" s="141">
        <v>68</v>
      </c>
      <c r="D97" s="141">
        <v>71</v>
      </c>
    </row>
    <row r="98" spans="1:4">
      <c r="A98" s="6">
        <v>2014</v>
      </c>
      <c r="B98" s="141">
        <v>2</v>
      </c>
      <c r="C98" s="141">
        <v>56</v>
      </c>
      <c r="D98" s="141">
        <v>58</v>
      </c>
    </row>
    <row r="99" spans="1:4">
      <c r="A99" s="6">
        <v>2015</v>
      </c>
      <c r="B99" s="141">
        <v>0</v>
      </c>
      <c r="C99" s="141">
        <v>109</v>
      </c>
      <c r="D99" s="141">
        <v>109</v>
      </c>
    </row>
    <row r="100" spans="1:4">
      <c r="A100" s="6">
        <v>2016</v>
      </c>
      <c r="B100" s="141">
        <v>0</v>
      </c>
      <c r="C100" s="141">
        <v>139</v>
      </c>
      <c r="D100" s="141">
        <v>139</v>
      </c>
    </row>
    <row r="101" spans="1:4">
      <c r="A101" s="6">
        <v>2017</v>
      </c>
      <c r="B101" s="141">
        <v>0</v>
      </c>
      <c r="C101" s="141">
        <v>106</v>
      </c>
      <c r="D101" s="141">
        <v>106</v>
      </c>
    </row>
    <row r="102" spans="1:4">
      <c r="A102" s="6">
        <v>2018</v>
      </c>
      <c r="B102" s="141">
        <v>0</v>
      </c>
      <c r="C102" s="141">
        <v>73</v>
      </c>
      <c r="D102" s="141">
        <v>73</v>
      </c>
    </row>
    <row r="103" spans="1:4">
      <c r="A103" s="6">
        <v>2019</v>
      </c>
      <c r="B103" s="141">
        <v>2</v>
      </c>
      <c r="C103" s="141">
        <v>96</v>
      </c>
      <c r="D103" s="141">
        <v>98</v>
      </c>
    </row>
    <row r="104" spans="1:4">
      <c r="A104" s="6">
        <v>2020</v>
      </c>
      <c r="B104" s="141">
        <v>2</v>
      </c>
      <c r="C104" s="141">
        <v>200</v>
      </c>
      <c r="D104" s="141">
        <v>202</v>
      </c>
    </row>
    <row r="105" spans="1:4">
      <c r="A105" s="2" t="s">
        <v>229</v>
      </c>
    </row>
  </sheetData>
  <hyperlinks>
    <hyperlink ref="G1" location="'Table of Contents'!A1" display="Back to Table of Contents" xr:uid="{1A42EFED-DF8C-437A-9D6F-EE0EF6EBEF4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61A3-42F7-451E-BBAE-02343AD5E6DF}">
  <dimension ref="A1:J112"/>
  <sheetViews>
    <sheetView workbookViewId="0"/>
  </sheetViews>
  <sheetFormatPr defaultColWidth="9.15625" defaultRowHeight="14.4"/>
  <cols>
    <col min="1" max="1" width="5.83984375" style="2" customWidth="1"/>
    <col min="2" max="10" width="9.578125" style="2" customWidth="1"/>
    <col min="11" max="16384" width="9.15625" style="2"/>
  </cols>
  <sheetData>
    <row r="1" spans="1:10">
      <c r="A1" s="1" t="s">
        <v>299</v>
      </c>
      <c r="G1" s="256" t="s">
        <v>233</v>
      </c>
    </row>
    <row r="2" spans="1:10">
      <c r="A2" s="2" t="s">
        <v>213</v>
      </c>
    </row>
    <row r="3" spans="1:10" ht="12" customHeight="1">
      <c r="A3" s="142" t="s">
        <v>132</v>
      </c>
      <c r="B3" s="410" t="s">
        <v>147</v>
      </c>
      <c r="C3" s="411"/>
      <c r="D3" s="412"/>
      <c r="E3" s="410" t="s">
        <v>148</v>
      </c>
      <c r="F3" s="411"/>
      <c r="G3" s="412"/>
      <c r="H3" s="410" t="s">
        <v>137</v>
      </c>
      <c r="I3" s="411" t="s">
        <v>134</v>
      </c>
      <c r="J3" s="412" t="s">
        <v>135</v>
      </c>
    </row>
    <row r="4" spans="1:10" ht="12" customHeight="1">
      <c r="A4" s="148" t="s">
        <v>78</v>
      </c>
      <c r="B4" s="149" t="s">
        <v>173</v>
      </c>
      <c r="C4" s="149" t="s">
        <v>174</v>
      </c>
      <c r="D4" s="149" t="s">
        <v>175</v>
      </c>
      <c r="E4" s="149" t="s">
        <v>173</v>
      </c>
      <c r="F4" s="149" t="s">
        <v>174</v>
      </c>
      <c r="G4" s="149" t="s">
        <v>175</v>
      </c>
      <c r="H4" s="149" t="s">
        <v>173</v>
      </c>
      <c r="I4" s="149" t="s">
        <v>174</v>
      </c>
      <c r="J4" s="149" t="s">
        <v>175</v>
      </c>
    </row>
    <row r="5" spans="1:10" ht="12" customHeight="1">
      <c r="A5" s="150">
        <v>1970</v>
      </c>
      <c r="B5" s="147">
        <v>154.03800000000001</v>
      </c>
      <c r="C5" s="147">
        <v>0</v>
      </c>
      <c r="D5" s="147">
        <v>154.03800000000001</v>
      </c>
      <c r="E5" s="147">
        <v>756.43</v>
      </c>
      <c r="F5" s="147">
        <v>0</v>
      </c>
      <c r="G5" s="147">
        <v>756.43</v>
      </c>
      <c r="H5" s="147">
        <v>910.46799999999996</v>
      </c>
      <c r="I5" s="147">
        <v>0</v>
      </c>
      <c r="J5" s="147">
        <v>910.46799999999996</v>
      </c>
    </row>
    <row r="6" spans="1:10" ht="12" customHeight="1">
      <c r="A6" s="150">
        <v>1971</v>
      </c>
      <c r="B6" s="147">
        <v>0</v>
      </c>
      <c r="C6" s="147">
        <v>0</v>
      </c>
      <c r="D6" s="147">
        <v>0</v>
      </c>
      <c r="E6" s="147">
        <v>131.84100000000001</v>
      </c>
      <c r="F6" s="147">
        <v>0</v>
      </c>
      <c r="G6" s="147">
        <v>131.84100000000001</v>
      </c>
      <c r="H6" s="147">
        <v>131.84100000000001</v>
      </c>
      <c r="I6" s="147">
        <v>0</v>
      </c>
      <c r="J6" s="147">
        <v>131.84100000000001</v>
      </c>
    </row>
    <row r="7" spans="1:10" ht="12" customHeight="1">
      <c r="A7" s="150">
        <v>1972</v>
      </c>
      <c r="B7" s="147">
        <v>0</v>
      </c>
      <c r="C7" s="147">
        <v>0</v>
      </c>
      <c r="D7" s="147">
        <v>0</v>
      </c>
      <c r="E7" s="147">
        <v>215.077</v>
      </c>
      <c r="F7" s="147">
        <v>0</v>
      </c>
      <c r="G7" s="147">
        <v>215.077</v>
      </c>
      <c r="H7" s="147">
        <v>215.077</v>
      </c>
      <c r="I7" s="147">
        <v>0</v>
      </c>
      <c r="J7" s="147">
        <v>215.077</v>
      </c>
    </row>
    <row r="8" spans="1:10" ht="12" customHeight="1">
      <c r="A8" s="150">
        <v>1973</v>
      </c>
      <c r="B8" s="147">
        <v>17.366</v>
      </c>
      <c r="C8" s="147">
        <v>0</v>
      </c>
      <c r="D8" s="147">
        <v>17.366</v>
      </c>
      <c r="E8" s="147">
        <v>94.304000000000002</v>
      </c>
      <c r="F8" s="147">
        <v>0</v>
      </c>
      <c r="G8" s="147">
        <v>94.304000000000002</v>
      </c>
      <c r="H8" s="147">
        <v>111.67</v>
      </c>
      <c r="I8" s="147">
        <v>0</v>
      </c>
      <c r="J8" s="147">
        <v>111.67</v>
      </c>
    </row>
    <row r="9" spans="1:10" ht="12" customHeight="1">
      <c r="A9" s="150">
        <v>1974</v>
      </c>
      <c r="B9" s="147">
        <v>0</v>
      </c>
      <c r="C9" s="147">
        <v>0</v>
      </c>
      <c r="D9" s="147">
        <v>0</v>
      </c>
      <c r="E9" s="147">
        <v>69.363</v>
      </c>
      <c r="F9" s="147">
        <v>0</v>
      </c>
      <c r="G9" s="147">
        <v>69.363</v>
      </c>
      <c r="H9" s="147">
        <v>69.363</v>
      </c>
      <c r="I9" s="147">
        <v>0</v>
      </c>
      <c r="J9" s="147">
        <v>69.363</v>
      </c>
    </row>
    <row r="10" spans="1:10" ht="12" customHeight="1">
      <c r="A10" s="150">
        <v>1975</v>
      </c>
      <c r="B10" s="147">
        <v>0</v>
      </c>
      <c r="C10" s="147">
        <v>0</v>
      </c>
      <c r="D10" s="147">
        <v>0</v>
      </c>
      <c r="E10" s="147">
        <v>175.595</v>
      </c>
      <c r="F10" s="147">
        <v>0</v>
      </c>
      <c r="G10" s="147">
        <v>175.595</v>
      </c>
      <c r="H10" s="147">
        <v>175.595</v>
      </c>
      <c r="I10" s="147">
        <v>0</v>
      </c>
      <c r="J10" s="147">
        <v>175.595</v>
      </c>
    </row>
    <row r="11" spans="1:10" ht="12" customHeight="1">
      <c r="A11" s="150">
        <v>1976</v>
      </c>
      <c r="B11" s="147">
        <v>0</v>
      </c>
      <c r="C11" s="147">
        <v>0</v>
      </c>
      <c r="D11" s="147">
        <v>0</v>
      </c>
      <c r="E11" s="147">
        <v>33.965000000000003</v>
      </c>
      <c r="F11" s="147">
        <v>0</v>
      </c>
      <c r="G11" s="147">
        <v>33.965000000000003</v>
      </c>
      <c r="H11" s="147">
        <v>33.965000000000003</v>
      </c>
      <c r="I11" s="147">
        <v>0</v>
      </c>
      <c r="J11" s="147">
        <v>33.965000000000003</v>
      </c>
    </row>
    <row r="12" spans="1:10" ht="12" customHeight="1">
      <c r="A12" s="150">
        <v>1977</v>
      </c>
      <c r="B12" s="147">
        <v>67.966999999999999</v>
      </c>
      <c r="C12" s="147">
        <v>0</v>
      </c>
      <c r="D12" s="147">
        <v>67.966999999999999</v>
      </c>
      <c r="E12" s="147">
        <v>179.49199999999999</v>
      </c>
      <c r="F12" s="147">
        <v>0</v>
      </c>
      <c r="G12" s="147">
        <v>179.49199999999999</v>
      </c>
      <c r="H12" s="147">
        <v>247.459</v>
      </c>
      <c r="I12" s="147">
        <v>0</v>
      </c>
      <c r="J12" s="147">
        <v>247.459</v>
      </c>
    </row>
    <row r="13" spans="1:10" ht="12" customHeight="1">
      <c r="A13" s="150">
        <v>1978</v>
      </c>
      <c r="B13" s="147">
        <v>0</v>
      </c>
      <c r="C13" s="147">
        <v>0</v>
      </c>
      <c r="D13" s="147">
        <v>0</v>
      </c>
      <c r="E13" s="147">
        <v>111.88</v>
      </c>
      <c r="F13" s="147">
        <v>0</v>
      </c>
      <c r="G13" s="147">
        <v>111.88</v>
      </c>
      <c r="H13" s="147">
        <v>111.88</v>
      </c>
      <c r="I13" s="147">
        <v>0</v>
      </c>
      <c r="J13" s="147">
        <v>111.88</v>
      </c>
    </row>
    <row r="14" spans="1:10" ht="12" customHeight="1">
      <c r="A14" s="150">
        <v>1979</v>
      </c>
      <c r="B14" s="147">
        <v>0</v>
      </c>
      <c r="C14" s="147">
        <v>0</v>
      </c>
      <c r="D14" s="147">
        <v>0</v>
      </c>
      <c r="E14" s="147">
        <v>18.356999999999999</v>
      </c>
      <c r="F14" s="147">
        <v>0</v>
      </c>
      <c r="G14" s="147">
        <v>18.356999999999999</v>
      </c>
      <c r="H14" s="147">
        <v>18.356999999999999</v>
      </c>
      <c r="I14" s="147">
        <v>0</v>
      </c>
      <c r="J14" s="147">
        <v>18.356999999999999</v>
      </c>
    </row>
    <row r="15" spans="1:10" ht="12" customHeight="1">
      <c r="A15" s="150">
        <v>1980</v>
      </c>
      <c r="B15" s="147">
        <v>0</v>
      </c>
      <c r="C15" s="147">
        <v>0</v>
      </c>
      <c r="D15" s="147">
        <v>0</v>
      </c>
      <c r="E15" s="147">
        <v>302.17399999999998</v>
      </c>
      <c r="F15" s="147">
        <v>0</v>
      </c>
      <c r="G15" s="147">
        <v>302.17399999999998</v>
      </c>
      <c r="H15" s="147">
        <v>302.17399999999998</v>
      </c>
      <c r="I15" s="147">
        <v>0</v>
      </c>
      <c r="J15" s="147">
        <v>302.17399999999998</v>
      </c>
    </row>
    <row r="16" spans="1:10" ht="12" customHeight="1">
      <c r="A16" s="150">
        <v>1981</v>
      </c>
      <c r="B16" s="147">
        <v>0</v>
      </c>
      <c r="C16" s="147">
        <v>0</v>
      </c>
      <c r="D16" s="147">
        <v>0</v>
      </c>
      <c r="E16" s="147">
        <v>47.459000000000003</v>
      </c>
      <c r="F16" s="147">
        <v>0</v>
      </c>
      <c r="G16" s="147">
        <v>47.459000000000003</v>
      </c>
      <c r="H16" s="147">
        <v>47.459000000000003</v>
      </c>
      <c r="I16" s="147">
        <v>0</v>
      </c>
      <c r="J16" s="147">
        <v>47.459000000000003</v>
      </c>
    </row>
    <row r="17" spans="1:10" ht="12" customHeight="1">
      <c r="A17" s="150">
        <v>1982</v>
      </c>
      <c r="B17" s="147">
        <v>243.1</v>
      </c>
      <c r="C17" s="147">
        <v>0</v>
      </c>
      <c r="D17" s="147">
        <v>243.1</v>
      </c>
      <c r="E17" s="147">
        <v>515.11900000000003</v>
      </c>
      <c r="F17" s="147">
        <v>0</v>
      </c>
      <c r="G17" s="147">
        <v>515.11900000000003</v>
      </c>
      <c r="H17" s="147">
        <v>758.21900000000005</v>
      </c>
      <c r="I17" s="147">
        <v>0</v>
      </c>
      <c r="J17" s="147">
        <v>758.21900000000005</v>
      </c>
    </row>
    <row r="18" spans="1:10" ht="12" customHeight="1">
      <c r="A18" s="150">
        <v>1983</v>
      </c>
      <c r="B18" s="147">
        <v>0</v>
      </c>
      <c r="C18" s="147">
        <v>0</v>
      </c>
      <c r="D18" s="147">
        <v>0</v>
      </c>
      <c r="E18" s="147">
        <v>1187.1010000000001</v>
      </c>
      <c r="F18" s="147">
        <v>0</v>
      </c>
      <c r="G18" s="147">
        <v>1187.1010000000001</v>
      </c>
      <c r="H18" s="147">
        <v>1187.1010000000001</v>
      </c>
      <c r="I18" s="147">
        <v>0</v>
      </c>
      <c r="J18" s="147">
        <v>1187.1010000000001</v>
      </c>
    </row>
    <row r="19" spans="1:10" ht="12" customHeight="1">
      <c r="A19" s="150">
        <v>1984</v>
      </c>
      <c r="B19" s="147">
        <v>215.28700000000001</v>
      </c>
      <c r="C19" s="147">
        <v>0</v>
      </c>
      <c r="D19" s="147">
        <v>215.28700000000001</v>
      </c>
      <c r="E19" s="147">
        <v>385.80099999999999</v>
      </c>
      <c r="F19" s="147">
        <v>0</v>
      </c>
      <c r="G19" s="147">
        <v>385.80099999999999</v>
      </c>
      <c r="H19" s="147">
        <v>601.08799999999997</v>
      </c>
      <c r="I19" s="147">
        <v>0</v>
      </c>
      <c r="J19" s="147">
        <v>601.08799999999997</v>
      </c>
    </row>
    <row r="20" spans="1:10" ht="12" customHeight="1">
      <c r="A20" s="150">
        <v>1985</v>
      </c>
      <c r="B20" s="147">
        <v>0</v>
      </c>
      <c r="C20" s="147">
        <v>0</v>
      </c>
      <c r="D20" s="147">
        <v>0</v>
      </c>
      <c r="E20" s="147">
        <v>1354.3879999999999</v>
      </c>
      <c r="F20" s="147">
        <v>0</v>
      </c>
      <c r="G20" s="147">
        <v>1354.3879999999999</v>
      </c>
      <c r="H20" s="147">
        <v>1354.3879999999999</v>
      </c>
      <c r="I20" s="147">
        <v>0</v>
      </c>
      <c r="J20" s="147">
        <v>1354.3879999999999</v>
      </c>
    </row>
    <row r="21" spans="1:10" ht="12" customHeight="1">
      <c r="A21" s="150">
        <v>1986</v>
      </c>
      <c r="B21" s="147">
        <v>138.244</v>
      </c>
      <c r="C21" s="147">
        <v>0</v>
      </c>
      <c r="D21" s="147">
        <v>138.244</v>
      </c>
      <c r="E21" s="147">
        <v>4003.96</v>
      </c>
      <c r="F21" s="147">
        <v>0</v>
      </c>
      <c r="G21" s="147">
        <v>4003.96</v>
      </c>
      <c r="H21" s="147">
        <v>4142.2039999999997</v>
      </c>
      <c r="I21" s="147">
        <v>0</v>
      </c>
      <c r="J21" s="147">
        <v>4142.2039999999997</v>
      </c>
    </row>
    <row r="22" spans="1:10" ht="12" customHeight="1">
      <c r="A22" s="150">
        <v>1987</v>
      </c>
      <c r="B22" s="147">
        <v>0</v>
      </c>
      <c r="C22" s="147">
        <v>0</v>
      </c>
      <c r="D22" s="147">
        <v>0</v>
      </c>
      <c r="E22" s="147">
        <v>8940.6640000000007</v>
      </c>
      <c r="F22" s="147">
        <v>276.5</v>
      </c>
      <c r="G22" s="147">
        <v>9217.1640000000007</v>
      </c>
      <c r="H22" s="147">
        <v>8940.6640000000007</v>
      </c>
      <c r="I22" s="147">
        <v>276.5</v>
      </c>
      <c r="J22" s="147">
        <v>9217.1640000000007</v>
      </c>
    </row>
    <row r="23" spans="1:10" ht="12" customHeight="1">
      <c r="A23" s="150">
        <v>1988</v>
      </c>
      <c r="B23" s="147">
        <v>0</v>
      </c>
      <c r="C23" s="147">
        <v>0</v>
      </c>
      <c r="D23" s="147">
        <v>0</v>
      </c>
      <c r="E23" s="147">
        <v>5641.9589999999998</v>
      </c>
      <c r="F23" s="147">
        <v>361</v>
      </c>
      <c r="G23" s="147">
        <v>6002.9589999999998</v>
      </c>
      <c r="H23" s="147">
        <v>5641.9589999999998</v>
      </c>
      <c r="I23" s="147">
        <v>361</v>
      </c>
      <c r="J23" s="147">
        <v>6002.9589999999998</v>
      </c>
    </row>
    <row r="24" spans="1:10" ht="12" customHeight="1">
      <c r="A24" s="150">
        <v>1989</v>
      </c>
      <c r="B24" s="147">
        <v>1505.93</v>
      </c>
      <c r="C24" s="147">
        <v>0</v>
      </c>
      <c r="D24" s="147">
        <v>1505.93</v>
      </c>
      <c r="E24" s="147">
        <v>9656.5020000000004</v>
      </c>
      <c r="F24" s="147">
        <v>0</v>
      </c>
      <c r="G24" s="147">
        <v>9656.5020000000004</v>
      </c>
      <c r="H24" s="147">
        <v>11162.432000000001</v>
      </c>
      <c r="I24" s="147">
        <v>0</v>
      </c>
      <c r="J24" s="147">
        <v>11162.432000000001</v>
      </c>
    </row>
    <row r="25" spans="1:10" ht="12" customHeight="1">
      <c r="A25" s="150">
        <v>1990</v>
      </c>
      <c r="B25" s="147">
        <v>0</v>
      </c>
      <c r="C25" s="147">
        <v>0</v>
      </c>
      <c r="D25" s="147">
        <v>0</v>
      </c>
      <c r="E25" s="147">
        <v>20429.131000000001</v>
      </c>
      <c r="F25" s="147">
        <v>1830.8</v>
      </c>
      <c r="G25" s="147">
        <v>22259.931</v>
      </c>
      <c r="H25" s="147">
        <v>20429.131000000001</v>
      </c>
      <c r="I25" s="147">
        <v>1830.8</v>
      </c>
      <c r="J25" s="147">
        <v>22259.931</v>
      </c>
    </row>
    <row r="26" spans="1:10" ht="12" customHeight="1">
      <c r="A26" s="150">
        <v>1991</v>
      </c>
      <c r="B26" s="147">
        <v>1348</v>
      </c>
      <c r="C26" s="147">
        <v>0</v>
      </c>
      <c r="D26" s="147">
        <v>1348</v>
      </c>
      <c r="E26" s="147">
        <v>15545.946</v>
      </c>
      <c r="F26" s="147">
        <v>678.01700000000005</v>
      </c>
      <c r="G26" s="147">
        <v>16223.963</v>
      </c>
      <c r="H26" s="147">
        <v>16893.946</v>
      </c>
      <c r="I26" s="147">
        <v>678.01700000000005</v>
      </c>
      <c r="J26" s="147">
        <v>17571.963</v>
      </c>
    </row>
    <row r="27" spans="1:10" ht="12" customHeight="1">
      <c r="A27" s="150">
        <v>1992</v>
      </c>
      <c r="B27" s="147">
        <v>0</v>
      </c>
      <c r="C27" s="147">
        <v>0</v>
      </c>
      <c r="D27" s="147">
        <v>0</v>
      </c>
      <c r="E27" s="147">
        <v>6666.7340000000004</v>
      </c>
      <c r="F27" s="147">
        <v>956.11699999999996</v>
      </c>
      <c r="G27" s="147">
        <v>7622.8510000000006</v>
      </c>
      <c r="H27" s="147">
        <v>6666.7340000000004</v>
      </c>
      <c r="I27" s="147">
        <v>956.11699999999996</v>
      </c>
      <c r="J27" s="147">
        <v>7622.8510000000006</v>
      </c>
    </row>
    <row r="28" spans="1:10" ht="12" customHeight="1">
      <c r="A28" s="150">
        <v>1993</v>
      </c>
      <c r="B28" s="147">
        <v>0</v>
      </c>
      <c r="C28" s="147">
        <v>0</v>
      </c>
      <c r="D28" s="147">
        <v>0</v>
      </c>
      <c r="E28" s="147">
        <v>2616.509</v>
      </c>
      <c r="F28" s="147">
        <v>486.73200000000003</v>
      </c>
      <c r="G28" s="147">
        <v>3103.241</v>
      </c>
      <c r="H28" s="147">
        <v>2616.509</v>
      </c>
      <c r="I28" s="147">
        <v>486.73200000000003</v>
      </c>
      <c r="J28" s="147">
        <v>3103.241</v>
      </c>
    </row>
    <row r="29" spans="1:10" ht="12" customHeight="1">
      <c r="A29" s="150">
        <v>1994</v>
      </c>
      <c r="B29" s="147">
        <v>0</v>
      </c>
      <c r="C29" s="147">
        <v>0</v>
      </c>
      <c r="D29" s="147">
        <v>0</v>
      </c>
      <c r="E29" s="147">
        <v>2713.41</v>
      </c>
      <c r="F29" s="147">
        <v>299.363</v>
      </c>
      <c r="G29" s="147">
        <v>3012.7729999999997</v>
      </c>
      <c r="H29" s="147">
        <v>2713.41</v>
      </c>
      <c r="I29" s="147">
        <v>299.363</v>
      </c>
      <c r="J29" s="147">
        <v>3012.7729999999997</v>
      </c>
    </row>
    <row r="30" spans="1:10" ht="12" customHeight="1">
      <c r="A30" s="150">
        <v>1995</v>
      </c>
      <c r="B30" s="147">
        <v>0</v>
      </c>
      <c r="C30" s="147">
        <v>0</v>
      </c>
      <c r="D30" s="147">
        <v>0</v>
      </c>
      <c r="E30" s="147">
        <v>5400.6</v>
      </c>
      <c r="F30" s="147">
        <v>372.3</v>
      </c>
      <c r="G30" s="147">
        <v>5772.9000000000005</v>
      </c>
      <c r="H30" s="147">
        <v>5400.6</v>
      </c>
      <c r="I30" s="147">
        <v>372.3</v>
      </c>
      <c r="J30" s="147">
        <v>5772.9000000000005</v>
      </c>
    </row>
    <row r="31" spans="1:10" ht="12" customHeight="1">
      <c r="A31" s="150">
        <v>1996</v>
      </c>
      <c r="B31" s="147">
        <v>0</v>
      </c>
      <c r="C31" s="147">
        <v>0</v>
      </c>
      <c r="D31" s="147">
        <v>0</v>
      </c>
      <c r="E31" s="147">
        <v>4106.134</v>
      </c>
      <c r="F31" s="147">
        <v>1435</v>
      </c>
      <c r="G31" s="147">
        <v>5541.134</v>
      </c>
      <c r="H31" s="147">
        <v>4106.134</v>
      </c>
      <c r="I31" s="147">
        <v>1435</v>
      </c>
      <c r="J31" s="147">
        <v>5541.134</v>
      </c>
    </row>
    <row r="32" spans="1:10" ht="12" customHeight="1">
      <c r="A32" s="150">
        <v>1997</v>
      </c>
      <c r="B32" s="147">
        <v>0</v>
      </c>
      <c r="C32" s="147">
        <v>0</v>
      </c>
      <c r="D32" s="147">
        <v>0</v>
      </c>
      <c r="E32" s="147">
        <v>5024.2479999999996</v>
      </c>
      <c r="F32" s="147">
        <v>948</v>
      </c>
      <c r="G32" s="147">
        <v>5972.2479999999996</v>
      </c>
      <c r="H32" s="147">
        <v>5024.2479999999996</v>
      </c>
      <c r="I32" s="147">
        <v>948</v>
      </c>
      <c r="J32" s="147">
        <v>5972.2479999999996</v>
      </c>
    </row>
    <row r="33" spans="1:10" ht="12" customHeight="1">
      <c r="A33" s="150">
        <v>1998</v>
      </c>
      <c r="B33" s="147">
        <v>399</v>
      </c>
      <c r="C33" s="147">
        <v>0</v>
      </c>
      <c r="D33" s="147">
        <v>399</v>
      </c>
      <c r="E33" s="147">
        <v>9469.3119999999999</v>
      </c>
      <c r="F33" s="147">
        <v>3299.0859999999998</v>
      </c>
      <c r="G33" s="147">
        <v>12768.397999999999</v>
      </c>
      <c r="H33" s="147">
        <v>9868.3119999999999</v>
      </c>
      <c r="I33" s="147">
        <v>3299.0859999999998</v>
      </c>
      <c r="J33" s="147">
        <v>13167.397999999999</v>
      </c>
    </row>
    <row r="34" spans="1:10" ht="12" customHeight="1">
      <c r="A34" s="150">
        <v>1999</v>
      </c>
      <c r="B34" s="147">
        <v>460.92</v>
      </c>
      <c r="C34" s="147">
        <v>1225</v>
      </c>
      <c r="D34" s="147">
        <v>1685.92</v>
      </c>
      <c r="E34" s="147">
        <v>26216.762999999999</v>
      </c>
      <c r="F34" s="147">
        <v>14053.615</v>
      </c>
      <c r="G34" s="147">
        <v>40270.377999999997</v>
      </c>
      <c r="H34" s="147">
        <v>26677.682999999997</v>
      </c>
      <c r="I34" s="147">
        <v>15278.615</v>
      </c>
      <c r="J34" s="147">
        <v>41956.297999999995</v>
      </c>
    </row>
    <row r="35" spans="1:10" ht="12" customHeight="1">
      <c r="A35" s="150">
        <v>2000</v>
      </c>
      <c r="B35" s="147">
        <v>4115.4669999999996</v>
      </c>
      <c r="C35" s="147">
        <v>3950</v>
      </c>
      <c r="D35" s="147">
        <v>8065.4669999999996</v>
      </c>
      <c r="E35" s="147">
        <v>25360.008999999998</v>
      </c>
      <c r="F35" s="147">
        <v>26101.288</v>
      </c>
      <c r="G35" s="147">
        <v>51461.296999999999</v>
      </c>
      <c r="H35" s="147">
        <v>29475.475999999999</v>
      </c>
      <c r="I35" s="147">
        <v>30051.288</v>
      </c>
      <c r="J35" s="147">
        <v>59526.763999999996</v>
      </c>
    </row>
    <row r="36" spans="1:10" ht="12" customHeight="1">
      <c r="A36" s="150">
        <v>2001</v>
      </c>
      <c r="B36" s="147">
        <v>21195.040000000001</v>
      </c>
      <c r="C36" s="147">
        <v>5363</v>
      </c>
      <c r="D36" s="147">
        <v>26558.04</v>
      </c>
      <c r="E36" s="147">
        <v>78696.985000000001</v>
      </c>
      <c r="F36" s="147">
        <v>34103.457999999999</v>
      </c>
      <c r="G36" s="147">
        <v>112800.443</v>
      </c>
      <c r="H36" s="147">
        <v>99892.024999999994</v>
      </c>
      <c r="I36" s="147">
        <v>39466.457999999999</v>
      </c>
      <c r="J36" s="147">
        <v>139358.48300000001</v>
      </c>
    </row>
    <row r="37" spans="1:10" ht="12" customHeight="1">
      <c r="A37" s="150">
        <v>2002</v>
      </c>
      <c r="B37" s="147">
        <v>46350.396000000001</v>
      </c>
      <c r="C37" s="147">
        <v>13157.862999999999</v>
      </c>
      <c r="D37" s="147">
        <v>59508.258999999998</v>
      </c>
      <c r="E37" s="147">
        <v>115778.893</v>
      </c>
      <c r="F37" s="147">
        <v>41120.832999999999</v>
      </c>
      <c r="G37" s="147">
        <v>156899.726</v>
      </c>
      <c r="H37" s="147">
        <v>162129.28899999999</v>
      </c>
      <c r="I37" s="147">
        <v>54278.695999999996</v>
      </c>
      <c r="J37" s="147">
        <v>216407.98499999999</v>
      </c>
    </row>
    <row r="38" spans="1:10" ht="12" customHeight="1">
      <c r="A38" s="150">
        <v>2003</v>
      </c>
      <c r="B38" s="147">
        <v>0</v>
      </c>
      <c r="C38" s="147">
        <v>869.5</v>
      </c>
      <c r="D38" s="147">
        <v>869.5</v>
      </c>
      <c r="E38" s="147">
        <v>38667.201999999997</v>
      </c>
      <c r="F38" s="147">
        <v>10308.300999999999</v>
      </c>
      <c r="G38" s="147">
        <v>48975.502999999997</v>
      </c>
      <c r="H38" s="147">
        <v>38667.201999999997</v>
      </c>
      <c r="I38" s="147">
        <v>11177.800999999999</v>
      </c>
      <c r="J38" s="147">
        <v>49845.002999999997</v>
      </c>
    </row>
    <row r="39" spans="1:10" ht="12" customHeight="1">
      <c r="A39" s="150">
        <v>2004</v>
      </c>
      <c r="B39" s="147">
        <v>0</v>
      </c>
      <c r="C39" s="147">
        <v>0</v>
      </c>
      <c r="D39" s="147">
        <v>0</v>
      </c>
      <c r="E39" s="147">
        <v>16409.173999999999</v>
      </c>
      <c r="F39" s="147">
        <v>4712.4139999999998</v>
      </c>
      <c r="G39" s="147">
        <v>21121.588</v>
      </c>
      <c r="H39" s="147">
        <v>16409.173999999999</v>
      </c>
      <c r="I39" s="147">
        <v>4712.4139999999998</v>
      </c>
      <c r="J39" s="147">
        <v>21121.588</v>
      </c>
    </row>
    <row r="40" spans="1:10" ht="12" customHeight="1">
      <c r="A40" s="150">
        <v>2005</v>
      </c>
      <c r="B40" s="147">
        <v>2155</v>
      </c>
      <c r="C40" s="147">
        <v>2825</v>
      </c>
      <c r="D40" s="147">
        <v>4980</v>
      </c>
      <c r="E40" s="147">
        <v>27629.409</v>
      </c>
      <c r="F40" s="147">
        <v>8744.57</v>
      </c>
      <c r="G40" s="147">
        <v>36373.978999999999</v>
      </c>
      <c r="H40" s="147">
        <v>29784.409</v>
      </c>
      <c r="I40" s="147">
        <v>11569.57</v>
      </c>
      <c r="J40" s="147">
        <v>41353.978999999999</v>
      </c>
    </row>
    <row r="41" spans="1:10" ht="12" customHeight="1">
      <c r="A41" s="150">
        <v>2006</v>
      </c>
      <c r="B41" s="147">
        <v>0</v>
      </c>
      <c r="C41" s="147">
        <v>0</v>
      </c>
      <c r="D41" s="147">
        <v>0</v>
      </c>
      <c r="E41" s="147">
        <v>7940.4750000000004</v>
      </c>
      <c r="F41" s="147">
        <v>2629.6</v>
      </c>
      <c r="G41" s="147">
        <v>10570.075000000001</v>
      </c>
      <c r="H41" s="147">
        <v>7940.4750000000004</v>
      </c>
      <c r="I41" s="147">
        <v>2629.6</v>
      </c>
      <c r="J41" s="147">
        <v>10570.075000000001</v>
      </c>
    </row>
    <row r="42" spans="1:10" ht="12" customHeight="1">
      <c r="A42" s="150">
        <v>2007</v>
      </c>
      <c r="B42" s="147">
        <v>0</v>
      </c>
      <c r="C42" s="147">
        <v>0</v>
      </c>
      <c r="D42" s="147">
        <v>0</v>
      </c>
      <c r="E42" s="147">
        <v>6613.6679999999997</v>
      </c>
      <c r="F42" s="147">
        <v>1983</v>
      </c>
      <c r="G42" s="147">
        <v>8596.6679999999997</v>
      </c>
      <c r="H42" s="147">
        <v>6613.6679999999997</v>
      </c>
      <c r="I42" s="147">
        <v>1983</v>
      </c>
      <c r="J42" s="147">
        <v>8596.6679999999997</v>
      </c>
    </row>
    <row r="43" spans="1:10" ht="12" customHeight="1">
      <c r="A43" s="150">
        <v>2008</v>
      </c>
      <c r="B43" s="147">
        <v>182072.712</v>
      </c>
      <c r="C43" s="147">
        <v>10379.549999999999</v>
      </c>
      <c r="D43" s="147">
        <v>192452.26199999999</v>
      </c>
      <c r="E43" s="147">
        <v>51362.377</v>
      </c>
      <c r="F43" s="147">
        <v>32471.534</v>
      </c>
      <c r="G43" s="147">
        <v>83833.910999999993</v>
      </c>
      <c r="H43" s="147">
        <v>233435.08900000001</v>
      </c>
      <c r="I43" s="147">
        <v>42851.084000000003</v>
      </c>
      <c r="J43" s="147">
        <v>276286.17299999995</v>
      </c>
    </row>
    <row r="44" spans="1:10" ht="12" customHeight="1">
      <c r="A44" s="150">
        <v>2009</v>
      </c>
      <c r="B44" s="147">
        <v>35703.754000000001</v>
      </c>
      <c r="C44" s="147">
        <v>21930.719000000001</v>
      </c>
      <c r="D44" s="147">
        <v>57634.472999999998</v>
      </c>
      <c r="E44" s="147">
        <v>149188.72200000001</v>
      </c>
      <c r="F44" s="147">
        <v>122494.58199999999</v>
      </c>
      <c r="G44" s="147">
        <v>271683.304</v>
      </c>
      <c r="H44" s="147">
        <v>184892.47600000002</v>
      </c>
      <c r="I44" s="147">
        <v>144425.30100000001</v>
      </c>
      <c r="J44" s="147">
        <v>329317.777</v>
      </c>
    </row>
    <row r="45" spans="1:10" ht="12" customHeight="1">
      <c r="A45" s="150">
        <v>2010</v>
      </c>
      <c r="B45" s="147">
        <v>4046.855</v>
      </c>
      <c r="C45" s="147">
        <v>0</v>
      </c>
      <c r="D45" s="147">
        <v>4046.855</v>
      </c>
      <c r="E45" s="147">
        <v>22256.046999999999</v>
      </c>
      <c r="F45" s="147">
        <v>14041.549000000001</v>
      </c>
      <c r="G45" s="147">
        <v>36297.595999999998</v>
      </c>
      <c r="H45" s="147">
        <v>26302.901999999998</v>
      </c>
      <c r="I45" s="147">
        <v>14041.549000000001</v>
      </c>
      <c r="J45" s="147">
        <v>40344.451000000001</v>
      </c>
    </row>
    <row r="46" spans="1:10" ht="12" customHeight="1">
      <c r="A46" s="150">
        <v>2011</v>
      </c>
      <c r="B46" s="147">
        <v>6577.4380000000001</v>
      </c>
      <c r="C46" s="147">
        <v>1410.88</v>
      </c>
      <c r="D46" s="147">
        <v>7988.3180000000002</v>
      </c>
      <c r="E46" s="147">
        <v>22695.922999999999</v>
      </c>
      <c r="F46" s="147">
        <v>4906.1530000000002</v>
      </c>
      <c r="G46" s="147">
        <v>27602.076000000001</v>
      </c>
      <c r="H46" s="147">
        <v>29273.360999999997</v>
      </c>
      <c r="I46" s="147">
        <v>6317.0330000000004</v>
      </c>
      <c r="J46" s="147">
        <v>35590.394</v>
      </c>
    </row>
    <row r="47" spans="1:10" ht="12" customHeight="1">
      <c r="A47" s="150">
        <v>2012</v>
      </c>
      <c r="B47" s="147">
        <v>323.07</v>
      </c>
      <c r="C47" s="147">
        <v>0</v>
      </c>
      <c r="D47" s="147">
        <v>323.07</v>
      </c>
      <c r="E47" s="147">
        <v>35023.379999999997</v>
      </c>
      <c r="F47" s="147">
        <v>18289.366999999998</v>
      </c>
      <c r="G47" s="147">
        <v>53312.746999999996</v>
      </c>
      <c r="H47" s="147">
        <v>35346.449999999997</v>
      </c>
      <c r="I47" s="147">
        <v>18289.366999999998</v>
      </c>
      <c r="J47" s="147">
        <v>53635.816999999995</v>
      </c>
    </row>
    <row r="48" spans="1:10" ht="12" customHeight="1">
      <c r="A48" s="150">
        <v>2013</v>
      </c>
      <c r="B48" s="147">
        <v>2408.4459999999999</v>
      </c>
      <c r="C48" s="147">
        <v>0</v>
      </c>
      <c r="D48" s="147">
        <v>2408.4459999999999</v>
      </c>
      <c r="E48" s="147">
        <v>28949.268</v>
      </c>
      <c r="F48" s="147">
        <v>13804.593000000001</v>
      </c>
      <c r="G48" s="147">
        <v>42753.861000000004</v>
      </c>
      <c r="H48" s="147">
        <v>31357.714</v>
      </c>
      <c r="I48" s="147">
        <v>13804.593000000001</v>
      </c>
      <c r="J48" s="147">
        <v>45162.307000000001</v>
      </c>
    </row>
    <row r="49" spans="1:10" ht="12" customHeight="1">
      <c r="A49" s="150">
        <v>2014</v>
      </c>
      <c r="B49" s="147">
        <v>939.11400000000003</v>
      </c>
      <c r="C49" s="147">
        <v>0</v>
      </c>
      <c r="D49" s="147">
        <v>939.11400000000003</v>
      </c>
      <c r="E49" s="147">
        <v>40391.504000000001</v>
      </c>
      <c r="F49" s="147">
        <v>30370.393</v>
      </c>
      <c r="G49" s="147">
        <v>70761.896999999997</v>
      </c>
      <c r="H49" s="147">
        <v>41330.618000000002</v>
      </c>
      <c r="I49" s="147">
        <v>30370.393</v>
      </c>
      <c r="J49" s="147">
        <v>71701.010999999999</v>
      </c>
    </row>
    <row r="50" spans="1:10" ht="12" customHeight="1">
      <c r="A50" s="150">
        <v>2015</v>
      </c>
      <c r="B50" s="147">
        <v>0</v>
      </c>
      <c r="C50" s="147">
        <v>0</v>
      </c>
      <c r="D50" s="147">
        <v>0</v>
      </c>
      <c r="E50" s="147">
        <v>75683.058999999994</v>
      </c>
      <c r="F50" s="147">
        <v>19793.757000000001</v>
      </c>
      <c r="G50" s="147">
        <v>95476.815999999992</v>
      </c>
      <c r="H50" s="147">
        <v>75683.058999999994</v>
      </c>
      <c r="I50" s="147">
        <v>19793.757000000001</v>
      </c>
      <c r="J50" s="147">
        <v>95476.815999999992</v>
      </c>
    </row>
    <row r="51" spans="1:10" ht="12" customHeight="1">
      <c r="A51" s="150">
        <v>2016</v>
      </c>
      <c r="B51" s="147">
        <v>0</v>
      </c>
      <c r="C51" s="147">
        <v>0</v>
      </c>
      <c r="D51" s="147">
        <v>0</v>
      </c>
      <c r="E51" s="147">
        <v>90823.349000000002</v>
      </c>
      <c r="F51" s="147">
        <v>43648.396000000001</v>
      </c>
      <c r="G51" s="147">
        <v>134471.745</v>
      </c>
      <c r="H51" s="147">
        <v>90823.349000000002</v>
      </c>
      <c r="I51" s="147">
        <v>43648.396000000001</v>
      </c>
      <c r="J51" s="147">
        <v>134471.745</v>
      </c>
    </row>
    <row r="52" spans="1:10" ht="12" customHeight="1">
      <c r="A52" s="150">
        <v>2017</v>
      </c>
      <c r="B52" s="147">
        <v>0</v>
      </c>
      <c r="C52" s="147">
        <v>0</v>
      </c>
      <c r="D52" s="147">
        <v>0</v>
      </c>
      <c r="E52" s="147">
        <v>57687.803</v>
      </c>
      <c r="F52" s="147">
        <v>27397.367999999999</v>
      </c>
      <c r="G52" s="147">
        <v>85085.171000000002</v>
      </c>
      <c r="H52" s="147">
        <v>57687.803</v>
      </c>
      <c r="I52" s="147">
        <v>27397.367999999999</v>
      </c>
      <c r="J52" s="147">
        <v>85085.171000000002</v>
      </c>
    </row>
    <row r="53" spans="1:10" ht="12" customHeight="1">
      <c r="A53" s="150">
        <v>2018</v>
      </c>
      <c r="B53" s="147">
        <v>0</v>
      </c>
      <c r="C53" s="147">
        <v>0</v>
      </c>
      <c r="D53" s="147">
        <v>0</v>
      </c>
      <c r="E53" s="147">
        <v>49420.137999999999</v>
      </c>
      <c r="F53" s="147">
        <v>25892.253000000001</v>
      </c>
      <c r="G53" s="147">
        <v>75312.391000000003</v>
      </c>
      <c r="H53" s="147">
        <v>49420.137999999999</v>
      </c>
      <c r="I53" s="147">
        <v>25892.253000000001</v>
      </c>
      <c r="J53" s="147">
        <v>75312.391000000003</v>
      </c>
    </row>
    <row r="54" spans="1:10" ht="12" customHeight="1">
      <c r="A54" s="150">
        <v>2019</v>
      </c>
      <c r="B54" s="147">
        <v>17573.401000000002</v>
      </c>
      <c r="C54" s="147">
        <v>3855</v>
      </c>
      <c r="D54" s="147">
        <v>21428.401000000002</v>
      </c>
      <c r="E54" s="147">
        <v>55414.125999999997</v>
      </c>
      <c r="F54" s="147">
        <v>32653.047999999999</v>
      </c>
      <c r="G54" s="147">
        <v>88067.173999999999</v>
      </c>
      <c r="H54" s="147">
        <v>72987.527000000002</v>
      </c>
      <c r="I54" s="147">
        <v>36508.047999999995</v>
      </c>
      <c r="J54" s="147">
        <v>109495.575</v>
      </c>
    </row>
    <row r="55" spans="1:10">
      <c r="A55" s="150">
        <v>2020</v>
      </c>
      <c r="B55" s="305">
        <v>755.67600000000004</v>
      </c>
      <c r="C55" s="305">
        <v>1766.1310000000001</v>
      </c>
      <c r="D55" s="305">
        <v>2521.8070000000002</v>
      </c>
      <c r="E55" s="305">
        <v>126922.72900000001</v>
      </c>
      <c r="F55" s="305">
        <v>97712.807000000001</v>
      </c>
      <c r="G55" s="305">
        <v>224635.53600000002</v>
      </c>
      <c r="H55" s="305">
        <v>127678.40500000001</v>
      </c>
      <c r="I55" s="305">
        <v>99478.937999999995</v>
      </c>
      <c r="J55" s="305">
        <v>227157.34300000002</v>
      </c>
    </row>
    <row r="56" spans="1:10" ht="14.25" customHeight="1">
      <c r="A56" s="5"/>
      <c r="B56" s="5"/>
      <c r="C56" s="5"/>
      <c r="D56" s="5"/>
      <c r="E56" s="5"/>
      <c r="F56" s="5"/>
      <c r="G56" s="5"/>
      <c r="H56" s="5"/>
      <c r="I56" s="5"/>
      <c r="J56" s="5"/>
    </row>
    <row r="57" spans="1:10" ht="11.5" customHeight="1">
      <c r="A57" t="s">
        <v>230</v>
      </c>
      <c r="B57" s="413"/>
      <c r="C57" s="413"/>
      <c r="D57" s="413"/>
      <c r="E57" s="413"/>
      <c r="F57" s="413"/>
      <c r="G57" s="413"/>
      <c r="H57" s="413"/>
      <c r="I57" s="413"/>
      <c r="J57" s="413"/>
    </row>
    <row r="58" spans="1:10" ht="11.5" customHeight="1">
      <c r="A58" s="144"/>
      <c r="B58" s="145"/>
      <c r="C58" s="145"/>
      <c r="D58" s="145"/>
      <c r="E58" s="145"/>
      <c r="F58" s="145"/>
      <c r="G58" s="145"/>
      <c r="H58" s="145"/>
      <c r="I58" s="145"/>
      <c r="J58" s="145"/>
    </row>
    <row r="59" spans="1:10" ht="11.5" customHeight="1">
      <c r="A59" s="146"/>
      <c r="B59" s="147"/>
      <c r="C59" s="147"/>
      <c r="D59" s="147"/>
      <c r="E59" s="147"/>
      <c r="F59" s="147"/>
      <c r="G59" s="147"/>
      <c r="H59" s="147"/>
      <c r="I59" s="147"/>
      <c r="J59" s="147"/>
    </row>
    <row r="60" spans="1:10" ht="11.5" customHeight="1">
      <c r="A60" s="146"/>
      <c r="B60" s="147"/>
      <c r="C60" s="147"/>
      <c r="D60" s="147"/>
      <c r="E60" s="147"/>
      <c r="F60" s="147"/>
      <c r="G60" s="147"/>
      <c r="H60" s="147"/>
      <c r="I60" s="147"/>
      <c r="J60" s="147"/>
    </row>
    <row r="61" spans="1:10" ht="11.5" customHeight="1">
      <c r="A61" s="146"/>
      <c r="B61" s="147"/>
      <c r="C61" s="147"/>
      <c r="D61" s="147"/>
      <c r="E61" s="147"/>
      <c r="F61" s="147"/>
      <c r="G61" s="147"/>
      <c r="H61" s="147"/>
      <c r="I61" s="147"/>
      <c r="J61" s="147"/>
    </row>
    <row r="62" spans="1:10" ht="11.5" customHeight="1">
      <c r="A62" s="146"/>
      <c r="B62" s="147"/>
      <c r="C62" s="147"/>
      <c r="D62" s="147"/>
      <c r="E62" s="147"/>
      <c r="F62" s="147"/>
      <c r="G62" s="147"/>
      <c r="H62" s="147"/>
      <c r="I62" s="147"/>
      <c r="J62" s="147"/>
    </row>
    <row r="63" spans="1:10" ht="11.5" customHeight="1">
      <c r="A63" s="146"/>
      <c r="B63" s="147"/>
      <c r="C63" s="147"/>
      <c r="D63" s="147"/>
      <c r="E63" s="147"/>
      <c r="F63" s="147"/>
      <c r="G63" s="147"/>
      <c r="H63" s="147"/>
      <c r="I63" s="147"/>
      <c r="J63" s="147"/>
    </row>
    <row r="64" spans="1:10" ht="11.5" customHeight="1">
      <c r="A64" s="146"/>
      <c r="B64" s="147"/>
      <c r="C64" s="147"/>
      <c r="D64" s="147"/>
      <c r="E64" s="147"/>
      <c r="F64" s="147"/>
      <c r="G64" s="147"/>
      <c r="H64" s="147"/>
      <c r="I64" s="147"/>
      <c r="J64" s="147"/>
    </row>
    <row r="65" spans="1:10" ht="11.5" customHeight="1">
      <c r="A65" s="146"/>
      <c r="B65" s="147"/>
      <c r="C65" s="147"/>
      <c r="D65" s="147"/>
      <c r="E65" s="147"/>
      <c r="F65" s="147"/>
      <c r="G65" s="147"/>
      <c r="H65" s="147"/>
      <c r="I65" s="147"/>
      <c r="J65" s="147"/>
    </row>
    <row r="66" spans="1:10" ht="11.5" customHeight="1">
      <c r="A66" s="146"/>
      <c r="B66" s="147"/>
      <c r="C66" s="147"/>
      <c r="D66" s="147"/>
      <c r="E66" s="147"/>
      <c r="F66" s="147"/>
      <c r="G66" s="147"/>
      <c r="H66" s="147"/>
      <c r="I66" s="147"/>
      <c r="J66" s="147"/>
    </row>
    <row r="67" spans="1:10" ht="11.5" customHeight="1">
      <c r="A67" s="146"/>
      <c r="B67" s="147"/>
      <c r="C67" s="147"/>
      <c r="D67" s="147"/>
      <c r="E67" s="147"/>
      <c r="F67" s="147"/>
      <c r="G67" s="147"/>
      <c r="H67" s="147"/>
      <c r="I67" s="147"/>
      <c r="J67" s="147"/>
    </row>
    <row r="68" spans="1:10" ht="11.5" customHeight="1">
      <c r="A68" s="146"/>
      <c r="B68" s="147"/>
      <c r="C68" s="147"/>
      <c r="D68" s="147"/>
      <c r="E68" s="147"/>
      <c r="F68" s="147"/>
      <c r="G68" s="147"/>
      <c r="H68" s="147"/>
      <c r="I68" s="147"/>
      <c r="J68" s="147"/>
    </row>
    <row r="69" spans="1:10" ht="11.5" customHeight="1">
      <c r="A69" s="146"/>
      <c r="B69" s="147"/>
      <c r="C69" s="147"/>
      <c r="D69" s="147"/>
      <c r="E69" s="147"/>
      <c r="F69" s="147"/>
      <c r="G69" s="147"/>
      <c r="H69" s="147"/>
      <c r="I69" s="147"/>
      <c r="J69" s="147"/>
    </row>
    <row r="70" spans="1:10" ht="11.5" customHeight="1">
      <c r="A70" s="146"/>
      <c r="B70" s="147"/>
      <c r="C70" s="147"/>
      <c r="D70" s="147"/>
      <c r="E70" s="147"/>
      <c r="F70" s="147"/>
      <c r="G70" s="147"/>
      <c r="H70" s="147"/>
      <c r="I70" s="147"/>
      <c r="J70" s="147"/>
    </row>
    <row r="71" spans="1:10" ht="11.5" customHeight="1">
      <c r="A71" s="146"/>
      <c r="B71" s="147"/>
      <c r="C71" s="147"/>
      <c r="D71" s="147"/>
      <c r="E71" s="147"/>
      <c r="F71" s="147"/>
      <c r="G71" s="147"/>
      <c r="H71" s="147"/>
      <c r="I71" s="147"/>
      <c r="J71" s="147"/>
    </row>
    <row r="72" spans="1:10" ht="11.5" customHeight="1">
      <c r="A72" s="146"/>
      <c r="B72" s="147"/>
      <c r="C72" s="147"/>
      <c r="D72" s="147"/>
      <c r="E72" s="147"/>
      <c r="F72" s="147"/>
      <c r="G72" s="147"/>
      <c r="H72" s="147"/>
      <c r="I72" s="147"/>
      <c r="J72" s="147"/>
    </row>
    <row r="73" spans="1:10" ht="11.5" customHeight="1">
      <c r="A73" s="146"/>
      <c r="B73" s="147"/>
      <c r="C73" s="147"/>
      <c r="D73" s="147"/>
      <c r="E73" s="147"/>
      <c r="F73" s="147"/>
      <c r="G73" s="147"/>
      <c r="H73" s="147"/>
      <c r="I73" s="147"/>
      <c r="J73" s="147"/>
    </row>
    <row r="74" spans="1:10" ht="11.5" customHeight="1">
      <c r="A74" s="146"/>
      <c r="B74" s="147"/>
      <c r="C74" s="147"/>
      <c r="D74" s="147"/>
      <c r="E74" s="147"/>
      <c r="F74" s="147"/>
      <c r="G74" s="147"/>
      <c r="H74" s="147"/>
      <c r="I74" s="147"/>
      <c r="J74" s="147"/>
    </row>
    <row r="75" spans="1:10" ht="11.5" customHeight="1">
      <c r="A75" s="146"/>
      <c r="B75" s="147"/>
      <c r="C75" s="147"/>
      <c r="D75" s="147"/>
      <c r="E75" s="147"/>
      <c r="F75" s="147"/>
      <c r="G75" s="147"/>
      <c r="H75" s="147"/>
      <c r="I75" s="147"/>
      <c r="J75" s="147"/>
    </row>
    <row r="76" spans="1:10" ht="11.5" customHeight="1">
      <c r="A76" s="146"/>
      <c r="B76" s="147"/>
      <c r="C76" s="147"/>
      <c r="D76" s="147"/>
      <c r="E76" s="147"/>
      <c r="F76" s="147"/>
      <c r="G76" s="147"/>
      <c r="H76" s="147"/>
      <c r="I76" s="147"/>
      <c r="J76" s="147"/>
    </row>
    <row r="77" spans="1:10" ht="11.5" customHeight="1">
      <c r="A77" s="146"/>
      <c r="B77" s="147"/>
      <c r="C77" s="147"/>
      <c r="D77" s="147"/>
      <c r="E77" s="147"/>
      <c r="F77" s="147"/>
      <c r="G77" s="147"/>
      <c r="H77" s="147"/>
      <c r="I77" s="147"/>
      <c r="J77" s="147"/>
    </row>
    <row r="78" spans="1:10" ht="11.5" customHeight="1">
      <c r="A78" s="146"/>
      <c r="B78" s="147"/>
      <c r="C78" s="147"/>
      <c r="D78" s="147"/>
      <c r="E78" s="147"/>
      <c r="F78" s="147"/>
      <c r="G78" s="147"/>
      <c r="H78" s="147"/>
      <c r="I78" s="147"/>
      <c r="J78" s="147"/>
    </row>
    <row r="79" spans="1:10" ht="11.5" customHeight="1">
      <c r="A79" s="146"/>
      <c r="B79" s="147"/>
      <c r="C79" s="147"/>
      <c r="D79" s="147"/>
      <c r="E79" s="147"/>
      <c r="F79" s="147"/>
      <c r="G79" s="147"/>
      <c r="H79" s="147"/>
      <c r="I79" s="147"/>
      <c r="J79" s="147"/>
    </row>
    <row r="80" spans="1:10" ht="11.5" customHeight="1">
      <c r="A80" s="146"/>
      <c r="B80" s="147"/>
      <c r="C80" s="147"/>
      <c r="D80" s="147"/>
      <c r="E80" s="147"/>
      <c r="F80" s="147"/>
      <c r="G80" s="147"/>
      <c r="H80" s="147"/>
      <c r="I80" s="147"/>
      <c r="J80" s="147"/>
    </row>
    <row r="81" spans="1:10" ht="11.5" customHeight="1">
      <c r="A81" s="146"/>
      <c r="B81" s="147"/>
      <c r="C81" s="147"/>
      <c r="D81" s="147"/>
      <c r="E81" s="147"/>
      <c r="F81" s="147"/>
      <c r="G81" s="147"/>
      <c r="H81" s="147"/>
      <c r="I81" s="147"/>
      <c r="J81" s="147"/>
    </row>
    <row r="82" spans="1:10" ht="11.5" customHeight="1">
      <c r="A82" s="146"/>
      <c r="B82" s="147"/>
      <c r="C82" s="147"/>
      <c r="D82" s="147"/>
      <c r="E82" s="147"/>
      <c r="F82" s="147"/>
      <c r="G82" s="147"/>
      <c r="H82" s="147"/>
      <c r="I82" s="147"/>
      <c r="J82" s="147"/>
    </row>
    <row r="83" spans="1:10" ht="11.5" customHeight="1">
      <c r="A83" s="146"/>
      <c r="B83" s="147"/>
      <c r="C83" s="147"/>
      <c r="D83" s="147"/>
      <c r="E83" s="147"/>
      <c r="F83" s="147"/>
      <c r="G83" s="147"/>
      <c r="H83" s="147"/>
      <c r="I83" s="147"/>
      <c r="J83" s="147"/>
    </row>
    <row r="84" spans="1:10" ht="11.5" customHeight="1">
      <c r="A84" s="146"/>
      <c r="B84" s="147"/>
      <c r="C84" s="147"/>
      <c r="D84" s="147"/>
      <c r="E84" s="147"/>
      <c r="F84" s="147"/>
      <c r="G84" s="147"/>
      <c r="H84" s="147"/>
      <c r="I84" s="147"/>
      <c r="J84" s="147"/>
    </row>
    <row r="85" spans="1:10" ht="11.5" customHeight="1">
      <c r="A85" s="146"/>
      <c r="B85" s="147"/>
      <c r="C85" s="147"/>
      <c r="D85" s="147"/>
      <c r="E85" s="147"/>
      <c r="F85" s="147"/>
      <c r="G85" s="147"/>
      <c r="H85" s="147"/>
      <c r="I85" s="147"/>
      <c r="J85" s="147"/>
    </row>
    <row r="86" spans="1:10" ht="11.5" customHeight="1">
      <c r="A86" s="146"/>
      <c r="B86" s="147"/>
      <c r="C86" s="147"/>
      <c r="D86" s="147"/>
      <c r="E86" s="147"/>
      <c r="F86" s="147"/>
      <c r="G86" s="147"/>
      <c r="H86" s="147"/>
      <c r="I86" s="147"/>
      <c r="J86" s="147"/>
    </row>
    <row r="87" spans="1:10" ht="11.5" customHeight="1">
      <c r="A87" s="146"/>
      <c r="B87" s="147"/>
      <c r="C87" s="147"/>
      <c r="D87" s="147"/>
      <c r="E87" s="147"/>
      <c r="F87" s="147"/>
      <c r="G87" s="147"/>
      <c r="H87" s="147"/>
      <c r="I87" s="147"/>
      <c r="J87" s="147"/>
    </row>
    <row r="88" spans="1:10" ht="11.5" customHeight="1">
      <c r="A88" s="146"/>
      <c r="B88" s="147"/>
      <c r="C88" s="147"/>
      <c r="D88" s="147"/>
      <c r="E88" s="147"/>
      <c r="F88" s="147"/>
      <c r="G88" s="147"/>
      <c r="H88" s="147"/>
      <c r="I88" s="147"/>
      <c r="J88" s="147"/>
    </row>
    <row r="89" spans="1:10" ht="11.5" customHeight="1">
      <c r="A89" s="146"/>
      <c r="B89" s="147"/>
      <c r="C89" s="147"/>
      <c r="D89" s="147"/>
      <c r="E89" s="147"/>
      <c r="F89" s="147"/>
      <c r="G89" s="147"/>
      <c r="H89" s="147"/>
      <c r="I89" s="147"/>
      <c r="J89" s="147"/>
    </row>
    <row r="90" spans="1:10" ht="11.5" customHeight="1">
      <c r="A90" s="146"/>
      <c r="B90" s="147"/>
      <c r="C90" s="147"/>
      <c r="D90" s="147"/>
      <c r="E90" s="147"/>
      <c r="F90" s="147"/>
      <c r="G90" s="147"/>
      <c r="H90" s="147"/>
      <c r="I90" s="147"/>
      <c r="J90" s="147"/>
    </row>
    <row r="91" spans="1:10" ht="11.5" customHeight="1">
      <c r="A91" s="146"/>
      <c r="B91" s="147"/>
      <c r="C91" s="147"/>
      <c r="D91" s="147"/>
      <c r="E91" s="147"/>
      <c r="F91" s="147"/>
      <c r="G91" s="147"/>
      <c r="H91" s="147"/>
      <c r="I91" s="147"/>
      <c r="J91" s="147"/>
    </row>
    <row r="92" spans="1:10" ht="11.5" customHeight="1">
      <c r="A92" s="146"/>
      <c r="B92" s="147"/>
      <c r="C92" s="147"/>
      <c r="D92" s="147"/>
      <c r="E92" s="147"/>
      <c r="F92" s="147"/>
      <c r="G92" s="147"/>
      <c r="H92" s="147"/>
      <c r="I92" s="147"/>
      <c r="J92" s="147"/>
    </row>
    <row r="93" spans="1:10" ht="11.5" customHeight="1">
      <c r="A93" s="146"/>
      <c r="B93" s="147"/>
      <c r="C93" s="147"/>
      <c r="D93" s="147"/>
      <c r="E93" s="147"/>
      <c r="F93" s="147"/>
      <c r="G93" s="147"/>
      <c r="H93" s="147"/>
      <c r="I93" s="147"/>
      <c r="J93" s="147"/>
    </row>
    <row r="94" spans="1:10" ht="11.5" customHeight="1">
      <c r="A94" s="146"/>
      <c r="B94" s="147"/>
      <c r="C94" s="147"/>
      <c r="D94" s="147"/>
      <c r="E94" s="147"/>
      <c r="F94" s="147"/>
      <c r="G94" s="147"/>
      <c r="H94" s="147"/>
      <c r="I94" s="147"/>
      <c r="J94" s="147"/>
    </row>
    <row r="95" spans="1:10" ht="11.5" customHeight="1">
      <c r="A95" s="146"/>
      <c r="B95" s="147"/>
      <c r="C95" s="147"/>
      <c r="D95" s="147"/>
      <c r="E95" s="147"/>
      <c r="F95" s="147"/>
      <c r="G95" s="147"/>
      <c r="H95" s="147"/>
      <c r="I95" s="147"/>
      <c r="J95" s="147"/>
    </row>
    <row r="96" spans="1:10" ht="11.5" customHeight="1">
      <c r="A96" s="146"/>
      <c r="B96" s="147"/>
      <c r="C96" s="147"/>
      <c r="D96" s="147"/>
      <c r="E96" s="147"/>
      <c r="F96" s="147"/>
      <c r="G96" s="147"/>
      <c r="H96" s="147"/>
      <c r="I96" s="147"/>
      <c r="J96" s="147"/>
    </row>
    <row r="97" spans="1:10" ht="11.5" customHeight="1">
      <c r="A97" s="146"/>
      <c r="B97" s="147"/>
      <c r="C97" s="147"/>
      <c r="D97" s="147"/>
      <c r="E97" s="147"/>
      <c r="F97" s="147"/>
      <c r="G97" s="147"/>
      <c r="H97" s="147"/>
      <c r="I97" s="147"/>
      <c r="J97" s="147"/>
    </row>
    <row r="98" spans="1:10" ht="11.5" customHeight="1">
      <c r="A98" s="146"/>
      <c r="B98" s="147"/>
      <c r="C98" s="147"/>
      <c r="D98" s="147"/>
      <c r="E98" s="147"/>
      <c r="F98" s="147"/>
      <c r="G98" s="147"/>
      <c r="H98" s="147"/>
      <c r="I98" s="147"/>
      <c r="J98" s="147"/>
    </row>
    <row r="99" spans="1:10" ht="11.5" customHeight="1">
      <c r="A99" s="146"/>
      <c r="B99" s="147"/>
      <c r="C99" s="147"/>
      <c r="D99" s="147"/>
      <c r="E99" s="147"/>
      <c r="F99" s="147"/>
      <c r="G99" s="147"/>
      <c r="H99" s="147"/>
      <c r="I99" s="147"/>
      <c r="J99" s="147"/>
    </row>
    <row r="100" spans="1:10" ht="11.5" customHeight="1">
      <c r="A100" s="146"/>
      <c r="B100" s="147"/>
      <c r="C100" s="147"/>
      <c r="D100" s="147"/>
      <c r="E100" s="147"/>
      <c r="F100" s="147"/>
      <c r="G100" s="147"/>
      <c r="H100" s="147"/>
      <c r="I100" s="147"/>
      <c r="J100" s="147"/>
    </row>
    <row r="101" spans="1:10" ht="11.5" customHeight="1">
      <c r="A101" s="146"/>
      <c r="B101" s="147"/>
      <c r="C101" s="147"/>
      <c r="D101" s="147"/>
      <c r="E101" s="147"/>
      <c r="F101" s="147"/>
      <c r="G101" s="147"/>
      <c r="H101" s="147"/>
      <c r="I101" s="147"/>
      <c r="J101" s="147"/>
    </row>
    <row r="102" spans="1:10" ht="11.5" customHeight="1">
      <c r="A102" s="146"/>
      <c r="B102" s="147"/>
      <c r="C102" s="147"/>
      <c r="D102" s="147"/>
      <c r="E102" s="147"/>
      <c r="F102" s="147"/>
      <c r="G102" s="147"/>
      <c r="H102" s="147"/>
      <c r="I102" s="147"/>
      <c r="J102" s="147"/>
    </row>
    <row r="103" spans="1:10" ht="11.5" customHeight="1">
      <c r="A103" s="146"/>
      <c r="B103" s="147"/>
      <c r="C103" s="147"/>
      <c r="D103" s="147"/>
      <c r="E103" s="147"/>
      <c r="F103" s="147"/>
      <c r="G103" s="147"/>
      <c r="H103" s="147"/>
      <c r="I103" s="147"/>
      <c r="J103" s="147"/>
    </row>
    <row r="104" spans="1:10" ht="11.5" customHeight="1">
      <c r="A104" s="146"/>
      <c r="B104" s="147"/>
      <c r="C104" s="147"/>
      <c r="D104" s="147"/>
      <c r="E104" s="147"/>
      <c r="F104" s="147"/>
      <c r="G104" s="147"/>
      <c r="H104" s="147"/>
      <c r="I104" s="147"/>
      <c r="J104" s="147"/>
    </row>
    <row r="105" spans="1:10" ht="11.5" customHeight="1">
      <c r="A105" s="146"/>
      <c r="B105" s="147"/>
      <c r="C105" s="147"/>
      <c r="D105" s="147"/>
      <c r="E105" s="147"/>
      <c r="F105" s="147"/>
      <c r="G105" s="147"/>
      <c r="H105" s="147"/>
      <c r="I105" s="147"/>
      <c r="J105" s="147"/>
    </row>
    <row r="106" spans="1:10" ht="11.5" customHeight="1">
      <c r="A106" s="146"/>
      <c r="B106" s="147"/>
      <c r="C106" s="147"/>
      <c r="D106" s="147"/>
      <c r="E106" s="147"/>
      <c r="F106" s="147"/>
      <c r="G106" s="147"/>
      <c r="H106" s="147"/>
      <c r="I106" s="147"/>
      <c r="J106" s="147"/>
    </row>
    <row r="107" spans="1:10" ht="11.5" customHeight="1">
      <c r="A107" s="146"/>
      <c r="B107" s="147"/>
      <c r="C107" s="147"/>
      <c r="D107" s="147"/>
      <c r="E107" s="147"/>
      <c r="F107" s="147"/>
      <c r="G107" s="147"/>
      <c r="H107" s="147"/>
      <c r="I107" s="147"/>
      <c r="J107" s="147"/>
    </row>
    <row r="108" spans="1:10" ht="11.5" customHeight="1">
      <c r="A108" s="146"/>
      <c r="B108" s="147"/>
      <c r="C108" s="147"/>
      <c r="D108" s="147"/>
      <c r="E108" s="147"/>
      <c r="F108" s="147"/>
      <c r="G108" s="147"/>
      <c r="H108" s="147"/>
      <c r="I108" s="147"/>
      <c r="J108" s="147"/>
    </row>
    <row r="109" spans="1:10">
      <c r="A109" s="5"/>
      <c r="B109" s="5"/>
      <c r="C109" s="5"/>
      <c r="D109" s="5"/>
      <c r="E109" s="5"/>
      <c r="F109" s="5"/>
      <c r="G109" s="5"/>
      <c r="H109" s="5"/>
      <c r="I109" s="5"/>
      <c r="J109" s="5"/>
    </row>
    <row r="110" spans="1:10">
      <c r="A110" s="5"/>
      <c r="B110" s="5"/>
      <c r="C110" s="5"/>
      <c r="D110" s="5"/>
      <c r="E110" s="5"/>
      <c r="F110" s="5"/>
      <c r="G110" s="5"/>
      <c r="H110" s="5"/>
      <c r="I110" s="5"/>
      <c r="J110" s="5"/>
    </row>
    <row r="111" spans="1:10">
      <c r="A111" s="5"/>
      <c r="B111" s="5"/>
      <c r="C111" s="5"/>
      <c r="D111" s="5"/>
      <c r="E111" s="5"/>
      <c r="F111" s="5"/>
      <c r="G111" s="5"/>
      <c r="H111" s="5"/>
      <c r="I111" s="5"/>
      <c r="J111" s="5"/>
    </row>
    <row r="112" spans="1:10">
      <c r="A112" s="5"/>
      <c r="B112" s="5"/>
      <c r="C112" s="5"/>
      <c r="D112" s="5"/>
      <c r="E112" s="5"/>
      <c r="F112" s="5"/>
      <c r="G112" s="5"/>
      <c r="H112" s="5"/>
      <c r="I112" s="5"/>
      <c r="J112" s="5"/>
    </row>
  </sheetData>
  <mergeCells count="6">
    <mergeCell ref="B3:D3"/>
    <mergeCell ref="E3:G3"/>
    <mergeCell ref="H3:J3"/>
    <mergeCell ref="B57:D57"/>
    <mergeCell ref="E57:G57"/>
    <mergeCell ref="H57:J57"/>
  </mergeCells>
  <hyperlinks>
    <hyperlink ref="G1" location="'Table of Contents'!A1" display="Back to Table of Contents" xr:uid="{E18E8A8D-954D-48F1-93C6-48A0E007DF75}"/>
  </hyperlinks>
  <pageMargins left="0.7" right="0.7" top="0.75" bottom="0.75" header="0.3" footer="0.3"/>
  <pageSetup orientation="landscape" r:id="rId1"/>
  <webPublishItems count="3">
    <webPublishItem id="5526" divId="ADS_Draft_5526" sourceType="range" sourceRef="A3:J54" destinationFile="C:\Users\hek\AppData\Local\Temp\1\ExcelPreview\he-20200129123102U122346279249gVE.html"/>
    <webPublishItem id="3163" divId="ADS_Draft_3163" sourceType="range" sourceRef="A3:J54" destinationFile="C:\Users\hek\AppData\Local\Temp\1\ExcelPreview\he-20200129141515U122346279249jXF.html"/>
    <webPublishItem id="1852" divId="ADS_Draft_1852" sourceType="range" sourceRef="A57:J108" destinationFile="C:\Users\hek\AppData\Local\Temp\1\ExcelPreview\he-20200129233408U122346279249icG.html"/>
  </webPublishItem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4CCD-2AE0-48CB-B6BA-10981AA96598}">
  <sheetPr codeName="Sheet31"/>
  <dimension ref="A1:K40"/>
  <sheetViews>
    <sheetView showGridLines="0" zoomScale="85" zoomScaleNormal="85" workbookViewId="0"/>
  </sheetViews>
  <sheetFormatPr defaultColWidth="9.15625" defaultRowHeight="14.4"/>
  <cols>
    <col min="1" max="1" width="13.26171875" style="82" customWidth="1"/>
    <col min="2" max="6" width="19.26171875" style="82" customWidth="1"/>
    <col min="7" max="11" width="19.26171875" style="151" customWidth="1"/>
    <col min="12" max="16384" width="9.15625" style="52"/>
  </cols>
  <sheetData>
    <row r="1" spans="1:11">
      <c r="A1" s="158" t="s">
        <v>298</v>
      </c>
      <c r="B1" s="157"/>
      <c r="C1" s="130"/>
      <c r="D1" s="130"/>
      <c r="E1" s="130"/>
      <c r="F1" s="130"/>
      <c r="G1" s="256" t="s">
        <v>233</v>
      </c>
      <c r="H1" s="152"/>
      <c r="I1" s="152"/>
      <c r="J1" s="152"/>
      <c r="K1" s="152"/>
    </row>
    <row r="2" spans="1:11">
      <c r="A2" s="20" t="s">
        <v>213</v>
      </c>
      <c r="B2" s="157"/>
      <c r="C2" s="130"/>
      <c r="D2" s="130"/>
      <c r="E2" s="130"/>
      <c r="F2" s="130"/>
      <c r="G2" s="152"/>
      <c r="H2" s="152"/>
      <c r="I2" s="152"/>
      <c r="J2" s="152"/>
      <c r="K2" s="152"/>
    </row>
    <row r="3" spans="1:11">
      <c r="A3" s="308"/>
      <c r="B3" s="414" t="s">
        <v>76</v>
      </c>
      <c r="C3" s="414"/>
      <c r="D3" s="414"/>
      <c r="E3" s="414"/>
      <c r="F3" s="414"/>
      <c r="G3" s="415" t="s">
        <v>77</v>
      </c>
      <c r="H3" s="415"/>
      <c r="I3" s="415"/>
      <c r="J3" s="415"/>
      <c r="K3" s="415"/>
    </row>
    <row r="4" spans="1:11">
      <c r="A4" s="310" t="s">
        <v>78</v>
      </c>
      <c r="B4" s="310" t="s">
        <v>79</v>
      </c>
      <c r="C4" s="310" t="s">
        <v>80</v>
      </c>
      <c r="D4" s="310" t="s">
        <v>81</v>
      </c>
      <c r="E4" s="310" t="s">
        <v>82</v>
      </c>
      <c r="F4" s="310" t="s">
        <v>83</v>
      </c>
      <c r="G4" s="309" t="s">
        <v>79</v>
      </c>
      <c r="H4" s="309" t="s">
        <v>80</v>
      </c>
      <c r="I4" s="309" t="s">
        <v>81</v>
      </c>
      <c r="J4" s="309" t="s">
        <v>82</v>
      </c>
      <c r="K4" s="309" t="s">
        <v>83</v>
      </c>
    </row>
    <row r="5" spans="1:11">
      <c r="A5" s="82">
        <v>1986</v>
      </c>
      <c r="B5" s="82">
        <v>0</v>
      </c>
      <c r="C5" s="82">
        <v>0</v>
      </c>
      <c r="D5" s="82">
        <v>0</v>
      </c>
      <c r="E5" s="82">
        <v>0</v>
      </c>
      <c r="F5" s="82">
        <v>36</v>
      </c>
      <c r="G5" s="306">
        <v>0</v>
      </c>
      <c r="H5" s="306">
        <v>0</v>
      </c>
      <c r="I5" s="306">
        <v>0</v>
      </c>
      <c r="J5" s="306">
        <v>0</v>
      </c>
      <c r="K5" s="307">
        <v>4142.2039999999997</v>
      </c>
    </row>
    <row r="6" spans="1:11">
      <c r="A6" s="82">
        <v>1987</v>
      </c>
      <c r="B6" s="82">
        <v>0</v>
      </c>
      <c r="C6" s="82">
        <v>0</v>
      </c>
      <c r="D6" s="82">
        <v>0</v>
      </c>
      <c r="E6" s="82">
        <v>0</v>
      </c>
      <c r="F6" s="82">
        <v>32</v>
      </c>
      <c r="G6" s="306">
        <v>0</v>
      </c>
      <c r="H6" s="306">
        <v>0</v>
      </c>
      <c r="I6" s="306">
        <v>0</v>
      </c>
      <c r="J6" s="306">
        <v>0</v>
      </c>
      <c r="K6" s="307">
        <v>9297.1640000000007</v>
      </c>
    </row>
    <row r="7" spans="1:11">
      <c r="A7" s="82">
        <v>1988</v>
      </c>
      <c r="B7" s="82">
        <v>0</v>
      </c>
      <c r="C7" s="82">
        <v>0</v>
      </c>
      <c r="D7" s="82">
        <v>0</v>
      </c>
      <c r="E7" s="82">
        <v>0</v>
      </c>
      <c r="F7" s="82">
        <v>32</v>
      </c>
      <c r="G7" s="306">
        <v>0</v>
      </c>
      <c r="H7" s="306">
        <v>0</v>
      </c>
      <c r="I7" s="306">
        <v>0</v>
      </c>
      <c r="J7" s="306">
        <v>0</v>
      </c>
      <c r="K7" s="307">
        <v>6002.9589999999998</v>
      </c>
    </row>
    <row r="8" spans="1:11">
      <c r="A8" s="82">
        <v>1989</v>
      </c>
      <c r="B8" s="82">
        <v>0</v>
      </c>
      <c r="C8" s="82">
        <v>4</v>
      </c>
      <c r="D8" s="82">
        <v>0</v>
      </c>
      <c r="E8" s="82">
        <v>0</v>
      </c>
      <c r="F8" s="82">
        <v>51</v>
      </c>
      <c r="G8" s="306">
        <v>0</v>
      </c>
      <c r="H8" s="306">
        <v>969.11</v>
      </c>
      <c r="I8" s="306">
        <v>0</v>
      </c>
      <c r="J8" s="306">
        <v>0</v>
      </c>
      <c r="K8" s="307">
        <v>10253.322</v>
      </c>
    </row>
    <row r="9" spans="1:11">
      <c r="A9" s="82">
        <v>1990</v>
      </c>
      <c r="B9" s="82">
        <v>0</v>
      </c>
      <c r="C9" s="82">
        <v>1</v>
      </c>
      <c r="D9" s="82">
        <v>1</v>
      </c>
      <c r="E9" s="82">
        <v>0</v>
      </c>
      <c r="F9" s="82">
        <v>90</v>
      </c>
      <c r="G9" s="306">
        <v>0</v>
      </c>
      <c r="H9" s="306">
        <v>200</v>
      </c>
      <c r="I9" s="306">
        <v>516.4</v>
      </c>
      <c r="J9" s="306">
        <v>0</v>
      </c>
      <c r="K9" s="307">
        <v>22096.731</v>
      </c>
    </row>
    <row r="10" spans="1:11">
      <c r="A10" s="82">
        <v>1991</v>
      </c>
      <c r="B10" s="82">
        <v>0</v>
      </c>
      <c r="C10" s="82">
        <v>0</v>
      </c>
      <c r="D10" s="82">
        <v>2</v>
      </c>
      <c r="E10" s="82">
        <v>0</v>
      </c>
      <c r="F10" s="82">
        <v>71</v>
      </c>
      <c r="G10" s="306">
        <v>0</v>
      </c>
      <c r="H10" s="306">
        <v>0</v>
      </c>
      <c r="I10" s="306">
        <v>1228</v>
      </c>
      <c r="J10" s="306">
        <v>0</v>
      </c>
      <c r="K10" s="307">
        <v>16752.762999999999</v>
      </c>
    </row>
    <row r="11" spans="1:11">
      <c r="A11" s="82">
        <v>1992</v>
      </c>
      <c r="B11" s="82">
        <v>0</v>
      </c>
      <c r="C11" s="82">
        <v>0</v>
      </c>
      <c r="D11" s="82">
        <v>0</v>
      </c>
      <c r="E11" s="82">
        <v>0</v>
      </c>
      <c r="F11" s="82">
        <v>34</v>
      </c>
      <c r="G11" s="306">
        <v>0</v>
      </c>
      <c r="H11" s="306">
        <v>0</v>
      </c>
      <c r="I11" s="306">
        <v>0</v>
      </c>
      <c r="J11" s="306">
        <v>0</v>
      </c>
      <c r="K11" s="307">
        <v>7672.8509999999997</v>
      </c>
    </row>
    <row r="12" spans="1:11">
      <c r="A12" s="82">
        <v>1993</v>
      </c>
      <c r="B12" s="82">
        <v>0</v>
      </c>
      <c r="C12" s="82">
        <v>0</v>
      </c>
      <c r="D12" s="82">
        <v>0</v>
      </c>
      <c r="E12" s="82">
        <v>0</v>
      </c>
      <c r="F12" s="82">
        <v>24</v>
      </c>
      <c r="G12" s="306">
        <v>0</v>
      </c>
      <c r="H12" s="306">
        <v>0</v>
      </c>
      <c r="I12" s="306">
        <v>0</v>
      </c>
      <c r="J12" s="306">
        <v>0</v>
      </c>
      <c r="K12" s="307">
        <v>3103.5160000000001</v>
      </c>
    </row>
    <row r="13" spans="1:11">
      <c r="A13" s="82">
        <v>1994</v>
      </c>
      <c r="B13" s="82">
        <v>0</v>
      </c>
      <c r="C13" s="82">
        <v>0</v>
      </c>
      <c r="D13" s="82">
        <v>1</v>
      </c>
      <c r="E13" s="82">
        <v>0</v>
      </c>
      <c r="F13" s="82">
        <v>18</v>
      </c>
      <c r="G13" s="306">
        <v>0</v>
      </c>
      <c r="H13" s="306">
        <v>0</v>
      </c>
      <c r="I13" s="306">
        <v>774.36300000000006</v>
      </c>
      <c r="J13" s="306">
        <v>0</v>
      </c>
      <c r="K13" s="307">
        <v>2238.41</v>
      </c>
    </row>
    <row r="14" spans="1:11">
      <c r="A14" s="82">
        <v>1995</v>
      </c>
      <c r="B14" s="82">
        <v>0</v>
      </c>
      <c r="C14" s="82">
        <v>0</v>
      </c>
      <c r="D14" s="82">
        <v>0</v>
      </c>
      <c r="E14" s="82">
        <v>1</v>
      </c>
      <c r="F14" s="82">
        <v>30</v>
      </c>
      <c r="G14" s="306">
        <v>0</v>
      </c>
      <c r="H14" s="306">
        <v>0</v>
      </c>
      <c r="I14" s="306">
        <v>0</v>
      </c>
      <c r="J14" s="306">
        <v>100</v>
      </c>
      <c r="K14" s="307">
        <v>5773.6959999999999</v>
      </c>
    </row>
    <row r="15" spans="1:11">
      <c r="A15" s="82">
        <v>1996</v>
      </c>
      <c r="B15" s="82">
        <v>0</v>
      </c>
      <c r="C15" s="82">
        <v>0</v>
      </c>
      <c r="D15" s="82">
        <v>0</v>
      </c>
      <c r="E15" s="82">
        <v>1</v>
      </c>
      <c r="F15" s="82">
        <v>19</v>
      </c>
      <c r="G15" s="306">
        <v>0</v>
      </c>
      <c r="H15" s="306">
        <v>0</v>
      </c>
      <c r="I15" s="306">
        <v>0</v>
      </c>
      <c r="J15" s="306">
        <v>207.4</v>
      </c>
      <c r="K15" s="307">
        <v>5930.2340000000004</v>
      </c>
    </row>
    <row r="16" spans="1:11">
      <c r="A16" s="82">
        <v>1997</v>
      </c>
      <c r="B16" s="82">
        <v>0</v>
      </c>
      <c r="C16" s="82">
        <v>2</v>
      </c>
      <c r="D16" s="82">
        <v>0</v>
      </c>
      <c r="E16" s="82">
        <v>2</v>
      </c>
      <c r="F16" s="82">
        <v>21</v>
      </c>
      <c r="G16" s="306">
        <v>0</v>
      </c>
      <c r="H16" s="306">
        <v>613.779</v>
      </c>
      <c r="I16" s="306">
        <v>0</v>
      </c>
      <c r="J16" s="306">
        <v>310</v>
      </c>
      <c r="K16" s="307">
        <v>5048.4690000000001</v>
      </c>
    </row>
    <row r="17" spans="1:11">
      <c r="A17" s="82">
        <v>1998</v>
      </c>
      <c r="B17" s="82">
        <v>0</v>
      </c>
      <c r="C17" s="82">
        <v>4</v>
      </c>
      <c r="D17" s="82">
        <v>5</v>
      </c>
      <c r="E17" s="82">
        <v>0</v>
      </c>
      <c r="F17" s="82">
        <v>44</v>
      </c>
      <c r="G17" s="306">
        <v>0</v>
      </c>
      <c r="H17" s="306">
        <v>1444</v>
      </c>
      <c r="I17" s="306">
        <v>707</v>
      </c>
      <c r="J17" s="306">
        <v>0</v>
      </c>
      <c r="K17" s="307">
        <v>11241.397999999999</v>
      </c>
    </row>
    <row r="18" spans="1:11">
      <c r="A18" s="82">
        <v>1999</v>
      </c>
      <c r="B18" s="82">
        <v>0</v>
      </c>
      <c r="C18" s="82">
        <v>8</v>
      </c>
      <c r="D18" s="82">
        <v>9</v>
      </c>
      <c r="E18" s="82">
        <v>8</v>
      </c>
      <c r="F18" s="82">
        <v>88</v>
      </c>
      <c r="G18" s="306">
        <v>0</v>
      </c>
      <c r="H18" s="306">
        <v>4458.4380000000001</v>
      </c>
      <c r="I18" s="306">
        <v>3950.14</v>
      </c>
      <c r="J18" s="306">
        <v>2017.73</v>
      </c>
      <c r="K18" s="307">
        <v>33299.491000000002</v>
      </c>
    </row>
    <row r="19" spans="1:11">
      <c r="A19" s="82">
        <v>2000</v>
      </c>
      <c r="B19" s="82">
        <v>0</v>
      </c>
      <c r="C19" s="82">
        <v>4</v>
      </c>
      <c r="D19" s="82">
        <v>4</v>
      </c>
      <c r="E19" s="82">
        <v>3</v>
      </c>
      <c r="F19" s="82">
        <v>118</v>
      </c>
      <c r="G19" s="306">
        <v>0</v>
      </c>
      <c r="H19" s="306">
        <v>4452.884</v>
      </c>
      <c r="I19" s="306">
        <v>865.77099999999996</v>
      </c>
      <c r="J19" s="306">
        <v>305.19299999999998</v>
      </c>
      <c r="K19" s="307">
        <v>53969.985999999997</v>
      </c>
    </row>
    <row r="20" spans="1:11">
      <c r="A20" s="82">
        <v>2001</v>
      </c>
      <c r="B20" s="82">
        <v>0</v>
      </c>
      <c r="C20" s="82">
        <v>11</v>
      </c>
      <c r="D20" s="82">
        <v>15</v>
      </c>
      <c r="E20" s="82">
        <v>7</v>
      </c>
      <c r="F20" s="82">
        <v>150</v>
      </c>
      <c r="G20" s="306">
        <v>0</v>
      </c>
      <c r="H20" s="306">
        <v>10279.513000000001</v>
      </c>
      <c r="I20" s="306">
        <v>10540.243</v>
      </c>
      <c r="J20" s="306">
        <v>2034.171</v>
      </c>
      <c r="K20" s="307">
        <v>116504.557</v>
      </c>
    </row>
    <row r="21" spans="1:11">
      <c r="A21" s="82">
        <v>2002</v>
      </c>
      <c r="B21" s="82">
        <v>2</v>
      </c>
      <c r="C21" s="82">
        <v>2</v>
      </c>
      <c r="D21" s="82">
        <v>25</v>
      </c>
      <c r="E21" s="82">
        <v>17</v>
      </c>
      <c r="F21" s="82">
        <v>102</v>
      </c>
      <c r="G21" s="306">
        <v>150</v>
      </c>
      <c r="H21" s="306">
        <v>1841.8130000000001</v>
      </c>
      <c r="I21" s="306">
        <v>47554.786999999997</v>
      </c>
      <c r="J21" s="306">
        <v>10424.431</v>
      </c>
      <c r="K21" s="307">
        <v>156436.954</v>
      </c>
    </row>
    <row r="22" spans="1:11">
      <c r="A22" s="82">
        <v>2003</v>
      </c>
      <c r="B22" s="82">
        <v>0</v>
      </c>
      <c r="C22" s="82">
        <v>3</v>
      </c>
      <c r="D22" s="82">
        <v>7</v>
      </c>
      <c r="E22" s="82">
        <v>12</v>
      </c>
      <c r="F22" s="82">
        <v>70</v>
      </c>
      <c r="G22" s="306">
        <v>0</v>
      </c>
      <c r="H22" s="306">
        <v>624.74099999999999</v>
      </c>
      <c r="I22" s="306">
        <v>2927.41</v>
      </c>
      <c r="J22" s="306">
        <v>4933.2629999999999</v>
      </c>
      <c r="K22" s="307">
        <v>41484.589</v>
      </c>
    </row>
    <row r="23" spans="1:11">
      <c r="A23" s="82">
        <v>2004</v>
      </c>
      <c r="B23" s="82">
        <v>1</v>
      </c>
      <c r="C23" s="82">
        <v>0</v>
      </c>
      <c r="D23" s="82">
        <v>5</v>
      </c>
      <c r="E23" s="82">
        <v>1</v>
      </c>
      <c r="F23" s="82">
        <v>38</v>
      </c>
      <c r="G23" s="306">
        <v>183</v>
      </c>
      <c r="H23" s="306">
        <v>0</v>
      </c>
      <c r="I23" s="306">
        <v>2311.1550000000002</v>
      </c>
      <c r="J23" s="306">
        <v>1093.3900000000001</v>
      </c>
      <c r="K23" s="307">
        <v>18304.214</v>
      </c>
    </row>
    <row r="24" spans="1:11">
      <c r="A24" s="82">
        <v>2005</v>
      </c>
      <c r="B24" s="82">
        <v>0</v>
      </c>
      <c r="C24" s="82">
        <v>0</v>
      </c>
      <c r="D24" s="82">
        <v>1</v>
      </c>
      <c r="E24" s="82">
        <v>1</v>
      </c>
      <c r="F24" s="82">
        <v>32</v>
      </c>
      <c r="G24" s="306">
        <v>0</v>
      </c>
      <c r="H24" s="306">
        <v>0</v>
      </c>
      <c r="I24" s="306">
        <v>207.48</v>
      </c>
      <c r="J24" s="306">
        <v>100</v>
      </c>
      <c r="K24" s="307">
        <v>41151.5</v>
      </c>
    </row>
    <row r="25" spans="1:11">
      <c r="A25" s="82">
        <v>2006</v>
      </c>
      <c r="B25" s="82">
        <v>0</v>
      </c>
      <c r="C25" s="82">
        <v>0</v>
      </c>
      <c r="D25" s="82">
        <v>7</v>
      </c>
      <c r="E25" s="82">
        <v>2</v>
      </c>
      <c r="F25" s="82">
        <v>23</v>
      </c>
      <c r="G25" s="306">
        <v>0</v>
      </c>
      <c r="H25" s="306">
        <v>0</v>
      </c>
      <c r="I25" s="306">
        <v>1601.383</v>
      </c>
      <c r="J25" s="306">
        <v>167.03</v>
      </c>
      <c r="K25" s="307">
        <v>9294.6620000000003</v>
      </c>
    </row>
    <row r="26" spans="1:11">
      <c r="A26" s="82">
        <v>2007</v>
      </c>
      <c r="B26" s="82">
        <v>0</v>
      </c>
      <c r="C26" s="82">
        <v>0</v>
      </c>
      <c r="D26" s="82">
        <v>4</v>
      </c>
      <c r="E26" s="82">
        <v>0</v>
      </c>
      <c r="F26" s="82">
        <v>16</v>
      </c>
      <c r="G26" s="306">
        <v>0</v>
      </c>
      <c r="H26" s="306">
        <v>0</v>
      </c>
      <c r="I26" s="306">
        <v>2229.5360000000001</v>
      </c>
      <c r="J26" s="306">
        <v>0</v>
      </c>
      <c r="K26" s="307">
        <v>6367.1319999999996</v>
      </c>
    </row>
    <row r="27" spans="1:11">
      <c r="A27" s="82">
        <v>2008</v>
      </c>
      <c r="B27" s="82">
        <v>0</v>
      </c>
      <c r="C27" s="82">
        <v>3</v>
      </c>
      <c r="D27" s="82">
        <v>52</v>
      </c>
      <c r="E27" s="82">
        <v>3</v>
      </c>
      <c r="F27" s="82">
        <v>93</v>
      </c>
      <c r="G27" s="306">
        <v>0</v>
      </c>
      <c r="H27" s="306">
        <v>625.01800000000003</v>
      </c>
      <c r="I27" s="306">
        <v>53374.457000000002</v>
      </c>
      <c r="J27" s="306">
        <v>705.46699999999998</v>
      </c>
      <c r="K27" s="307">
        <v>227945.88800000001</v>
      </c>
    </row>
    <row r="28" spans="1:11">
      <c r="A28" s="82">
        <v>2009</v>
      </c>
      <c r="B28" s="82">
        <v>1</v>
      </c>
      <c r="C28" s="82">
        <v>16</v>
      </c>
      <c r="D28" s="82">
        <v>31</v>
      </c>
      <c r="E28" s="82">
        <v>11</v>
      </c>
      <c r="F28" s="82">
        <v>225</v>
      </c>
      <c r="G28" s="306">
        <v>650</v>
      </c>
      <c r="H28" s="306">
        <v>6988.7809999999999</v>
      </c>
      <c r="I28" s="306">
        <v>28413.48</v>
      </c>
      <c r="J28" s="306">
        <v>3030.8220000000001</v>
      </c>
      <c r="K28" s="307">
        <v>295225.46500000003</v>
      </c>
    </row>
    <row r="29" spans="1:11">
      <c r="A29" s="82">
        <v>2010</v>
      </c>
      <c r="B29" s="82">
        <v>0</v>
      </c>
      <c r="C29" s="82">
        <v>3</v>
      </c>
      <c r="D29" s="82">
        <v>10</v>
      </c>
      <c r="E29" s="82">
        <v>3</v>
      </c>
      <c r="F29" s="82">
        <v>54</v>
      </c>
      <c r="G29" s="306">
        <v>0</v>
      </c>
      <c r="H29" s="306">
        <v>6913.223</v>
      </c>
      <c r="I29" s="306">
        <v>9712.9220000000005</v>
      </c>
      <c r="J29" s="306">
        <v>487.00200000000001</v>
      </c>
      <c r="K29" s="307">
        <v>25383.797999999999</v>
      </c>
    </row>
    <row r="30" spans="1:11">
      <c r="A30" s="82">
        <v>2011</v>
      </c>
      <c r="B30" s="82">
        <v>0</v>
      </c>
      <c r="C30" s="82">
        <v>0</v>
      </c>
      <c r="D30" s="82">
        <v>16</v>
      </c>
      <c r="E30" s="82">
        <v>1</v>
      </c>
      <c r="F30" s="82">
        <v>36</v>
      </c>
      <c r="G30" s="306">
        <v>0</v>
      </c>
      <c r="H30" s="306">
        <v>0</v>
      </c>
      <c r="I30" s="306">
        <v>10117.832</v>
      </c>
      <c r="J30" s="306">
        <v>358</v>
      </c>
      <c r="K30" s="307">
        <v>27149.245999999999</v>
      </c>
    </row>
    <row r="31" spans="1:11">
      <c r="A31" s="82">
        <v>2012</v>
      </c>
      <c r="B31" s="82">
        <v>1</v>
      </c>
      <c r="C31" s="82">
        <v>1</v>
      </c>
      <c r="D31" s="82">
        <v>13</v>
      </c>
      <c r="E31" s="82">
        <v>5</v>
      </c>
      <c r="F31" s="82">
        <v>51</v>
      </c>
      <c r="G31" s="306">
        <v>47.945</v>
      </c>
      <c r="H31" s="306">
        <v>1804.5170000000001</v>
      </c>
      <c r="I31" s="306">
        <v>17463.241999999998</v>
      </c>
      <c r="J31" s="306">
        <v>3076.6709999999998</v>
      </c>
      <c r="K31" s="307">
        <v>33780.192999999999</v>
      </c>
    </row>
    <row r="32" spans="1:11">
      <c r="A32" s="82">
        <v>2013</v>
      </c>
      <c r="B32" s="82">
        <v>0</v>
      </c>
      <c r="C32" s="82">
        <v>2</v>
      </c>
      <c r="D32" s="82">
        <v>26</v>
      </c>
      <c r="E32" s="82">
        <v>10</v>
      </c>
      <c r="F32" s="82">
        <v>36</v>
      </c>
      <c r="G32" s="306">
        <v>0</v>
      </c>
      <c r="H32" s="306">
        <v>546.19000000000005</v>
      </c>
      <c r="I32" s="306">
        <v>24262.850999999999</v>
      </c>
      <c r="J32" s="306">
        <v>4880.0600000000004</v>
      </c>
      <c r="K32" s="307">
        <v>23090.562000000002</v>
      </c>
    </row>
    <row r="33" spans="1:11">
      <c r="A33" s="82">
        <v>2014</v>
      </c>
      <c r="B33" s="82">
        <v>1</v>
      </c>
      <c r="C33" s="82">
        <v>5</v>
      </c>
      <c r="D33" s="82">
        <v>16</v>
      </c>
      <c r="E33" s="82">
        <v>5</v>
      </c>
      <c r="F33" s="82">
        <v>32</v>
      </c>
      <c r="G33" s="306">
        <v>350</v>
      </c>
      <c r="H33" s="306">
        <v>3999.9879999999998</v>
      </c>
      <c r="I33" s="306">
        <v>9974.16</v>
      </c>
      <c r="J33" s="306">
        <v>4539.24</v>
      </c>
      <c r="K33" s="307">
        <v>53091.624000000003</v>
      </c>
    </row>
    <row r="34" spans="1:11">
      <c r="A34" s="82">
        <v>2015</v>
      </c>
      <c r="B34" s="82">
        <v>1</v>
      </c>
      <c r="C34" s="82">
        <v>9</v>
      </c>
      <c r="D34" s="82">
        <v>30</v>
      </c>
      <c r="E34" s="82">
        <v>10</v>
      </c>
      <c r="F34" s="82">
        <v>69</v>
      </c>
      <c r="G34" s="306">
        <v>456.39600000000002</v>
      </c>
      <c r="H34" s="306">
        <v>4114.2560000000003</v>
      </c>
      <c r="I34" s="306">
        <v>16149.241</v>
      </c>
      <c r="J34" s="306">
        <v>4313.7219999999998</v>
      </c>
      <c r="K34" s="307">
        <v>75157.032000000007</v>
      </c>
    </row>
    <row r="35" spans="1:11">
      <c r="A35" s="82">
        <v>2016</v>
      </c>
      <c r="B35" s="82">
        <v>2</v>
      </c>
      <c r="C35" s="82">
        <v>2</v>
      </c>
      <c r="D35" s="82">
        <v>20</v>
      </c>
      <c r="E35" s="82">
        <v>12</v>
      </c>
      <c r="F35" s="82">
        <v>110</v>
      </c>
      <c r="G35" s="306">
        <v>944.92899999999997</v>
      </c>
      <c r="H35" s="306">
        <v>1805.9</v>
      </c>
      <c r="I35" s="306">
        <v>16248.115</v>
      </c>
      <c r="J35" s="306">
        <v>26134.985000000001</v>
      </c>
      <c r="K35" s="307">
        <v>91785.156000000003</v>
      </c>
    </row>
    <row r="36" spans="1:11">
      <c r="A36" s="82">
        <v>2017</v>
      </c>
      <c r="B36" s="82">
        <v>1</v>
      </c>
      <c r="C36" s="82">
        <v>7</v>
      </c>
      <c r="D36" s="82">
        <v>30</v>
      </c>
      <c r="E36" s="82">
        <v>3</v>
      </c>
      <c r="F36" s="82">
        <v>67</v>
      </c>
      <c r="G36" s="306">
        <v>552.5</v>
      </c>
      <c r="H36" s="306">
        <v>2336.357</v>
      </c>
      <c r="I36" s="306">
        <v>20684.213</v>
      </c>
      <c r="J36" s="306">
        <v>19478.328000000001</v>
      </c>
      <c r="K36" s="307">
        <v>42504.409</v>
      </c>
    </row>
    <row r="37" spans="1:11">
      <c r="A37" s="82">
        <f t="shared" ref="A37:A39" si="0">1+A36</f>
        <v>2018</v>
      </c>
      <c r="B37" s="82">
        <v>0</v>
      </c>
      <c r="C37" s="82">
        <v>5</v>
      </c>
      <c r="D37" s="82">
        <v>13</v>
      </c>
      <c r="E37" s="82">
        <v>4</v>
      </c>
      <c r="F37" s="82">
        <v>57</v>
      </c>
      <c r="G37" s="306">
        <v>0</v>
      </c>
      <c r="H37" s="306">
        <v>4161.3289999999997</v>
      </c>
      <c r="I37" s="306">
        <v>7949.9250000000002</v>
      </c>
      <c r="J37" s="306">
        <v>8511.491</v>
      </c>
      <c r="K37" s="307">
        <v>57417.351999999999</v>
      </c>
    </row>
    <row r="38" spans="1:11">
      <c r="A38" s="82">
        <f t="shared" si="0"/>
        <v>2019</v>
      </c>
      <c r="B38" s="82">
        <v>3</v>
      </c>
      <c r="C38" s="82">
        <v>5</v>
      </c>
      <c r="D38" s="82">
        <v>13</v>
      </c>
      <c r="E38" s="82">
        <v>3</v>
      </c>
      <c r="F38" s="82">
        <v>81</v>
      </c>
      <c r="G38" s="306">
        <v>0</v>
      </c>
      <c r="H38" s="306">
        <v>2549.1669999999999</v>
      </c>
      <c r="I38" s="306">
        <v>7417.8270000000002</v>
      </c>
      <c r="J38" s="306">
        <v>7800.4809999999998</v>
      </c>
      <c r="K38" s="307">
        <v>101008.23299999999</v>
      </c>
    </row>
    <row r="39" spans="1:11">
      <c r="A39" s="82">
        <f t="shared" si="0"/>
        <v>2020</v>
      </c>
      <c r="B39" s="82">
        <v>2</v>
      </c>
      <c r="C39" s="82">
        <v>17</v>
      </c>
      <c r="D39" s="82">
        <v>38</v>
      </c>
      <c r="E39" s="82">
        <v>13</v>
      </c>
      <c r="F39" s="82">
        <v>141</v>
      </c>
      <c r="G39" s="306">
        <v>2749.1089999999999</v>
      </c>
      <c r="H39" s="306">
        <v>13415.277</v>
      </c>
      <c r="I39" s="306">
        <v>39838.345000000001</v>
      </c>
      <c r="J39" s="306">
        <v>9910.5740000000005</v>
      </c>
      <c r="K39" s="307">
        <v>167675.83100000001</v>
      </c>
    </row>
    <row r="40" spans="1:11">
      <c r="A40" t="s">
        <v>231</v>
      </c>
    </row>
  </sheetData>
  <mergeCells count="2">
    <mergeCell ref="B3:F3"/>
    <mergeCell ref="G3:K3"/>
  </mergeCells>
  <hyperlinks>
    <hyperlink ref="G1" location="'Table of Contents'!A1" display="Back to Table of Contents" xr:uid="{C32463E5-7545-4698-B52C-B927A2FF9FF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2F27-20E2-4CEF-A0E8-D1C1C2424E22}">
  <dimension ref="A1:M173"/>
  <sheetViews>
    <sheetView zoomScaleNormal="100" workbookViewId="0"/>
  </sheetViews>
  <sheetFormatPr defaultColWidth="9.15625" defaultRowHeight="14.4"/>
  <cols>
    <col min="1" max="1" width="33.15625" style="2" bestFit="1" customWidth="1"/>
    <col min="2" max="2" width="15" style="2" bestFit="1" customWidth="1"/>
    <col min="3" max="3" width="6.68359375" style="2" bestFit="1" customWidth="1"/>
    <col min="4" max="4" width="7.26171875" style="2" bestFit="1" customWidth="1"/>
    <col min="5" max="5" width="8.15625" style="2" bestFit="1" customWidth="1"/>
    <col min="6" max="6" width="6.68359375" style="2" bestFit="1" customWidth="1"/>
    <col min="7" max="7" width="7.26171875" style="2" bestFit="1" customWidth="1"/>
    <col min="8" max="8" width="8.15625" style="2" bestFit="1" customWidth="1"/>
    <col min="9" max="9" width="6.15625" style="2" bestFit="1" customWidth="1"/>
    <col min="10" max="16384" width="9.15625" style="2"/>
  </cols>
  <sheetData>
    <row r="1" spans="1:12">
      <c r="A1" s="158" t="s">
        <v>297</v>
      </c>
      <c r="B1" s="157"/>
      <c r="C1" s="154"/>
      <c r="D1" s="154"/>
      <c r="E1" s="154"/>
      <c r="F1" s="154"/>
      <c r="G1" s="256" t="s">
        <v>233</v>
      </c>
      <c r="H1" s="154"/>
      <c r="I1" s="154"/>
    </row>
    <row r="2" spans="1:12" ht="14.7" thickBot="1">
      <c r="A2" s="3" t="s">
        <v>213</v>
      </c>
      <c r="B2" s="157"/>
      <c r="C2" s="154"/>
      <c r="D2" s="154"/>
      <c r="E2" s="154"/>
      <c r="F2" s="154"/>
      <c r="G2" s="154"/>
      <c r="H2" s="154"/>
      <c r="I2" s="154"/>
    </row>
    <row r="3" spans="1:12" ht="12" customHeight="1">
      <c r="A3" s="160" t="s">
        <v>132</v>
      </c>
      <c r="B3" s="159" t="s">
        <v>133</v>
      </c>
      <c r="C3" s="416" t="s">
        <v>176</v>
      </c>
      <c r="D3" s="417"/>
      <c r="E3" s="418"/>
      <c r="F3" s="417" t="s">
        <v>173</v>
      </c>
      <c r="G3" s="417"/>
      <c r="H3" s="417"/>
      <c r="I3" s="417"/>
      <c r="J3" s="5"/>
      <c r="L3" t="s">
        <v>559</v>
      </c>
    </row>
    <row r="4" spans="1:12" ht="12" customHeight="1">
      <c r="A4" s="163" t="s">
        <v>177</v>
      </c>
      <c r="B4" s="155" t="s">
        <v>178</v>
      </c>
      <c r="C4" s="165" t="s">
        <v>179</v>
      </c>
      <c r="D4" s="156" t="s">
        <v>180</v>
      </c>
      <c r="E4" s="164" t="s">
        <v>181</v>
      </c>
      <c r="F4" s="156" t="s">
        <v>179</v>
      </c>
      <c r="G4" s="156" t="s">
        <v>180</v>
      </c>
      <c r="H4" s="156" t="s">
        <v>181</v>
      </c>
      <c r="I4" s="156" t="s">
        <v>182</v>
      </c>
      <c r="J4" s="5"/>
    </row>
    <row r="5" spans="1:12" ht="12" customHeight="1">
      <c r="A5" s="311" t="s">
        <v>323</v>
      </c>
      <c r="B5" s="312" t="s">
        <v>170</v>
      </c>
      <c r="C5" s="313">
        <f>25.5/100</f>
        <v>0.255</v>
      </c>
      <c r="D5" s="313" t="s">
        <v>183</v>
      </c>
      <c r="E5" s="313" t="s">
        <v>183</v>
      </c>
      <c r="F5" s="313" t="s">
        <v>183</v>
      </c>
      <c r="G5" s="313" t="s">
        <v>183</v>
      </c>
      <c r="H5" s="313">
        <f>0.5/100</f>
        <v>5.0000000000000001E-3</v>
      </c>
      <c r="I5" s="317" t="s">
        <v>183</v>
      </c>
      <c r="J5" s="5"/>
    </row>
    <row r="6" spans="1:12" ht="12" customHeight="1">
      <c r="A6" s="311" t="s">
        <v>324</v>
      </c>
      <c r="B6" s="312" t="s">
        <v>170</v>
      </c>
      <c r="C6" s="313" t="s">
        <v>183</v>
      </c>
      <c r="D6" s="313" t="s">
        <v>183</v>
      </c>
      <c r="E6" s="313" t="s">
        <v>183</v>
      </c>
      <c r="F6" s="313" t="s">
        <v>183</v>
      </c>
      <c r="G6" s="313" t="s">
        <v>183</v>
      </c>
      <c r="H6" s="313">
        <f>22.36/100</f>
        <v>0.22359999999999999</v>
      </c>
      <c r="I6" s="317" t="s">
        <v>183</v>
      </c>
      <c r="J6" s="5"/>
    </row>
    <row r="7" spans="1:12" ht="12" customHeight="1">
      <c r="A7" s="311" t="s">
        <v>327</v>
      </c>
      <c r="B7" s="312" t="s">
        <v>170</v>
      </c>
      <c r="C7" s="313">
        <f>95.5/100</f>
        <v>0.95499999999999996</v>
      </c>
      <c r="D7" s="313" t="s">
        <v>183</v>
      </c>
      <c r="E7" s="313" t="s">
        <v>183</v>
      </c>
      <c r="F7" s="313" t="s">
        <v>183</v>
      </c>
      <c r="G7" s="313" t="s">
        <v>183</v>
      </c>
      <c r="H7" s="313" t="s">
        <v>183</v>
      </c>
      <c r="I7" s="317" t="s">
        <v>183</v>
      </c>
      <c r="J7" s="5"/>
    </row>
    <row r="8" spans="1:12" ht="12" customHeight="1">
      <c r="A8" s="311" t="s">
        <v>328</v>
      </c>
      <c r="B8" s="312" t="s">
        <v>171</v>
      </c>
      <c r="C8" s="313" t="s">
        <v>183</v>
      </c>
      <c r="D8" s="313" t="s">
        <v>183</v>
      </c>
      <c r="E8" s="313" t="s">
        <v>183</v>
      </c>
      <c r="F8" s="313" t="s">
        <v>183</v>
      </c>
      <c r="G8" s="313" t="s">
        <v>183</v>
      </c>
      <c r="H8" s="313">
        <f>77.14/100</f>
        <v>0.77139999999999997</v>
      </c>
      <c r="I8" s="317" t="s">
        <v>183</v>
      </c>
      <c r="J8" s="5"/>
    </row>
    <row r="9" spans="1:12" ht="12" customHeight="1">
      <c r="A9" s="311" t="s">
        <v>332</v>
      </c>
      <c r="B9" s="312" t="s">
        <v>171</v>
      </c>
      <c r="C9" s="313">
        <f>84/100</f>
        <v>0.84</v>
      </c>
      <c r="D9" s="313">
        <f>43/100</f>
        <v>0.43</v>
      </c>
      <c r="E9" s="313" t="s">
        <v>183</v>
      </c>
      <c r="F9" s="313" t="s">
        <v>183</v>
      </c>
      <c r="G9" s="313" t="s">
        <v>183</v>
      </c>
      <c r="H9" s="313" t="s">
        <v>183</v>
      </c>
      <c r="I9" s="317" t="s">
        <v>183</v>
      </c>
      <c r="J9" s="5"/>
    </row>
    <row r="10" spans="1:12" ht="12" customHeight="1">
      <c r="A10" s="311" t="s">
        <v>333</v>
      </c>
      <c r="B10" s="312" t="s">
        <v>171</v>
      </c>
      <c r="C10" s="313" t="s">
        <v>183</v>
      </c>
      <c r="D10" s="313" t="s">
        <v>183</v>
      </c>
      <c r="E10" s="313" t="s">
        <v>183</v>
      </c>
      <c r="F10" s="313" t="s">
        <v>183</v>
      </c>
      <c r="G10" s="313" t="s">
        <v>183</v>
      </c>
      <c r="H10" s="313" t="s">
        <v>183</v>
      </c>
      <c r="I10" s="317">
        <f>28.32/100</f>
        <v>0.28320000000000001</v>
      </c>
      <c r="J10" s="5"/>
    </row>
    <row r="11" spans="1:12" ht="12" customHeight="1">
      <c r="A11" s="311" t="s">
        <v>334</v>
      </c>
      <c r="B11" s="312" t="s">
        <v>171</v>
      </c>
      <c r="C11" s="313" t="s">
        <v>183</v>
      </c>
      <c r="D11" s="313">
        <f>41/100</f>
        <v>0.41</v>
      </c>
      <c r="E11" s="313" t="s">
        <v>183</v>
      </c>
      <c r="F11" s="313" t="s">
        <v>183</v>
      </c>
      <c r="G11" s="313" t="s">
        <v>183</v>
      </c>
      <c r="H11" s="313" t="s">
        <v>183</v>
      </c>
      <c r="I11" s="317" t="s">
        <v>183</v>
      </c>
      <c r="J11" s="5"/>
    </row>
    <row r="12" spans="1:12" ht="12" customHeight="1">
      <c r="A12" s="311" t="s">
        <v>335</v>
      </c>
      <c r="B12" s="312" t="s">
        <v>170</v>
      </c>
      <c r="C12" s="313">
        <f>37.3/100</f>
        <v>0.373</v>
      </c>
      <c r="D12" s="313" t="s">
        <v>183</v>
      </c>
      <c r="E12" s="313" t="s">
        <v>183</v>
      </c>
      <c r="F12" s="313" t="s">
        <v>183</v>
      </c>
      <c r="G12" s="313" t="s">
        <v>183</v>
      </c>
      <c r="H12" s="313" t="s">
        <v>183</v>
      </c>
      <c r="I12" s="317" t="s">
        <v>183</v>
      </c>
      <c r="J12" s="5"/>
    </row>
    <row r="13" spans="1:12" ht="12" customHeight="1">
      <c r="A13" s="311" t="s">
        <v>337</v>
      </c>
      <c r="B13" s="312" t="s">
        <v>172</v>
      </c>
      <c r="C13" s="313">
        <f>50.7/100</f>
        <v>0.50700000000000001</v>
      </c>
      <c r="D13" s="313" t="s">
        <v>183</v>
      </c>
      <c r="E13" s="313" t="s">
        <v>183</v>
      </c>
      <c r="F13" s="313" t="s">
        <v>183</v>
      </c>
      <c r="G13" s="313" t="s">
        <v>183</v>
      </c>
      <c r="H13" s="313" t="s">
        <v>183</v>
      </c>
      <c r="I13" s="317" t="s">
        <v>183</v>
      </c>
      <c r="J13" s="5"/>
    </row>
    <row r="14" spans="1:12" ht="12" customHeight="1">
      <c r="A14" s="311" t="s">
        <v>532</v>
      </c>
      <c r="B14" s="312" t="s">
        <v>172</v>
      </c>
      <c r="C14" s="313" t="s">
        <v>183</v>
      </c>
      <c r="D14" s="313" t="s">
        <v>183</v>
      </c>
      <c r="E14" s="313" t="s">
        <v>183</v>
      </c>
      <c r="F14" s="313" t="s">
        <v>183</v>
      </c>
      <c r="G14" s="313" t="s">
        <v>183</v>
      </c>
      <c r="H14" s="313">
        <f>76.75/100</f>
        <v>0.76749999999999996</v>
      </c>
      <c r="I14" s="317" t="s">
        <v>183</v>
      </c>
      <c r="J14" s="5"/>
    </row>
    <row r="15" spans="1:12" ht="12" customHeight="1">
      <c r="A15" s="311" t="s">
        <v>533</v>
      </c>
      <c r="B15" s="312" t="s">
        <v>170</v>
      </c>
      <c r="C15" s="313" t="s">
        <v>183</v>
      </c>
      <c r="D15" s="313" t="s">
        <v>183</v>
      </c>
      <c r="E15" s="313" t="s">
        <v>183</v>
      </c>
      <c r="F15" s="313">
        <f>20.75/100</f>
        <v>0.20749999999999999</v>
      </c>
      <c r="G15" s="313" t="s">
        <v>183</v>
      </c>
      <c r="H15" s="313" t="s">
        <v>183</v>
      </c>
      <c r="I15" s="317" t="s">
        <v>183</v>
      </c>
      <c r="J15" s="5"/>
    </row>
    <row r="16" spans="1:12" ht="12" customHeight="1">
      <c r="A16" s="311" t="s">
        <v>340</v>
      </c>
      <c r="B16" s="312" t="s">
        <v>171</v>
      </c>
      <c r="C16" s="313" t="s">
        <v>183</v>
      </c>
      <c r="D16" s="313" t="s">
        <v>183</v>
      </c>
      <c r="E16" s="313" t="s">
        <v>183</v>
      </c>
      <c r="F16" s="313" t="s">
        <v>183</v>
      </c>
      <c r="G16" s="313" t="s">
        <v>183</v>
      </c>
      <c r="H16" s="313">
        <f>86.04/100</f>
        <v>0.86040000000000005</v>
      </c>
      <c r="I16" s="317" t="s">
        <v>183</v>
      </c>
      <c r="J16" s="5"/>
    </row>
    <row r="17" spans="1:10" ht="12" customHeight="1">
      <c r="A17" s="311" t="s">
        <v>341</v>
      </c>
      <c r="B17" s="312" t="s">
        <v>170</v>
      </c>
      <c r="C17" s="313">
        <f>52.5/100</f>
        <v>0.52500000000000002</v>
      </c>
      <c r="D17" s="313" t="s">
        <v>183</v>
      </c>
      <c r="E17" s="313" t="s">
        <v>183</v>
      </c>
      <c r="F17" s="313" t="s">
        <v>183</v>
      </c>
      <c r="G17" s="313" t="s">
        <v>183</v>
      </c>
      <c r="H17" s="313" t="s">
        <v>183</v>
      </c>
      <c r="I17" s="317" t="s">
        <v>183</v>
      </c>
      <c r="J17" s="5"/>
    </row>
    <row r="18" spans="1:10" ht="12" customHeight="1">
      <c r="A18" s="311" t="s">
        <v>342</v>
      </c>
      <c r="B18" s="312" t="s">
        <v>171</v>
      </c>
      <c r="C18" s="313" t="s">
        <v>183</v>
      </c>
      <c r="D18" s="313" t="s">
        <v>183</v>
      </c>
      <c r="E18" s="313" t="s">
        <v>183</v>
      </c>
      <c r="F18" s="313">
        <f>85/100</f>
        <v>0.85</v>
      </c>
      <c r="G18" s="313" t="s">
        <v>183</v>
      </c>
      <c r="H18" s="313" t="s">
        <v>183</v>
      </c>
      <c r="I18" s="317" t="s">
        <v>183</v>
      </c>
      <c r="J18" s="5"/>
    </row>
    <row r="19" spans="1:10" ht="12" customHeight="1">
      <c r="A19" s="311" t="s">
        <v>343</v>
      </c>
      <c r="B19" s="312" t="s">
        <v>172</v>
      </c>
      <c r="C19" s="313" t="s">
        <v>183</v>
      </c>
      <c r="D19" s="313" t="s">
        <v>183</v>
      </c>
      <c r="E19" s="313" t="s">
        <v>183</v>
      </c>
      <c r="F19" s="313" t="s">
        <v>183</v>
      </c>
      <c r="G19" s="313" t="s">
        <v>183</v>
      </c>
      <c r="H19" s="313">
        <f>6/100</f>
        <v>0.06</v>
      </c>
      <c r="I19" s="317" t="s">
        <v>183</v>
      </c>
      <c r="J19" s="5"/>
    </row>
    <row r="20" spans="1:10" ht="12" customHeight="1">
      <c r="A20" s="311" t="s">
        <v>344</v>
      </c>
      <c r="B20" s="312" t="s">
        <v>171</v>
      </c>
      <c r="C20" s="313">
        <f>82.5/100</f>
        <v>0.82499999999999996</v>
      </c>
      <c r="D20" s="313" t="s">
        <v>183</v>
      </c>
      <c r="E20" s="313" t="s">
        <v>183</v>
      </c>
      <c r="F20" s="313" t="s">
        <v>183</v>
      </c>
      <c r="G20" s="313" t="s">
        <v>183</v>
      </c>
      <c r="H20" s="313">
        <f>2/100</f>
        <v>0.02</v>
      </c>
      <c r="I20" s="317" t="s">
        <v>183</v>
      </c>
      <c r="J20" s="5"/>
    </row>
    <row r="21" spans="1:10" ht="12" customHeight="1">
      <c r="A21" s="311" t="s">
        <v>345</v>
      </c>
      <c r="B21" s="312" t="s">
        <v>171</v>
      </c>
      <c r="C21" s="313" t="s">
        <v>183</v>
      </c>
      <c r="D21" s="313" t="s">
        <v>183</v>
      </c>
      <c r="E21" s="313" t="s">
        <v>183</v>
      </c>
      <c r="F21" s="313" t="s">
        <v>183</v>
      </c>
      <c r="G21" s="313" t="s">
        <v>183</v>
      </c>
      <c r="H21" s="313">
        <f>29.5/100</f>
        <v>0.29499999999999998</v>
      </c>
      <c r="I21" s="317" t="s">
        <v>183</v>
      </c>
      <c r="J21" s="5"/>
    </row>
    <row r="22" spans="1:10" ht="12" customHeight="1">
      <c r="A22" s="311" t="s">
        <v>346</v>
      </c>
      <c r="B22" s="312" t="s">
        <v>172</v>
      </c>
      <c r="C22" s="313">
        <f>28.3/100</f>
        <v>0.28300000000000003</v>
      </c>
      <c r="D22" s="313">
        <f>5/100</f>
        <v>0.05</v>
      </c>
      <c r="E22" s="313" t="s">
        <v>183</v>
      </c>
      <c r="F22" s="313" t="s">
        <v>183</v>
      </c>
      <c r="G22" s="313" t="s">
        <v>183</v>
      </c>
      <c r="H22" s="313" t="s">
        <v>183</v>
      </c>
      <c r="I22" s="317" t="s">
        <v>183</v>
      </c>
      <c r="J22" s="5"/>
    </row>
    <row r="23" spans="1:10" ht="12" customHeight="1">
      <c r="A23" s="311" t="s">
        <v>347</v>
      </c>
      <c r="B23" s="312" t="s">
        <v>172</v>
      </c>
      <c r="C23" s="313">
        <f>53.525/100</f>
        <v>0.53525</v>
      </c>
      <c r="D23" s="313" t="s">
        <v>183</v>
      </c>
      <c r="E23" s="313" t="s">
        <v>183</v>
      </c>
      <c r="F23" s="313" t="s">
        <v>183</v>
      </c>
      <c r="G23" s="313">
        <f>1.79/100</f>
        <v>1.7899999999999999E-2</v>
      </c>
      <c r="H23" s="313">
        <f>1.875/100</f>
        <v>1.8749999999999999E-2</v>
      </c>
      <c r="I23" s="317" t="s">
        <v>183</v>
      </c>
      <c r="J23" s="5"/>
    </row>
    <row r="24" spans="1:10" ht="12" customHeight="1">
      <c r="A24" s="311" t="s">
        <v>349</v>
      </c>
      <c r="B24" s="312" t="s">
        <v>171</v>
      </c>
      <c r="C24" s="313" t="s">
        <v>183</v>
      </c>
      <c r="D24" s="313" t="s">
        <v>183</v>
      </c>
      <c r="E24" s="313" t="s">
        <v>183</v>
      </c>
      <c r="F24" s="313">
        <f>75.25/100</f>
        <v>0.75249999999999995</v>
      </c>
      <c r="G24" s="313" t="s">
        <v>183</v>
      </c>
      <c r="H24" s="313">
        <f>51.5/100</f>
        <v>0.51500000000000001</v>
      </c>
      <c r="I24" s="317" t="s">
        <v>183</v>
      </c>
      <c r="J24" s="5"/>
    </row>
    <row r="25" spans="1:10" ht="12" customHeight="1">
      <c r="A25" s="311" t="s">
        <v>350</v>
      </c>
      <c r="B25" s="312" t="s">
        <v>172</v>
      </c>
      <c r="C25" s="313">
        <f>75.13/100</f>
        <v>0.75129999999999997</v>
      </c>
      <c r="D25" s="313" t="s">
        <v>183</v>
      </c>
      <c r="E25" s="313" t="s">
        <v>183</v>
      </c>
      <c r="F25" s="313" t="s">
        <v>183</v>
      </c>
      <c r="G25" s="313" t="s">
        <v>183</v>
      </c>
      <c r="H25" s="313" t="s">
        <v>183</v>
      </c>
      <c r="I25" s="317" t="s">
        <v>183</v>
      </c>
      <c r="J25" s="5"/>
    </row>
    <row r="26" spans="1:10" ht="12" customHeight="1">
      <c r="A26" s="311" t="s">
        <v>351</v>
      </c>
      <c r="B26" s="312" t="s">
        <v>172</v>
      </c>
      <c r="C26" s="313">
        <f>67.125/100</f>
        <v>0.67125000000000001</v>
      </c>
      <c r="D26" s="313" t="s">
        <v>183</v>
      </c>
      <c r="E26" s="313" t="s">
        <v>183</v>
      </c>
      <c r="F26" s="313" t="s">
        <v>183</v>
      </c>
      <c r="G26" s="313" t="s">
        <v>183</v>
      </c>
      <c r="H26" s="313">
        <f>28.96/100</f>
        <v>0.28960000000000002</v>
      </c>
      <c r="I26" s="317" t="s">
        <v>183</v>
      </c>
      <c r="J26" s="5"/>
    </row>
    <row r="27" spans="1:10" ht="12" customHeight="1">
      <c r="A27" s="311" t="s">
        <v>352</v>
      </c>
      <c r="B27" s="312" t="s">
        <v>171</v>
      </c>
      <c r="C27" s="313" t="s">
        <v>183</v>
      </c>
      <c r="D27" s="313">
        <f>9.5/100</f>
        <v>9.5000000000000001E-2</v>
      </c>
      <c r="E27" s="313" t="s">
        <v>183</v>
      </c>
      <c r="F27" s="313" t="s">
        <v>183</v>
      </c>
      <c r="G27" s="313" t="s">
        <v>183</v>
      </c>
      <c r="H27" s="313" t="s">
        <v>183</v>
      </c>
      <c r="I27" s="317" t="s">
        <v>183</v>
      </c>
      <c r="J27" s="5"/>
    </row>
    <row r="28" spans="1:10" ht="12" customHeight="1">
      <c r="A28" s="311" t="s">
        <v>353</v>
      </c>
      <c r="B28" s="312" t="s">
        <v>172</v>
      </c>
      <c r="C28" s="313">
        <f>47.438/100</f>
        <v>0.47438000000000002</v>
      </c>
      <c r="D28" s="313" t="s">
        <v>183</v>
      </c>
      <c r="E28" s="313" t="s">
        <v>183</v>
      </c>
      <c r="F28" s="313" t="s">
        <v>183</v>
      </c>
      <c r="G28" s="313" t="s">
        <v>183</v>
      </c>
      <c r="H28" s="313" t="s">
        <v>183</v>
      </c>
      <c r="I28" s="317" t="s">
        <v>183</v>
      </c>
      <c r="J28" s="5"/>
    </row>
    <row r="29" spans="1:10" ht="12" customHeight="1">
      <c r="A29" s="311" t="s">
        <v>354</v>
      </c>
      <c r="B29" s="312" t="s">
        <v>170</v>
      </c>
      <c r="C29" s="313">
        <f>59.32/100</f>
        <v>0.59319999999999995</v>
      </c>
      <c r="D29" s="313" t="s">
        <v>183</v>
      </c>
      <c r="E29" s="313" t="s">
        <v>183</v>
      </c>
      <c r="F29" s="313" t="s">
        <v>183</v>
      </c>
      <c r="G29" s="313" t="s">
        <v>183</v>
      </c>
      <c r="H29" s="313">
        <f>12/100</f>
        <v>0.12</v>
      </c>
      <c r="I29" s="317" t="s">
        <v>183</v>
      </c>
      <c r="J29" s="5"/>
    </row>
    <row r="30" spans="1:10" ht="12" customHeight="1">
      <c r="A30" s="311" t="s">
        <v>355</v>
      </c>
      <c r="B30" s="312" t="s">
        <v>171</v>
      </c>
      <c r="C30" s="313" t="s">
        <v>183</v>
      </c>
      <c r="D30" s="313" t="s">
        <v>183</v>
      </c>
      <c r="E30" s="313" t="s">
        <v>183</v>
      </c>
      <c r="F30" s="313" t="s">
        <v>183</v>
      </c>
      <c r="G30" s="313" t="s">
        <v>183</v>
      </c>
      <c r="H30" s="313">
        <f>32.5/100</f>
        <v>0.32500000000000001</v>
      </c>
      <c r="I30" s="317" t="s">
        <v>183</v>
      </c>
      <c r="J30" s="5"/>
    </row>
    <row r="31" spans="1:10" ht="12" customHeight="1">
      <c r="A31" s="311" t="s">
        <v>356</v>
      </c>
      <c r="B31" s="312" t="s">
        <v>172</v>
      </c>
      <c r="C31" s="313">
        <f>42/100</f>
        <v>0.42</v>
      </c>
      <c r="D31" s="313" t="s">
        <v>183</v>
      </c>
      <c r="E31" s="313" t="s">
        <v>183</v>
      </c>
      <c r="F31" s="313" t="s">
        <v>183</v>
      </c>
      <c r="G31" s="313" t="s">
        <v>183</v>
      </c>
      <c r="H31" s="313" t="s">
        <v>183</v>
      </c>
      <c r="I31" s="317" t="s">
        <v>183</v>
      </c>
      <c r="J31" s="5"/>
    </row>
    <row r="32" spans="1:10" ht="12" customHeight="1">
      <c r="A32" s="311" t="s">
        <v>357</v>
      </c>
      <c r="B32" s="312" t="s">
        <v>172</v>
      </c>
      <c r="C32" s="313" t="s">
        <v>183</v>
      </c>
      <c r="D32" s="313" t="s">
        <v>183</v>
      </c>
      <c r="E32" s="313" t="s">
        <v>183</v>
      </c>
      <c r="F32" s="313" t="s">
        <v>183</v>
      </c>
      <c r="G32" s="313" t="s">
        <v>183</v>
      </c>
      <c r="H32" s="313">
        <v>0.08</v>
      </c>
      <c r="I32" s="317" t="s">
        <v>183</v>
      </c>
      <c r="J32" s="5"/>
    </row>
    <row r="33" spans="1:10" ht="12" customHeight="1">
      <c r="A33" s="311" t="s">
        <v>75</v>
      </c>
      <c r="B33" s="312" t="s">
        <v>170</v>
      </c>
      <c r="C33" s="313" t="s">
        <v>183</v>
      </c>
      <c r="D33" s="313" t="s">
        <v>183</v>
      </c>
      <c r="E33" s="313" t="s">
        <v>183</v>
      </c>
      <c r="F33" s="313" t="s">
        <v>183</v>
      </c>
      <c r="G33" s="313">
        <v>9.2499999999999999E-2</v>
      </c>
      <c r="H33" s="313">
        <v>4.4989999999999995E-2</v>
      </c>
      <c r="I33" s="317" t="s">
        <v>183</v>
      </c>
      <c r="J33" s="5"/>
    </row>
    <row r="34" spans="1:10" ht="12" customHeight="1">
      <c r="A34" s="311" t="s">
        <v>72</v>
      </c>
      <c r="B34" s="312" t="s">
        <v>171</v>
      </c>
      <c r="C34" s="313" t="s">
        <v>183</v>
      </c>
      <c r="D34" s="313" t="s">
        <v>183</v>
      </c>
      <c r="E34" s="313" t="s">
        <v>183</v>
      </c>
      <c r="F34" s="313" t="s">
        <v>183</v>
      </c>
      <c r="G34" s="313" t="s">
        <v>183</v>
      </c>
      <c r="H34" s="313">
        <v>0.98239999999999994</v>
      </c>
      <c r="I34" s="317" t="s">
        <v>183</v>
      </c>
      <c r="J34" s="5"/>
    </row>
    <row r="35" spans="1:10" ht="12" customHeight="1">
      <c r="A35" s="311" t="s">
        <v>534</v>
      </c>
      <c r="B35" s="312" t="s">
        <v>171</v>
      </c>
      <c r="C35" s="313" t="s">
        <v>183</v>
      </c>
      <c r="D35" s="313" t="s">
        <v>183</v>
      </c>
      <c r="E35" s="313" t="s">
        <v>183</v>
      </c>
      <c r="F35" s="313" t="s">
        <v>183</v>
      </c>
      <c r="G35" s="313" t="s">
        <v>183</v>
      </c>
      <c r="H35" s="313">
        <v>0.89219999999999999</v>
      </c>
      <c r="I35" s="317" t="s">
        <v>183</v>
      </c>
      <c r="J35" s="5"/>
    </row>
    <row r="36" spans="1:10" ht="12" customHeight="1">
      <c r="A36" s="311" t="s">
        <v>535</v>
      </c>
      <c r="B36" s="312" t="s">
        <v>171</v>
      </c>
      <c r="C36" s="313" t="s">
        <v>183</v>
      </c>
      <c r="D36" s="313" t="s">
        <v>183</v>
      </c>
      <c r="E36" s="313" t="s">
        <v>183</v>
      </c>
      <c r="F36" s="313" t="s">
        <v>183</v>
      </c>
      <c r="G36" s="313" t="s">
        <v>183</v>
      </c>
      <c r="H36" s="313">
        <v>0.47499999999999998</v>
      </c>
      <c r="I36" s="317" t="s">
        <v>183</v>
      </c>
      <c r="J36" s="5"/>
    </row>
    <row r="37" spans="1:10" ht="12" customHeight="1">
      <c r="A37" s="311" t="s">
        <v>536</v>
      </c>
      <c r="B37" s="312" t="s">
        <v>172</v>
      </c>
      <c r="C37" s="313">
        <v>0.19938</v>
      </c>
      <c r="D37" s="313" t="s">
        <v>183</v>
      </c>
      <c r="E37" s="313" t="s">
        <v>183</v>
      </c>
      <c r="F37" s="313" t="s">
        <v>183</v>
      </c>
      <c r="G37" s="313" t="s">
        <v>183</v>
      </c>
      <c r="H37" s="313" t="s">
        <v>183</v>
      </c>
      <c r="I37" s="317" t="s">
        <v>183</v>
      </c>
      <c r="J37" s="5"/>
    </row>
    <row r="38" spans="1:10" ht="12" customHeight="1">
      <c r="A38" s="311" t="s">
        <v>360</v>
      </c>
      <c r="B38" s="312" t="s">
        <v>171</v>
      </c>
      <c r="C38" s="313" t="s">
        <v>183</v>
      </c>
      <c r="D38" s="313" t="s">
        <v>183</v>
      </c>
      <c r="E38" s="313" t="s">
        <v>183</v>
      </c>
      <c r="F38" s="313">
        <v>0.49099999999999999</v>
      </c>
      <c r="G38" s="313" t="s">
        <v>183</v>
      </c>
      <c r="H38" s="313" t="s">
        <v>183</v>
      </c>
      <c r="I38" s="317" t="s">
        <v>183</v>
      </c>
      <c r="J38" s="5"/>
    </row>
    <row r="39" spans="1:10" ht="12" customHeight="1">
      <c r="A39" s="311" t="s">
        <v>361</v>
      </c>
      <c r="B39" s="312" t="s">
        <v>171</v>
      </c>
      <c r="C39" s="313">
        <v>0.88190000000000002</v>
      </c>
      <c r="D39" s="313">
        <v>0.71879999999999999</v>
      </c>
      <c r="E39" s="313" t="s">
        <v>183</v>
      </c>
      <c r="F39" s="313" t="s">
        <v>183</v>
      </c>
      <c r="G39" s="313" t="s">
        <v>183</v>
      </c>
      <c r="H39" s="313" t="s">
        <v>183</v>
      </c>
      <c r="I39" s="317" t="s">
        <v>183</v>
      </c>
      <c r="J39" s="5"/>
    </row>
    <row r="40" spans="1:10" ht="12" customHeight="1">
      <c r="A40" s="311" t="s">
        <v>363</v>
      </c>
      <c r="B40" s="312" t="s">
        <v>170</v>
      </c>
      <c r="C40" s="313">
        <v>0.35667000000000004</v>
      </c>
      <c r="D40" s="313" t="s">
        <v>183</v>
      </c>
      <c r="E40" s="313" t="s">
        <v>183</v>
      </c>
      <c r="F40" s="313" t="s">
        <v>183</v>
      </c>
      <c r="G40" s="313" t="s">
        <v>183</v>
      </c>
      <c r="H40" s="313" t="s">
        <v>183</v>
      </c>
      <c r="I40" s="317" t="s">
        <v>183</v>
      </c>
      <c r="J40" s="5"/>
    </row>
    <row r="41" spans="1:10" ht="12" customHeight="1">
      <c r="A41" s="311" t="s">
        <v>537</v>
      </c>
      <c r="B41" s="312" t="s">
        <v>172</v>
      </c>
      <c r="C41" s="313" t="s">
        <v>183</v>
      </c>
      <c r="D41" s="313">
        <v>2.469E-2</v>
      </c>
      <c r="E41" s="313" t="s">
        <v>183</v>
      </c>
      <c r="F41" s="313" t="s">
        <v>183</v>
      </c>
      <c r="G41" s="313" t="s">
        <v>183</v>
      </c>
      <c r="H41" s="313" t="s">
        <v>183</v>
      </c>
      <c r="I41" s="317" t="s">
        <v>183</v>
      </c>
      <c r="J41" s="5"/>
    </row>
    <row r="42" spans="1:10" ht="12" customHeight="1">
      <c r="A42" s="311" t="s">
        <v>365</v>
      </c>
      <c r="B42" s="312" t="s">
        <v>170</v>
      </c>
      <c r="C42" s="313">
        <v>0.62785999999999997</v>
      </c>
      <c r="D42" s="313" t="s">
        <v>183</v>
      </c>
      <c r="E42" s="313" t="s">
        <v>183</v>
      </c>
      <c r="F42" s="313" t="s">
        <v>183</v>
      </c>
      <c r="G42" s="313" t="s">
        <v>183</v>
      </c>
      <c r="H42" s="313" t="s">
        <v>183</v>
      </c>
      <c r="I42" s="317" t="s">
        <v>183</v>
      </c>
      <c r="J42" s="5"/>
    </row>
    <row r="43" spans="1:10" ht="12" customHeight="1">
      <c r="A43" s="311" t="s">
        <v>366</v>
      </c>
      <c r="B43" s="312" t="s">
        <v>171</v>
      </c>
      <c r="C43" s="313">
        <v>0.73829999999999996</v>
      </c>
      <c r="D43" s="313" t="s">
        <v>183</v>
      </c>
      <c r="E43" s="313" t="s">
        <v>183</v>
      </c>
      <c r="F43" s="313" t="s">
        <v>183</v>
      </c>
      <c r="G43" s="313" t="s">
        <v>183</v>
      </c>
      <c r="H43" s="313" t="s">
        <v>183</v>
      </c>
      <c r="I43" s="317" t="s">
        <v>183</v>
      </c>
      <c r="J43" s="5"/>
    </row>
    <row r="44" spans="1:10" ht="12" customHeight="1">
      <c r="A44" s="311" t="s">
        <v>367</v>
      </c>
      <c r="B44" s="312" t="s">
        <v>171</v>
      </c>
      <c r="C44" s="313" t="s">
        <v>183</v>
      </c>
      <c r="D44" s="313" t="s">
        <v>183</v>
      </c>
      <c r="E44" s="313" t="s">
        <v>183</v>
      </c>
      <c r="F44" s="313" t="s">
        <v>183</v>
      </c>
      <c r="G44" s="313" t="s">
        <v>183</v>
      </c>
      <c r="H44" s="313">
        <v>0.52</v>
      </c>
      <c r="I44" s="317" t="s">
        <v>183</v>
      </c>
      <c r="J44" s="5"/>
    </row>
    <row r="45" spans="1:10" s="162" customFormat="1">
      <c r="A45" s="311" t="s">
        <v>370</v>
      </c>
      <c r="B45" s="312" t="s">
        <v>170</v>
      </c>
      <c r="C45" s="313">
        <v>0.98</v>
      </c>
      <c r="D45" s="313" t="s">
        <v>183</v>
      </c>
      <c r="E45" s="313" t="s">
        <v>183</v>
      </c>
      <c r="F45" s="313" t="s">
        <v>183</v>
      </c>
      <c r="G45" s="313" t="s">
        <v>183</v>
      </c>
      <c r="H45" s="313">
        <v>0.27860000000000001</v>
      </c>
      <c r="I45" s="317" t="s">
        <v>183</v>
      </c>
    </row>
    <row r="46" spans="1:10" s="162" customFormat="1">
      <c r="A46" s="311" t="s">
        <v>66</v>
      </c>
      <c r="B46" s="312" t="s">
        <v>170</v>
      </c>
      <c r="C46" s="313" t="s">
        <v>183</v>
      </c>
      <c r="D46" s="313" t="s">
        <v>183</v>
      </c>
      <c r="E46" s="313" t="s">
        <v>183</v>
      </c>
      <c r="F46" s="313" t="s">
        <v>183</v>
      </c>
      <c r="G46" s="313">
        <v>0.49875000000000003</v>
      </c>
      <c r="H46" s="313">
        <v>0.155</v>
      </c>
      <c r="I46" s="317">
        <v>0.01</v>
      </c>
    </row>
    <row r="47" spans="1:10" s="162" customFormat="1">
      <c r="A47" s="311" t="s">
        <v>371</v>
      </c>
      <c r="B47" s="312" t="s">
        <v>171</v>
      </c>
      <c r="C47" s="313">
        <v>0.45124999999999998</v>
      </c>
      <c r="D47" s="313">
        <v>2.5000000000000001E-2</v>
      </c>
      <c r="E47" s="313" t="s">
        <v>183</v>
      </c>
      <c r="F47" s="313" t="s">
        <v>183</v>
      </c>
      <c r="G47" s="313" t="s">
        <v>183</v>
      </c>
      <c r="H47" s="313" t="s">
        <v>183</v>
      </c>
      <c r="I47" s="317" t="s">
        <v>183</v>
      </c>
    </row>
    <row r="48" spans="1:10" s="162" customFormat="1">
      <c r="A48" s="311" t="s">
        <v>372</v>
      </c>
      <c r="B48" s="312" t="s">
        <v>170</v>
      </c>
      <c r="C48" s="313" t="s">
        <v>183</v>
      </c>
      <c r="D48" s="313" t="s">
        <v>183</v>
      </c>
      <c r="E48" s="313" t="s">
        <v>183</v>
      </c>
      <c r="F48" s="313" t="s">
        <v>183</v>
      </c>
      <c r="G48" s="313" t="s">
        <v>183</v>
      </c>
      <c r="H48" s="313">
        <v>0.111</v>
      </c>
      <c r="I48" s="317" t="s">
        <v>183</v>
      </c>
    </row>
    <row r="49" spans="1:9" s="162" customFormat="1">
      <c r="A49" s="311" t="s">
        <v>61</v>
      </c>
      <c r="B49" s="312" t="s">
        <v>172</v>
      </c>
      <c r="C49" s="313" t="s">
        <v>183</v>
      </c>
      <c r="D49" s="313" t="s">
        <v>183</v>
      </c>
      <c r="E49" s="313" t="s">
        <v>183</v>
      </c>
      <c r="F49" s="313">
        <v>0.64500000000000002</v>
      </c>
      <c r="G49" s="313" t="s">
        <v>183</v>
      </c>
      <c r="H49" s="313">
        <v>0.22902999999999998</v>
      </c>
      <c r="I49" s="317" t="s">
        <v>183</v>
      </c>
    </row>
    <row r="50" spans="1:9" s="162" customFormat="1">
      <c r="A50" s="311" t="s">
        <v>373</v>
      </c>
      <c r="B50" s="312" t="s">
        <v>171</v>
      </c>
      <c r="C50" s="313" t="s">
        <v>183</v>
      </c>
      <c r="D50" s="313" t="s">
        <v>183</v>
      </c>
      <c r="E50" s="313" t="s">
        <v>183</v>
      </c>
      <c r="F50" s="313" t="s">
        <v>183</v>
      </c>
      <c r="G50" s="313" t="s">
        <v>183</v>
      </c>
      <c r="H50" s="313">
        <v>0.93140000000000001</v>
      </c>
      <c r="I50" s="317" t="s">
        <v>183</v>
      </c>
    </row>
    <row r="51" spans="1:9" s="162" customFormat="1" ht="12" customHeight="1">
      <c r="A51" s="311" t="s">
        <v>374</v>
      </c>
      <c r="B51" s="312" t="s">
        <v>171</v>
      </c>
      <c r="C51" s="313">
        <v>0.84379999999999999</v>
      </c>
      <c r="D51" s="313">
        <v>0.1258</v>
      </c>
      <c r="E51" s="313" t="s">
        <v>183</v>
      </c>
      <c r="F51" s="313" t="s">
        <v>183</v>
      </c>
      <c r="G51" s="313" t="s">
        <v>183</v>
      </c>
      <c r="H51" s="313" t="s">
        <v>183</v>
      </c>
      <c r="I51" s="317" t="s">
        <v>183</v>
      </c>
    </row>
    <row r="52" spans="1:9" s="162" customFormat="1" ht="12" customHeight="1">
      <c r="A52" s="311" t="s">
        <v>376</v>
      </c>
      <c r="B52" s="312" t="s">
        <v>171</v>
      </c>
      <c r="C52" s="313" t="s">
        <v>183</v>
      </c>
      <c r="D52" s="313" t="s">
        <v>183</v>
      </c>
      <c r="E52" s="313" t="s">
        <v>183</v>
      </c>
      <c r="F52" s="313" t="s">
        <v>183</v>
      </c>
      <c r="G52" s="313" t="s">
        <v>183</v>
      </c>
      <c r="H52" s="313">
        <v>0.69750000000000001</v>
      </c>
      <c r="I52" s="317" t="s">
        <v>183</v>
      </c>
    </row>
    <row r="53" spans="1:9" s="162" customFormat="1" ht="12" customHeight="1">
      <c r="A53" s="311" t="s">
        <v>538</v>
      </c>
      <c r="B53" s="312" t="s">
        <v>172</v>
      </c>
      <c r="C53" s="313" t="s">
        <v>183</v>
      </c>
      <c r="D53" s="313" t="s">
        <v>183</v>
      </c>
      <c r="E53" s="313">
        <v>0.47499999999999998</v>
      </c>
      <c r="F53" s="313" t="s">
        <v>183</v>
      </c>
      <c r="G53" s="313" t="s">
        <v>183</v>
      </c>
      <c r="H53" s="313" t="s">
        <v>183</v>
      </c>
      <c r="I53" s="317" t="s">
        <v>183</v>
      </c>
    </row>
    <row r="54" spans="1:9" s="162" customFormat="1" ht="12" customHeight="1">
      <c r="A54" s="311" t="s">
        <v>378</v>
      </c>
      <c r="B54" s="312" t="s">
        <v>171</v>
      </c>
      <c r="C54" s="313" t="s">
        <v>183</v>
      </c>
      <c r="D54" s="313" t="s">
        <v>183</v>
      </c>
      <c r="E54" s="313" t="s">
        <v>183</v>
      </c>
      <c r="F54" s="313" t="s">
        <v>183</v>
      </c>
      <c r="G54" s="313">
        <v>0.77500000000000002</v>
      </c>
      <c r="H54" s="313" t="s">
        <v>183</v>
      </c>
      <c r="I54" s="317" t="s">
        <v>183</v>
      </c>
    </row>
    <row r="55" spans="1:9" s="162" customFormat="1" ht="12" customHeight="1">
      <c r="A55" s="311" t="s">
        <v>379</v>
      </c>
      <c r="B55" s="312" t="s">
        <v>172</v>
      </c>
      <c r="C55" s="313">
        <v>0.65625</v>
      </c>
      <c r="D55" s="313">
        <v>0.45</v>
      </c>
      <c r="E55" s="313" t="s">
        <v>183</v>
      </c>
      <c r="F55" s="313" t="s">
        <v>183</v>
      </c>
      <c r="G55" s="313" t="s">
        <v>183</v>
      </c>
      <c r="H55" s="313" t="s">
        <v>183</v>
      </c>
      <c r="I55" s="317" t="s">
        <v>183</v>
      </c>
    </row>
    <row r="56" spans="1:9" s="162" customFormat="1" ht="12" customHeight="1">
      <c r="A56" s="311" t="s">
        <v>539</v>
      </c>
      <c r="B56" s="312" t="s">
        <v>170</v>
      </c>
      <c r="C56" s="313" t="s">
        <v>183</v>
      </c>
      <c r="D56" s="313" t="s">
        <v>183</v>
      </c>
      <c r="E56" s="313" t="s">
        <v>183</v>
      </c>
      <c r="F56" s="313">
        <v>0.5514</v>
      </c>
      <c r="G56" s="313" t="s">
        <v>183</v>
      </c>
      <c r="H56" s="313" t="s">
        <v>183</v>
      </c>
      <c r="I56" s="317" t="s">
        <v>183</v>
      </c>
    </row>
    <row r="57" spans="1:9" s="162" customFormat="1" ht="12" customHeight="1">
      <c r="A57" s="311" t="s">
        <v>380</v>
      </c>
      <c r="B57" s="312" t="s">
        <v>170</v>
      </c>
      <c r="C57" s="313" t="s">
        <v>183</v>
      </c>
      <c r="D57" s="313" t="s">
        <v>183</v>
      </c>
      <c r="E57" s="313" t="s">
        <v>183</v>
      </c>
      <c r="F57" s="313" t="s">
        <v>183</v>
      </c>
      <c r="G57" s="313" t="s">
        <v>183</v>
      </c>
      <c r="H57" s="313">
        <v>0.09</v>
      </c>
      <c r="I57" s="317" t="s">
        <v>183</v>
      </c>
    </row>
    <row r="58" spans="1:9" s="162" customFormat="1" ht="12" customHeight="1">
      <c r="A58" s="311" t="s">
        <v>382</v>
      </c>
      <c r="B58" s="312" t="s">
        <v>171</v>
      </c>
      <c r="C58" s="313" t="s">
        <v>183</v>
      </c>
      <c r="D58" s="313" t="s">
        <v>183</v>
      </c>
      <c r="E58" s="313" t="s">
        <v>183</v>
      </c>
      <c r="F58" s="313" t="s">
        <v>183</v>
      </c>
      <c r="G58" s="313" t="s">
        <v>183</v>
      </c>
      <c r="H58" s="313">
        <v>0.34499999999999997</v>
      </c>
      <c r="I58" s="317" t="s">
        <v>183</v>
      </c>
    </row>
    <row r="59" spans="1:9" s="162" customFormat="1" ht="12" customHeight="1">
      <c r="A59" s="311" t="s">
        <v>383</v>
      </c>
      <c r="B59" s="312" t="s">
        <v>171</v>
      </c>
      <c r="C59" s="313">
        <v>0.84</v>
      </c>
      <c r="D59" s="313" t="s">
        <v>183</v>
      </c>
      <c r="E59" s="313" t="s">
        <v>183</v>
      </c>
      <c r="F59" s="313" t="s">
        <v>183</v>
      </c>
      <c r="G59" s="313" t="s">
        <v>183</v>
      </c>
      <c r="H59" s="313" t="s">
        <v>183</v>
      </c>
      <c r="I59" s="317" t="s">
        <v>183</v>
      </c>
    </row>
    <row r="60" spans="1:9" s="162" customFormat="1" ht="12" customHeight="1">
      <c r="A60" s="311" t="s">
        <v>385</v>
      </c>
      <c r="B60" s="312" t="s">
        <v>172</v>
      </c>
      <c r="C60" s="313" t="s">
        <v>183</v>
      </c>
      <c r="D60" s="313" t="s">
        <v>183</v>
      </c>
      <c r="E60" s="313" t="s">
        <v>183</v>
      </c>
      <c r="F60" s="313" t="s">
        <v>183</v>
      </c>
      <c r="G60" s="313">
        <v>0.64370000000000005</v>
      </c>
      <c r="H60" s="313" t="s">
        <v>183</v>
      </c>
      <c r="I60" s="317" t="s">
        <v>183</v>
      </c>
    </row>
    <row r="61" spans="1:9" s="162" customFormat="1" ht="12" customHeight="1">
      <c r="A61" s="311" t="s">
        <v>387</v>
      </c>
      <c r="B61" s="312" t="s">
        <v>170</v>
      </c>
      <c r="C61" s="313" t="s">
        <v>183</v>
      </c>
      <c r="D61" s="313" t="s">
        <v>183</v>
      </c>
      <c r="E61" s="313" t="s">
        <v>183</v>
      </c>
      <c r="F61" s="313" t="s">
        <v>183</v>
      </c>
      <c r="G61" s="313" t="s">
        <v>183</v>
      </c>
      <c r="H61" s="313">
        <v>0.19625000000000001</v>
      </c>
      <c r="I61" s="317" t="s">
        <v>183</v>
      </c>
    </row>
    <row r="62" spans="1:9" s="162" customFormat="1" ht="12" customHeight="1">
      <c r="A62" s="311" t="s">
        <v>390</v>
      </c>
      <c r="B62" s="312" t="s">
        <v>172</v>
      </c>
      <c r="C62" s="313" t="s">
        <v>183</v>
      </c>
      <c r="D62" s="313" t="s">
        <v>183</v>
      </c>
      <c r="E62" s="313" t="s">
        <v>183</v>
      </c>
      <c r="F62" s="313" t="s">
        <v>183</v>
      </c>
      <c r="G62" s="313" t="s">
        <v>183</v>
      </c>
      <c r="H62" s="313">
        <v>0.22</v>
      </c>
      <c r="I62" s="317" t="s">
        <v>183</v>
      </c>
    </row>
    <row r="63" spans="1:9" s="162" customFormat="1" ht="12" customHeight="1">
      <c r="A63" s="311" t="s">
        <v>391</v>
      </c>
      <c r="B63" s="312" t="s">
        <v>172</v>
      </c>
      <c r="C63" s="313">
        <v>0.20374999999999999</v>
      </c>
      <c r="D63" s="313">
        <v>0.02</v>
      </c>
      <c r="E63" s="313" t="s">
        <v>183</v>
      </c>
      <c r="F63" s="313" t="s">
        <v>183</v>
      </c>
      <c r="G63" s="313" t="s">
        <v>183</v>
      </c>
      <c r="H63" s="313" t="s">
        <v>183</v>
      </c>
      <c r="I63" s="317" t="s">
        <v>183</v>
      </c>
    </row>
    <row r="64" spans="1:9" s="162" customFormat="1" ht="12" customHeight="1">
      <c r="A64" s="311" t="s">
        <v>70</v>
      </c>
      <c r="B64" s="312" t="s">
        <v>172</v>
      </c>
      <c r="C64" s="313">
        <v>0.17915</v>
      </c>
      <c r="D64" s="313" t="s">
        <v>183</v>
      </c>
      <c r="E64" s="313" t="s">
        <v>183</v>
      </c>
      <c r="F64" s="313" t="s">
        <v>183</v>
      </c>
      <c r="G64" s="313" t="s">
        <v>183</v>
      </c>
      <c r="H64" s="313" t="s">
        <v>183</v>
      </c>
      <c r="I64" s="317" t="s">
        <v>183</v>
      </c>
    </row>
    <row r="65" spans="1:9" s="162" customFormat="1" ht="12" customHeight="1">
      <c r="A65" s="311" t="s">
        <v>392</v>
      </c>
      <c r="B65" s="312" t="s">
        <v>171</v>
      </c>
      <c r="C65" s="313" t="s">
        <v>183</v>
      </c>
      <c r="D65" s="313" t="s">
        <v>183</v>
      </c>
      <c r="E65" s="313" t="s">
        <v>183</v>
      </c>
      <c r="F65" s="313" t="s">
        <v>183</v>
      </c>
      <c r="G65" s="313" t="s">
        <v>183</v>
      </c>
      <c r="H65" s="313">
        <v>0.32</v>
      </c>
      <c r="I65" s="317" t="s">
        <v>183</v>
      </c>
    </row>
    <row r="66" spans="1:9" s="162" customFormat="1" ht="12" customHeight="1">
      <c r="A66" s="311" t="s">
        <v>393</v>
      </c>
      <c r="B66" s="312" t="s">
        <v>170</v>
      </c>
      <c r="C66" s="313">
        <v>0.96750000000000003</v>
      </c>
      <c r="D66" s="313" t="s">
        <v>183</v>
      </c>
      <c r="E66" s="313" t="s">
        <v>183</v>
      </c>
      <c r="F66" s="313" t="s">
        <v>183</v>
      </c>
      <c r="G66" s="313" t="s">
        <v>183</v>
      </c>
      <c r="H66" s="313">
        <v>0.28608</v>
      </c>
      <c r="I66" s="317" t="s">
        <v>183</v>
      </c>
    </row>
    <row r="67" spans="1:9" s="162" customFormat="1" ht="12" customHeight="1">
      <c r="A67" s="311" t="s">
        <v>395</v>
      </c>
      <c r="B67" s="312" t="s">
        <v>170</v>
      </c>
      <c r="C67" s="313">
        <v>0.96565000000000001</v>
      </c>
      <c r="D67" s="313" t="s">
        <v>183</v>
      </c>
      <c r="E67" s="313" t="s">
        <v>183</v>
      </c>
      <c r="F67" s="313" t="s">
        <v>183</v>
      </c>
      <c r="G67" s="313" t="s">
        <v>183</v>
      </c>
      <c r="H67" s="313">
        <v>0.9708</v>
      </c>
      <c r="I67" s="317" t="s">
        <v>183</v>
      </c>
    </row>
    <row r="68" spans="1:9" s="162" customFormat="1" ht="12" customHeight="1">
      <c r="A68" s="311" t="s">
        <v>397</v>
      </c>
      <c r="B68" s="312" t="s">
        <v>172</v>
      </c>
      <c r="C68" s="313">
        <v>0.63</v>
      </c>
      <c r="D68" s="313">
        <v>9.7500000000000003E-2</v>
      </c>
      <c r="E68" s="313" t="s">
        <v>183</v>
      </c>
      <c r="F68" s="313" t="s">
        <v>183</v>
      </c>
      <c r="G68" s="313" t="s">
        <v>183</v>
      </c>
      <c r="H68" s="313" t="s">
        <v>183</v>
      </c>
      <c r="I68" s="317" t="s">
        <v>183</v>
      </c>
    </row>
    <row r="69" spans="1:9" s="162" customFormat="1" ht="12" customHeight="1">
      <c r="A69" s="311" t="s">
        <v>399</v>
      </c>
      <c r="B69" s="312" t="s">
        <v>171</v>
      </c>
      <c r="C69" s="313">
        <v>0.81090999999999991</v>
      </c>
      <c r="D69" s="313" t="s">
        <v>183</v>
      </c>
      <c r="E69" s="313" t="s">
        <v>183</v>
      </c>
      <c r="F69" s="313" t="s">
        <v>183</v>
      </c>
      <c r="G69" s="313" t="s">
        <v>183</v>
      </c>
      <c r="H69" s="313" t="s">
        <v>183</v>
      </c>
      <c r="I69" s="317" t="s">
        <v>183</v>
      </c>
    </row>
    <row r="70" spans="1:9" s="162" customFormat="1" ht="12" customHeight="1">
      <c r="A70" s="311" t="s">
        <v>401</v>
      </c>
      <c r="B70" s="312" t="s">
        <v>171</v>
      </c>
      <c r="C70" s="313" t="s">
        <v>183</v>
      </c>
      <c r="D70" s="313" t="s">
        <v>183</v>
      </c>
      <c r="E70" s="313" t="s">
        <v>183</v>
      </c>
      <c r="F70" s="313" t="s">
        <v>183</v>
      </c>
      <c r="G70" s="313" t="s">
        <v>183</v>
      </c>
      <c r="H70" s="313">
        <v>0.53060000000000007</v>
      </c>
      <c r="I70" s="317" t="s">
        <v>183</v>
      </c>
    </row>
    <row r="71" spans="1:9" s="162" customFormat="1" ht="12" customHeight="1">
      <c r="A71" s="311" t="s">
        <v>403</v>
      </c>
      <c r="B71" s="312" t="s">
        <v>171</v>
      </c>
      <c r="C71" s="313">
        <v>0.68059999999999998</v>
      </c>
      <c r="D71" s="313" t="s">
        <v>183</v>
      </c>
      <c r="E71" s="313" t="s">
        <v>183</v>
      </c>
      <c r="F71" s="313" t="s">
        <v>183</v>
      </c>
      <c r="G71" s="313" t="s">
        <v>183</v>
      </c>
      <c r="H71" s="313">
        <v>7.980000000000001E-2</v>
      </c>
      <c r="I71" s="317" t="s">
        <v>183</v>
      </c>
    </row>
    <row r="72" spans="1:9" s="162" customFormat="1" ht="12" customHeight="1">
      <c r="A72" s="311" t="s">
        <v>540</v>
      </c>
      <c r="B72" s="312" t="s">
        <v>172</v>
      </c>
      <c r="C72" s="313" t="s">
        <v>183</v>
      </c>
      <c r="D72" s="313" t="s">
        <v>183</v>
      </c>
      <c r="E72" s="313" t="s">
        <v>183</v>
      </c>
      <c r="F72" s="313">
        <v>0.42</v>
      </c>
      <c r="G72" s="313" t="s">
        <v>183</v>
      </c>
      <c r="H72" s="313">
        <v>0.41649999999999998</v>
      </c>
      <c r="I72" s="317" t="s">
        <v>183</v>
      </c>
    </row>
    <row r="73" spans="1:9" s="162" customFormat="1" ht="12" customHeight="1">
      <c r="A73" s="311" t="s">
        <v>541</v>
      </c>
      <c r="B73" s="312" t="s">
        <v>171</v>
      </c>
      <c r="C73" s="313" t="s">
        <v>183</v>
      </c>
      <c r="D73" s="313" t="s">
        <v>183</v>
      </c>
      <c r="E73" s="313" t="s">
        <v>183</v>
      </c>
      <c r="F73" s="313" t="s">
        <v>183</v>
      </c>
      <c r="G73" s="313" t="s">
        <v>183</v>
      </c>
      <c r="H73" s="313">
        <v>0.6</v>
      </c>
      <c r="I73" s="317" t="s">
        <v>183</v>
      </c>
    </row>
    <row r="74" spans="1:9" s="162" customFormat="1" ht="12" customHeight="1">
      <c r="A74" s="311" t="s">
        <v>405</v>
      </c>
      <c r="B74" s="312" t="s">
        <v>172</v>
      </c>
      <c r="C74" s="313" t="s">
        <v>183</v>
      </c>
      <c r="D74" s="313" t="s">
        <v>183</v>
      </c>
      <c r="E74" s="313" t="s">
        <v>183</v>
      </c>
      <c r="F74" s="313" t="s">
        <v>183</v>
      </c>
      <c r="G74" s="313" t="s">
        <v>183</v>
      </c>
      <c r="H74" s="313">
        <v>0.42</v>
      </c>
      <c r="I74" s="317" t="s">
        <v>183</v>
      </c>
    </row>
    <row r="75" spans="1:9" s="162" customFormat="1" ht="12" customHeight="1">
      <c r="A75" s="311" t="s">
        <v>542</v>
      </c>
      <c r="B75" s="312" t="s">
        <v>171</v>
      </c>
      <c r="C75" s="313" t="s">
        <v>183</v>
      </c>
      <c r="D75" s="313" t="s">
        <v>183</v>
      </c>
      <c r="E75" s="313" t="s">
        <v>183</v>
      </c>
      <c r="F75" s="313">
        <v>0.67749999999999999</v>
      </c>
      <c r="G75" s="313" t="s">
        <v>183</v>
      </c>
      <c r="H75" s="313">
        <v>0.4</v>
      </c>
      <c r="I75" s="317" t="s">
        <v>183</v>
      </c>
    </row>
    <row r="76" spans="1:9" s="162" customFormat="1" ht="12" customHeight="1">
      <c r="A76" s="311" t="s">
        <v>543</v>
      </c>
      <c r="B76" s="312" t="s">
        <v>172</v>
      </c>
      <c r="C76" s="313" t="s">
        <v>183</v>
      </c>
      <c r="D76" s="313" t="s">
        <v>183</v>
      </c>
      <c r="E76" s="313" t="s">
        <v>183</v>
      </c>
      <c r="F76" s="313">
        <v>0.98069999999999991</v>
      </c>
      <c r="G76" s="313" t="s">
        <v>183</v>
      </c>
      <c r="H76" s="313">
        <v>0.49090000000000006</v>
      </c>
      <c r="I76" s="317" t="s">
        <v>183</v>
      </c>
    </row>
    <row r="77" spans="1:9" s="162" customFormat="1" ht="12" customHeight="1">
      <c r="A77" s="311" t="s">
        <v>407</v>
      </c>
      <c r="B77" s="312" t="s">
        <v>170</v>
      </c>
      <c r="C77" s="313">
        <v>0.90500000000000003</v>
      </c>
      <c r="D77" s="313" t="s">
        <v>183</v>
      </c>
      <c r="E77" s="313" t="s">
        <v>183</v>
      </c>
      <c r="F77" s="313" t="s">
        <v>183</v>
      </c>
      <c r="G77" s="313" t="s">
        <v>183</v>
      </c>
      <c r="H77" s="313">
        <v>0.65359999999999996</v>
      </c>
      <c r="I77" s="317" t="s">
        <v>183</v>
      </c>
    </row>
    <row r="78" spans="1:9" s="162" customFormat="1" ht="12" customHeight="1">
      <c r="A78" s="311" t="s">
        <v>408</v>
      </c>
      <c r="B78" s="312" t="s">
        <v>172</v>
      </c>
      <c r="C78" s="313">
        <v>0.875</v>
      </c>
      <c r="D78" s="313" t="s">
        <v>183</v>
      </c>
      <c r="E78" s="313" t="s">
        <v>183</v>
      </c>
      <c r="F78" s="313">
        <v>0.6984999999999999</v>
      </c>
      <c r="G78" s="313" t="s">
        <v>183</v>
      </c>
      <c r="H78" s="313">
        <v>2.2499999999999999E-2</v>
      </c>
      <c r="I78" s="317" t="s">
        <v>183</v>
      </c>
    </row>
    <row r="79" spans="1:9" s="162" customFormat="1" ht="12" customHeight="1">
      <c r="A79" s="311" t="s">
        <v>410</v>
      </c>
      <c r="B79" s="312" t="s">
        <v>170</v>
      </c>
      <c r="C79" s="313">
        <v>0.88292000000000004</v>
      </c>
      <c r="D79" s="313" t="s">
        <v>183</v>
      </c>
      <c r="E79" s="313" t="s">
        <v>183</v>
      </c>
      <c r="F79" s="313" t="s">
        <v>183</v>
      </c>
      <c r="G79" s="313">
        <v>0.74750000000000005</v>
      </c>
      <c r="H79" s="313">
        <v>0.30888000000000004</v>
      </c>
      <c r="I79" s="317" t="s">
        <v>183</v>
      </c>
    </row>
    <row r="80" spans="1:9" s="162" customFormat="1" ht="12" customHeight="1">
      <c r="A80" s="311" t="s">
        <v>411</v>
      </c>
      <c r="B80" s="312" t="s">
        <v>170</v>
      </c>
      <c r="C80" s="313" t="s">
        <v>183</v>
      </c>
      <c r="D80" s="313" t="s">
        <v>183</v>
      </c>
      <c r="E80" s="313" t="s">
        <v>183</v>
      </c>
      <c r="F80" s="313" t="s">
        <v>183</v>
      </c>
      <c r="G80" s="313" t="s">
        <v>183</v>
      </c>
      <c r="H80" s="313">
        <v>4.7500000000000001E-2</v>
      </c>
      <c r="I80" s="317" t="s">
        <v>183</v>
      </c>
    </row>
    <row r="81" spans="1:13" s="162" customFormat="1" ht="12" customHeight="1">
      <c r="A81" s="311" t="s">
        <v>412</v>
      </c>
      <c r="B81" s="312" t="s">
        <v>172</v>
      </c>
      <c r="C81" s="313" t="s">
        <v>183</v>
      </c>
      <c r="D81" s="313" t="s">
        <v>183</v>
      </c>
      <c r="E81" s="313" t="s">
        <v>183</v>
      </c>
      <c r="F81" s="313" t="s">
        <v>183</v>
      </c>
      <c r="G81" s="313" t="s">
        <v>183</v>
      </c>
      <c r="H81" s="313">
        <v>0.40630000000000005</v>
      </c>
      <c r="I81" s="317" t="s">
        <v>183</v>
      </c>
    </row>
    <row r="82" spans="1:13" s="162" customFormat="1" ht="12" customHeight="1">
      <c r="A82" s="311" t="s">
        <v>62</v>
      </c>
      <c r="B82" s="312" t="s">
        <v>172</v>
      </c>
      <c r="C82" s="313" t="s">
        <v>183</v>
      </c>
      <c r="D82" s="313" t="s">
        <v>183</v>
      </c>
      <c r="E82" s="313" t="s">
        <v>183</v>
      </c>
      <c r="F82" s="313" t="s">
        <v>183</v>
      </c>
      <c r="G82" s="313" t="s">
        <v>183</v>
      </c>
      <c r="H82" s="313">
        <v>2.5950000000000001E-2</v>
      </c>
      <c r="I82" s="317" t="s">
        <v>183</v>
      </c>
    </row>
    <row r="83" spans="1:13" s="162" customFormat="1" ht="12" customHeight="1">
      <c r="A83" s="311" t="s">
        <v>414</v>
      </c>
      <c r="B83" s="312" t="s">
        <v>171</v>
      </c>
      <c r="C83" s="313">
        <v>0.99</v>
      </c>
      <c r="D83" s="313" t="s">
        <v>183</v>
      </c>
      <c r="E83" s="313" t="s">
        <v>183</v>
      </c>
      <c r="F83" s="313" t="s">
        <v>183</v>
      </c>
      <c r="G83" s="313" t="s">
        <v>183</v>
      </c>
      <c r="H83" s="313" t="s">
        <v>183</v>
      </c>
      <c r="I83" s="317" t="s">
        <v>183</v>
      </c>
    </row>
    <row r="84" spans="1:13" s="162" customFormat="1" ht="12" customHeight="1">
      <c r="A84" s="311" t="s">
        <v>415</v>
      </c>
      <c r="B84" s="312" t="s">
        <v>170</v>
      </c>
      <c r="C84" s="313">
        <v>1.0078499999999999</v>
      </c>
      <c r="D84" s="313" t="s">
        <v>183</v>
      </c>
      <c r="E84" s="313" t="s">
        <v>183</v>
      </c>
      <c r="F84" s="313" t="s">
        <v>183</v>
      </c>
      <c r="G84" s="313" t="s">
        <v>183</v>
      </c>
      <c r="H84" s="313">
        <v>7.2499999999999995E-2</v>
      </c>
      <c r="I84" s="317" t="s">
        <v>183</v>
      </c>
    </row>
    <row r="85" spans="1:13" ht="12" customHeight="1">
      <c r="A85" s="311" t="s">
        <v>416</v>
      </c>
      <c r="B85" s="312" t="s">
        <v>170</v>
      </c>
      <c r="C85" s="313">
        <v>0.31624999999999998</v>
      </c>
      <c r="D85" s="313" t="s">
        <v>183</v>
      </c>
      <c r="E85" s="313" t="s">
        <v>183</v>
      </c>
      <c r="F85" s="313" t="s">
        <v>183</v>
      </c>
      <c r="G85" s="313" t="s">
        <v>183</v>
      </c>
      <c r="H85" s="313" t="s">
        <v>183</v>
      </c>
      <c r="I85" s="317" t="s">
        <v>183</v>
      </c>
      <c r="J85" s="5"/>
      <c r="K85" s="5"/>
      <c r="L85" s="5"/>
      <c r="M85" s="5"/>
    </row>
    <row r="86" spans="1:13" ht="12" customHeight="1">
      <c r="A86" s="311" t="s">
        <v>418</v>
      </c>
      <c r="B86" s="312" t="s">
        <v>170</v>
      </c>
      <c r="C86" s="313" t="s">
        <v>183</v>
      </c>
      <c r="D86" s="313" t="s">
        <v>183</v>
      </c>
      <c r="E86" s="313" t="s">
        <v>183</v>
      </c>
      <c r="F86" s="313">
        <v>0.54</v>
      </c>
      <c r="G86" s="313" t="s">
        <v>183</v>
      </c>
      <c r="H86" s="313" t="s">
        <v>183</v>
      </c>
      <c r="I86" s="317" t="s">
        <v>183</v>
      </c>
      <c r="J86" s="5"/>
      <c r="K86" s="5"/>
      <c r="L86" s="5"/>
      <c r="M86" s="5"/>
    </row>
    <row r="87" spans="1:13" ht="12" customHeight="1">
      <c r="A87" s="311" t="s">
        <v>419</v>
      </c>
      <c r="B87" s="312" t="s">
        <v>172</v>
      </c>
      <c r="C87" s="313">
        <v>0.52849999999999997</v>
      </c>
      <c r="D87" s="313">
        <v>0.33329999999999999</v>
      </c>
      <c r="E87" s="313" t="s">
        <v>183</v>
      </c>
      <c r="F87" s="313" t="s">
        <v>183</v>
      </c>
      <c r="G87" s="313" t="s">
        <v>183</v>
      </c>
      <c r="H87" s="313" t="s">
        <v>183</v>
      </c>
      <c r="I87" s="317" t="s">
        <v>183</v>
      </c>
      <c r="J87" s="5"/>
      <c r="K87" s="5"/>
      <c r="L87" s="5"/>
      <c r="M87" s="5"/>
    </row>
    <row r="88" spans="1:13" ht="12" customHeight="1">
      <c r="A88" s="311" t="s">
        <v>420</v>
      </c>
      <c r="B88" s="312" t="s">
        <v>171</v>
      </c>
      <c r="C88" s="313" t="s">
        <v>183</v>
      </c>
      <c r="D88" s="313" t="s">
        <v>183</v>
      </c>
      <c r="E88" s="313" t="s">
        <v>183</v>
      </c>
      <c r="F88" s="313" t="s">
        <v>183</v>
      </c>
      <c r="G88" s="313" t="s">
        <v>183</v>
      </c>
      <c r="H88" s="313">
        <v>0.8831</v>
      </c>
      <c r="I88" s="317" t="s">
        <v>183</v>
      </c>
      <c r="J88" s="5"/>
      <c r="K88" s="5"/>
      <c r="L88" s="5"/>
      <c r="M88" s="5"/>
    </row>
    <row r="89" spans="1:13" ht="12" customHeight="1">
      <c r="A89" s="311" t="s">
        <v>422</v>
      </c>
      <c r="B89" s="312" t="s">
        <v>171</v>
      </c>
      <c r="C89" s="313">
        <v>0.625</v>
      </c>
      <c r="D89" s="313">
        <v>0.375</v>
      </c>
      <c r="E89" s="313" t="s">
        <v>183</v>
      </c>
      <c r="F89" s="313" t="s">
        <v>183</v>
      </c>
      <c r="G89" s="313" t="s">
        <v>183</v>
      </c>
      <c r="H89" s="313" t="s">
        <v>183</v>
      </c>
      <c r="I89" s="317" t="s">
        <v>183</v>
      </c>
      <c r="J89" s="5"/>
      <c r="K89" s="5"/>
      <c r="L89" s="5"/>
      <c r="M89" s="5"/>
    </row>
    <row r="90" spans="1:13" ht="12" customHeight="1">
      <c r="A90" s="311" t="s">
        <v>423</v>
      </c>
      <c r="B90" s="312" t="s">
        <v>172</v>
      </c>
      <c r="C90" s="313" t="s">
        <v>183</v>
      </c>
      <c r="D90" s="313" t="s">
        <v>183</v>
      </c>
      <c r="E90" s="313" t="s">
        <v>183</v>
      </c>
      <c r="F90" s="313" t="s">
        <v>183</v>
      </c>
      <c r="G90" s="313" t="s">
        <v>183</v>
      </c>
      <c r="H90" s="313">
        <v>5.0000000000000001E-3</v>
      </c>
      <c r="I90" s="317" t="s">
        <v>183</v>
      </c>
      <c r="J90" s="5"/>
      <c r="K90" s="5"/>
      <c r="L90" s="5"/>
      <c r="M90" s="5"/>
    </row>
    <row r="91" spans="1:13" ht="12" customHeight="1">
      <c r="A91" s="311" t="s">
        <v>424</v>
      </c>
      <c r="B91" s="312" t="s">
        <v>172</v>
      </c>
      <c r="C91" s="313" t="s">
        <v>183</v>
      </c>
      <c r="D91" s="313" t="s">
        <v>183</v>
      </c>
      <c r="E91" s="313" t="s">
        <v>183</v>
      </c>
      <c r="F91" s="313">
        <v>0.45619999999999999</v>
      </c>
      <c r="G91" s="313" t="s">
        <v>183</v>
      </c>
      <c r="H91" s="313" t="s">
        <v>183</v>
      </c>
      <c r="I91" s="317" t="s">
        <v>183</v>
      </c>
      <c r="J91" s="5"/>
      <c r="K91" s="5"/>
      <c r="L91" s="5"/>
      <c r="M91" s="5"/>
    </row>
    <row r="92" spans="1:13" ht="12" customHeight="1">
      <c r="A92" s="311" t="s">
        <v>425</v>
      </c>
      <c r="B92" s="312" t="s">
        <v>170</v>
      </c>
      <c r="C92" s="313">
        <v>0.67525000000000002</v>
      </c>
      <c r="D92" s="313" t="s">
        <v>183</v>
      </c>
      <c r="E92" s="313" t="s">
        <v>183</v>
      </c>
      <c r="F92" s="313" t="s">
        <v>183</v>
      </c>
      <c r="G92" s="313" t="s">
        <v>183</v>
      </c>
      <c r="H92" s="313" t="s">
        <v>183</v>
      </c>
      <c r="I92" s="317" t="s">
        <v>183</v>
      </c>
      <c r="J92" s="5"/>
      <c r="K92" s="5"/>
      <c r="L92" s="5"/>
      <c r="M92" s="5"/>
    </row>
    <row r="93" spans="1:13">
      <c r="A93" s="311" t="s">
        <v>544</v>
      </c>
      <c r="B93" s="312" t="s">
        <v>172</v>
      </c>
      <c r="C93" s="313" t="s">
        <v>183</v>
      </c>
      <c r="D93" s="313" t="s">
        <v>183</v>
      </c>
      <c r="E93" s="313" t="s">
        <v>183</v>
      </c>
      <c r="F93" s="313" t="s">
        <v>183</v>
      </c>
      <c r="G93" s="313" t="s">
        <v>183</v>
      </c>
      <c r="H93" s="313">
        <v>0.96230000000000004</v>
      </c>
      <c r="I93" s="317" t="s">
        <v>183</v>
      </c>
      <c r="J93" s="5"/>
      <c r="K93" s="5"/>
      <c r="L93" s="5"/>
      <c r="M93" s="5"/>
    </row>
    <row r="94" spans="1:13">
      <c r="A94" s="311" t="s">
        <v>427</v>
      </c>
      <c r="B94" s="312" t="s">
        <v>170</v>
      </c>
      <c r="C94" s="313" t="s">
        <v>183</v>
      </c>
      <c r="D94" s="313" t="s">
        <v>183</v>
      </c>
      <c r="E94" s="313" t="s">
        <v>183</v>
      </c>
      <c r="F94" s="313" t="s">
        <v>183</v>
      </c>
      <c r="G94" s="313" t="s">
        <v>183</v>
      </c>
      <c r="H94" s="313">
        <v>0.29744999999999999</v>
      </c>
      <c r="I94" s="317" t="s">
        <v>183</v>
      </c>
    </row>
    <row r="95" spans="1:13">
      <c r="A95" s="311" t="s">
        <v>428</v>
      </c>
      <c r="B95" s="312" t="s">
        <v>170</v>
      </c>
      <c r="C95" s="313">
        <v>0.1925</v>
      </c>
      <c r="D95" s="313" t="s">
        <v>183</v>
      </c>
      <c r="E95" s="313" t="s">
        <v>183</v>
      </c>
      <c r="F95" s="313" t="s">
        <v>183</v>
      </c>
      <c r="G95" s="313" t="s">
        <v>183</v>
      </c>
      <c r="H95" s="313" t="s">
        <v>183</v>
      </c>
      <c r="I95" s="317" t="s">
        <v>183</v>
      </c>
    </row>
    <row r="96" spans="1:13">
      <c r="A96" s="311" t="s">
        <v>429</v>
      </c>
      <c r="B96" s="312" t="s">
        <v>172</v>
      </c>
      <c r="C96" s="313" t="s">
        <v>183</v>
      </c>
      <c r="D96" s="313" t="s">
        <v>183</v>
      </c>
      <c r="E96" s="313" t="s">
        <v>183</v>
      </c>
      <c r="F96" s="313" t="s">
        <v>183</v>
      </c>
      <c r="G96" s="313" t="s">
        <v>183</v>
      </c>
      <c r="H96" s="313">
        <v>0.16</v>
      </c>
      <c r="I96" s="317" t="s">
        <v>183</v>
      </c>
    </row>
    <row r="97" spans="1:9">
      <c r="A97" s="311" t="s">
        <v>430</v>
      </c>
      <c r="B97" s="312" t="s">
        <v>171</v>
      </c>
      <c r="C97" s="313">
        <v>7.6249999999999998E-2</v>
      </c>
      <c r="D97" s="313" t="s">
        <v>183</v>
      </c>
      <c r="E97" s="313" t="s">
        <v>183</v>
      </c>
      <c r="F97" s="313">
        <v>0.06</v>
      </c>
      <c r="G97" s="313" t="s">
        <v>183</v>
      </c>
      <c r="H97" s="313" t="s">
        <v>183</v>
      </c>
      <c r="I97" s="317" t="s">
        <v>183</v>
      </c>
    </row>
    <row r="98" spans="1:9">
      <c r="A98" s="311" t="s">
        <v>73</v>
      </c>
      <c r="B98" s="312" t="s">
        <v>170</v>
      </c>
      <c r="C98" s="313">
        <v>0.93683000000000005</v>
      </c>
      <c r="D98" s="313" t="s">
        <v>183</v>
      </c>
      <c r="E98" s="313" t="s">
        <v>183</v>
      </c>
      <c r="F98" s="313" t="s">
        <v>183</v>
      </c>
      <c r="G98" s="313" t="s">
        <v>183</v>
      </c>
      <c r="H98" s="313">
        <v>0.27</v>
      </c>
      <c r="I98" s="317" t="s">
        <v>183</v>
      </c>
    </row>
    <row r="99" spans="1:9">
      <c r="A99" s="311" t="s">
        <v>431</v>
      </c>
      <c r="B99" s="312" t="s">
        <v>171</v>
      </c>
      <c r="C99" s="313" t="s">
        <v>183</v>
      </c>
      <c r="D99" s="313" t="s">
        <v>183</v>
      </c>
      <c r="E99" s="313" t="s">
        <v>183</v>
      </c>
      <c r="F99" s="313" t="s">
        <v>183</v>
      </c>
      <c r="G99" s="313" t="s">
        <v>183</v>
      </c>
      <c r="H99" s="313">
        <v>0.92</v>
      </c>
      <c r="I99" s="317" t="s">
        <v>183</v>
      </c>
    </row>
    <row r="100" spans="1:9">
      <c r="A100" s="311" t="s">
        <v>433</v>
      </c>
      <c r="B100" s="312" t="s">
        <v>170</v>
      </c>
      <c r="C100" s="313" t="s">
        <v>183</v>
      </c>
      <c r="D100" s="313">
        <v>0.89</v>
      </c>
      <c r="E100" s="313" t="s">
        <v>183</v>
      </c>
      <c r="F100" s="313">
        <v>0.95499999999999996</v>
      </c>
      <c r="G100" s="313" t="s">
        <v>183</v>
      </c>
      <c r="H100" s="313">
        <v>0.02</v>
      </c>
      <c r="I100" s="317" t="s">
        <v>183</v>
      </c>
    </row>
    <row r="101" spans="1:9">
      <c r="A101" s="311" t="s">
        <v>545</v>
      </c>
      <c r="B101" s="312" t="s">
        <v>172</v>
      </c>
      <c r="C101" s="313">
        <v>0.61313000000000006</v>
      </c>
      <c r="D101" s="313" t="s">
        <v>183</v>
      </c>
      <c r="E101" s="313" t="s">
        <v>183</v>
      </c>
      <c r="F101" s="313" t="s">
        <v>183</v>
      </c>
      <c r="G101" s="313" t="s">
        <v>183</v>
      </c>
      <c r="H101" s="313" t="s">
        <v>183</v>
      </c>
      <c r="I101" s="317" t="s">
        <v>183</v>
      </c>
    </row>
    <row r="102" spans="1:9">
      <c r="A102" s="311" t="s">
        <v>434</v>
      </c>
      <c r="B102" s="312" t="s">
        <v>172</v>
      </c>
      <c r="C102" s="313">
        <v>0.31859999999999999</v>
      </c>
      <c r="D102" s="313" t="s">
        <v>183</v>
      </c>
      <c r="E102" s="313" t="s">
        <v>183</v>
      </c>
      <c r="F102" s="313" t="s">
        <v>183</v>
      </c>
      <c r="G102" s="313" t="s">
        <v>183</v>
      </c>
      <c r="H102" s="313">
        <v>0.01</v>
      </c>
      <c r="I102" s="317" t="s">
        <v>183</v>
      </c>
    </row>
    <row r="103" spans="1:9">
      <c r="A103" s="311" t="s">
        <v>435</v>
      </c>
      <c r="B103" s="312" t="s">
        <v>171</v>
      </c>
      <c r="C103" s="313" t="s">
        <v>183</v>
      </c>
      <c r="D103" s="313" t="s">
        <v>183</v>
      </c>
      <c r="E103" s="313" t="s">
        <v>183</v>
      </c>
      <c r="F103" s="313">
        <v>0.68799999999999994</v>
      </c>
      <c r="G103" s="313">
        <v>0.40299999999999997</v>
      </c>
      <c r="H103" s="313" t="s">
        <v>183</v>
      </c>
      <c r="I103" s="317" t="s">
        <v>183</v>
      </c>
    </row>
    <row r="104" spans="1:9">
      <c r="A104" s="311" t="s">
        <v>437</v>
      </c>
      <c r="B104" s="312" t="s">
        <v>172</v>
      </c>
      <c r="C104" s="313" t="s">
        <v>183</v>
      </c>
      <c r="D104" s="313" t="s">
        <v>183</v>
      </c>
      <c r="E104" s="313" t="s">
        <v>183</v>
      </c>
      <c r="F104" s="313">
        <v>0.32500000000000001</v>
      </c>
      <c r="G104" s="313" t="s">
        <v>183</v>
      </c>
      <c r="H104" s="313" t="s">
        <v>183</v>
      </c>
      <c r="I104" s="317" t="s">
        <v>183</v>
      </c>
    </row>
    <row r="105" spans="1:9">
      <c r="A105" s="311" t="s">
        <v>438</v>
      </c>
      <c r="B105" s="312" t="s">
        <v>171</v>
      </c>
      <c r="C105" s="313" t="s">
        <v>183</v>
      </c>
      <c r="D105" s="313" t="s">
        <v>183</v>
      </c>
      <c r="E105" s="313" t="s">
        <v>183</v>
      </c>
      <c r="F105" s="313" t="s">
        <v>183</v>
      </c>
      <c r="G105" s="313" t="s">
        <v>183</v>
      </c>
      <c r="H105" s="313">
        <v>0.41340000000000005</v>
      </c>
      <c r="I105" s="317" t="s">
        <v>183</v>
      </c>
    </row>
    <row r="106" spans="1:9">
      <c r="A106" s="311" t="s">
        <v>439</v>
      </c>
      <c r="B106" s="312" t="s">
        <v>172</v>
      </c>
      <c r="C106" s="313">
        <v>0.19</v>
      </c>
      <c r="D106" s="313" t="s">
        <v>183</v>
      </c>
      <c r="E106" s="313" t="s">
        <v>183</v>
      </c>
      <c r="F106" s="313" t="s">
        <v>183</v>
      </c>
      <c r="G106" s="313" t="s">
        <v>183</v>
      </c>
      <c r="H106" s="313" t="s">
        <v>183</v>
      </c>
      <c r="I106" s="317" t="s">
        <v>183</v>
      </c>
    </row>
    <row r="107" spans="1:9">
      <c r="A107" s="311" t="s">
        <v>441</v>
      </c>
      <c r="B107" s="312" t="s">
        <v>171</v>
      </c>
      <c r="C107" s="313" t="s">
        <v>183</v>
      </c>
      <c r="D107" s="313" t="s">
        <v>183</v>
      </c>
      <c r="E107" s="313" t="s">
        <v>183</v>
      </c>
      <c r="F107" s="313" t="s">
        <v>183</v>
      </c>
      <c r="G107" s="313" t="s">
        <v>183</v>
      </c>
      <c r="H107" s="313">
        <v>0.57418999999999998</v>
      </c>
      <c r="I107" s="317" t="s">
        <v>183</v>
      </c>
    </row>
    <row r="108" spans="1:9">
      <c r="A108" s="311" t="s">
        <v>443</v>
      </c>
      <c r="B108" s="312" t="s">
        <v>172</v>
      </c>
      <c r="C108" s="313" t="s">
        <v>183</v>
      </c>
      <c r="D108" s="313" t="s">
        <v>183</v>
      </c>
      <c r="E108" s="313" t="s">
        <v>183</v>
      </c>
      <c r="F108" s="313">
        <v>0.47619999999999996</v>
      </c>
      <c r="G108" s="313" t="s">
        <v>183</v>
      </c>
      <c r="H108" s="313" t="s">
        <v>183</v>
      </c>
      <c r="I108" s="317" t="s">
        <v>183</v>
      </c>
    </row>
    <row r="109" spans="1:9">
      <c r="A109" s="311" t="s">
        <v>65</v>
      </c>
      <c r="B109" s="312" t="s">
        <v>170</v>
      </c>
      <c r="C109" s="313">
        <v>0.29870000000000002</v>
      </c>
      <c r="D109" s="313" t="s">
        <v>183</v>
      </c>
      <c r="E109" s="313" t="s">
        <v>183</v>
      </c>
      <c r="F109" s="313" t="s">
        <v>183</v>
      </c>
      <c r="G109" s="313" t="s">
        <v>183</v>
      </c>
      <c r="H109" s="313" t="s">
        <v>183</v>
      </c>
      <c r="I109" s="317" t="s">
        <v>183</v>
      </c>
    </row>
    <row r="110" spans="1:9">
      <c r="A110" s="311" t="s">
        <v>444</v>
      </c>
      <c r="B110" s="312" t="s">
        <v>171</v>
      </c>
      <c r="C110" s="313" t="s">
        <v>183</v>
      </c>
      <c r="D110" s="313" t="s">
        <v>183</v>
      </c>
      <c r="E110" s="313" t="s">
        <v>183</v>
      </c>
      <c r="F110" s="313">
        <v>6.5000000000000002E-2</v>
      </c>
      <c r="G110" s="313" t="s">
        <v>183</v>
      </c>
      <c r="H110" s="313" t="s">
        <v>183</v>
      </c>
      <c r="I110" s="317" t="s">
        <v>183</v>
      </c>
    </row>
    <row r="111" spans="1:9">
      <c r="A111" s="311" t="s">
        <v>446</v>
      </c>
      <c r="B111" s="312" t="s">
        <v>171</v>
      </c>
      <c r="C111" s="313" t="s">
        <v>183</v>
      </c>
      <c r="D111" s="313" t="s">
        <v>183</v>
      </c>
      <c r="E111" s="313" t="s">
        <v>183</v>
      </c>
      <c r="F111" s="313" t="s">
        <v>183</v>
      </c>
      <c r="G111" s="313" t="s">
        <v>183</v>
      </c>
      <c r="H111" s="313">
        <v>0.27250000000000002</v>
      </c>
      <c r="I111" s="317" t="s">
        <v>183</v>
      </c>
    </row>
    <row r="112" spans="1:9">
      <c r="A112" s="311" t="s">
        <v>447</v>
      </c>
      <c r="B112" s="312" t="s">
        <v>170</v>
      </c>
      <c r="C112" s="313" t="s">
        <v>183</v>
      </c>
      <c r="D112" s="313" t="s">
        <v>183</v>
      </c>
      <c r="E112" s="313" t="s">
        <v>183</v>
      </c>
      <c r="F112" s="313" t="s">
        <v>183</v>
      </c>
      <c r="G112" s="313" t="s">
        <v>183</v>
      </c>
      <c r="H112" s="313">
        <v>0.1116</v>
      </c>
      <c r="I112" s="317" t="s">
        <v>183</v>
      </c>
    </row>
    <row r="113" spans="1:9">
      <c r="A113" s="311" t="s">
        <v>449</v>
      </c>
      <c r="B113" s="312" t="s">
        <v>170</v>
      </c>
      <c r="C113" s="313" t="s">
        <v>183</v>
      </c>
      <c r="D113" s="313" t="s">
        <v>183</v>
      </c>
      <c r="E113" s="313" t="s">
        <v>183</v>
      </c>
      <c r="F113" s="313" t="s">
        <v>183</v>
      </c>
      <c r="G113" s="313" t="s">
        <v>183</v>
      </c>
      <c r="H113" s="313">
        <v>1.6289999999999999E-2</v>
      </c>
      <c r="I113" s="317" t="s">
        <v>183</v>
      </c>
    </row>
    <row r="114" spans="1:9">
      <c r="A114" s="311" t="s">
        <v>451</v>
      </c>
      <c r="B114" s="312" t="s">
        <v>170</v>
      </c>
      <c r="C114" s="313" t="s">
        <v>183</v>
      </c>
      <c r="D114" s="313" t="s">
        <v>183</v>
      </c>
      <c r="E114" s="313" t="s">
        <v>183</v>
      </c>
      <c r="F114" s="313" t="s">
        <v>183</v>
      </c>
      <c r="G114" s="313">
        <v>0.01</v>
      </c>
      <c r="H114" s="313" t="s">
        <v>183</v>
      </c>
      <c r="I114" s="317" t="s">
        <v>183</v>
      </c>
    </row>
    <row r="115" spans="1:9">
      <c r="A115" s="311" t="s">
        <v>452</v>
      </c>
      <c r="B115" s="312" t="s">
        <v>172</v>
      </c>
      <c r="C115" s="313" t="s">
        <v>183</v>
      </c>
      <c r="D115" s="313" t="s">
        <v>183</v>
      </c>
      <c r="E115" s="313" t="s">
        <v>183</v>
      </c>
      <c r="F115" s="313">
        <v>0.34689999999999999</v>
      </c>
      <c r="G115" s="313" t="s">
        <v>183</v>
      </c>
      <c r="H115" s="313" t="s">
        <v>183</v>
      </c>
      <c r="I115" s="317" t="s">
        <v>183</v>
      </c>
    </row>
    <row r="116" spans="1:9">
      <c r="A116" s="311" t="s">
        <v>453</v>
      </c>
      <c r="B116" s="312" t="s">
        <v>172</v>
      </c>
      <c r="C116" s="313" t="s">
        <v>183</v>
      </c>
      <c r="D116" s="313" t="s">
        <v>183</v>
      </c>
      <c r="E116" s="313" t="s">
        <v>183</v>
      </c>
      <c r="F116" s="313" t="s">
        <v>183</v>
      </c>
      <c r="G116" s="313" t="s">
        <v>183</v>
      </c>
      <c r="H116" s="313">
        <v>0.24879999999999999</v>
      </c>
      <c r="I116" s="317" t="s">
        <v>183</v>
      </c>
    </row>
    <row r="117" spans="1:9">
      <c r="A117" s="311" t="s">
        <v>455</v>
      </c>
      <c r="B117" s="312" t="s">
        <v>172</v>
      </c>
      <c r="C117" s="313">
        <v>0.27</v>
      </c>
      <c r="D117" s="313">
        <v>2.7999999999999997E-2</v>
      </c>
      <c r="E117" s="313" t="s">
        <v>183</v>
      </c>
      <c r="F117" s="313" t="s">
        <v>183</v>
      </c>
      <c r="G117" s="313" t="s">
        <v>183</v>
      </c>
      <c r="H117" s="313" t="s">
        <v>183</v>
      </c>
      <c r="I117" s="317" t="s">
        <v>183</v>
      </c>
    </row>
    <row r="118" spans="1:9">
      <c r="A118" s="311" t="s">
        <v>456</v>
      </c>
      <c r="B118" s="312" t="s">
        <v>172</v>
      </c>
      <c r="C118" s="313" t="s">
        <v>183</v>
      </c>
      <c r="D118" s="313" t="s">
        <v>183</v>
      </c>
      <c r="E118" s="313" t="s">
        <v>183</v>
      </c>
      <c r="F118" s="313" t="s">
        <v>183</v>
      </c>
      <c r="G118" s="313" t="s">
        <v>183</v>
      </c>
      <c r="H118" s="313">
        <v>0.32119999999999999</v>
      </c>
      <c r="I118" s="317" t="s">
        <v>183</v>
      </c>
    </row>
    <row r="119" spans="1:9">
      <c r="A119" s="311" t="s">
        <v>458</v>
      </c>
      <c r="B119" s="312" t="s">
        <v>170</v>
      </c>
      <c r="C119" s="313">
        <v>0.9375</v>
      </c>
      <c r="D119" s="313" t="s">
        <v>183</v>
      </c>
      <c r="E119" s="313" t="s">
        <v>183</v>
      </c>
      <c r="F119" s="313" t="s">
        <v>183</v>
      </c>
      <c r="G119" s="313" t="s">
        <v>183</v>
      </c>
      <c r="H119" s="313">
        <v>0.20865999999999998</v>
      </c>
      <c r="I119" s="317" t="s">
        <v>183</v>
      </c>
    </row>
    <row r="120" spans="1:9">
      <c r="A120" s="311" t="s">
        <v>459</v>
      </c>
      <c r="B120" s="312" t="s">
        <v>172</v>
      </c>
      <c r="C120" s="313" t="s">
        <v>183</v>
      </c>
      <c r="D120" s="313" t="s">
        <v>183</v>
      </c>
      <c r="E120" s="313" t="s">
        <v>183</v>
      </c>
      <c r="F120" s="313">
        <v>0.82</v>
      </c>
      <c r="G120" s="313" t="s">
        <v>183</v>
      </c>
      <c r="H120" s="313" t="s">
        <v>183</v>
      </c>
      <c r="I120" s="317" t="s">
        <v>183</v>
      </c>
    </row>
    <row r="121" spans="1:9">
      <c r="A121" s="311" t="s">
        <v>460</v>
      </c>
      <c r="B121" s="312" t="s">
        <v>171</v>
      </c>
      <c r="C121" s="313">
        <v>0.5786</v>
      </c>
      <c r="D121" s="313" t="s">
        <v>183</v>
      </c>
      <c r="E121" s="313" t="s">
        <v>183</v>
      </c>
      <c r="F121" s="313" t="s">
        <v>183</v>
      </c>
      <c r="G121" s="313" t="s">
        <v>183</v>
      </c>
      <c r="H121" s="313" t="s">
        <v>183</v>
      </c>
      <c r="I121" s="317" t="s">
        <v>183</v>
      </c>
    </row>
    <row r="122" spans="1:9">
      <c r="A122" s="311" t="s">
        <v>461</v>
      </c>
      <c r="B122" s="312" t="s">
        <v>170</v>
      </c>
      <c r="C122" s="313" t="s">
        <v>183</v>
      </c>
      <c r="D122" s="313" t="s">
        <v>183</v>
      </c>
      <c r="E122" s="313" t="s">
        <v>183</v>
      </c>
      <c r="F122" s="313">
        <v>0.20250000000000001</v>
      </c>
      <c r="G122" s="313">
        <v>3.6400000000000002E-2</v>
      </c>
      <c r="H122" s="313" t="s">
        <v>183</v>
      </c>
      <c r="I122" s="317" t="s">
        <v>183</v>
      </c>
    </row>
    <row r="123" spans="1:9">
      <c r="A123" s="311" t="s">
        <v>462</v>
      </c>
      <c r="B123" s="312" t="s">
        <v>171</v>
      </c>
      <c r="C123" s="313" t="s">
        <v>183</v>
      </c>
      <c r="D123" s="313" t="s">
        <v>183</v>
      </c>
      <c r="E123" s="313" t="s">
        <v>183</v>
      </c>
      <c r="F123" s="313" t="s">
        <v>183</v>
      </c>
      <c r="G123" s="313" t="s">
        <v>183</v>
      </c>
      <c r="H123" s="313">
        <v>0.94140000000000001</v>
      </c>
      <c r="I123" s="317" t="s">
        <v>183</v>
      </c>
    </row>
    <row r="124" spans="1:9">
      <c r="A124" s="311" t="s">
        <v>463</v>
      </c>
      <c r="B124" s="312" t="s">
        <v>171</v>
      </c>
      <c r="C124" s="313" t="s">
        <v>183</v>
      </c>
      <c r="D124" s="313" t="s">
        <v>183</v>
      </c>
      <c r="E124" s="313" t="s">
        <v>183</v>
      </c>
      <c r="F124" s="313" t="s">
        <v>183</v>
      </c>
      <c r="G124" s="313" t="s">
        <v>183</v>
      </c>
      <c r="H124" s="313">
        <v>0.15</v>
      </c>
      <c r="I124" s="317" t="s">
        <v>183</v>
      </c>
    </row>
    <row r="125" spans="1:9">
      <c r="A125" s="311" t="s">
        <v>467</v>
      </c>
      <c r="B125" s="312" t="s">
        <v>172</v>
      </c>
      <c r="C125" s="313" t="s">
        <v>183</v>
      </c>
      <c r="D125" s="313" t="s">
        <v>183</v>
      </c>
      <c r="E125" s="313" t="s">
        <v>183</v>
      </c>
      <c r="F125" s="313" t="s">
        <v>183</v>
      </c>
      <c r="G125" s="313">
        <v>0.38</v>
      </c>
      <c r="H125" s="313" t="s">
        <v>183</v>
      </c>
      <c r="I125" s="317" t="s">
        <v>183</v>
      </c>
    </row>
    <row r="126" spans="1:9">
      <c r="A126" s="311" t="s">
        <v>472</v>
      </c>
      <c r="B126" s="312" t="s">
        <v>172</v>
      </c>
      <c r="C126" s="313">
        <v>0.41375000000000001</v>
      </c>
      <c r="D126" s="313">
        <v>0.2</v>
      </c>
      <c r="E126" s="313" t="s">
        <v>183</v>
      </c>
      <c r="F126" s="313" t="s">
        <v>183</v>
      </c>
      <c r="G126" s="313" t="s">
        <v>183</v>
      </c>
      <c r="H126" s="313" t="s">
        <v>183</v>
      </c>
      <c r="I126" s="317" t="s">
        <v>183</v>
      </c>
    </row>
    <row r="127" spans="1:9">
      <c r="A127" s="311" t="s">
        <v>473</v>
      </c>
      <c r="B127" s="312" t="s">
        <v>170</v>
      </c>
      <c r="C127" s="313">
        <v>0.2465</v>
      </c>
      <c r="D127" s="313" t="s">
        <v>183</v>
      </c>
      <c r="E127" s="313" t="s">
        <v>183</v>
      </c>
      <c r="F127" s="313" t="s">
        <v>183</v>
      </c>
      <c r="G127" s="313" t="s">
        <v>183</v>
      </c>
      <c r="H127" s="313" t="s">
        <v>183</v>
      </c>
      <c r="I127" s="317" t="s">
        <v>183</v>
      </c>
    </row>
    <row r="128" spans="1:9">
      <c r="A128" s="311" t="s">
        <v>474</v>
      </c>
      <c r="B128" s="312" t="s">
        <v>171</v>
      </c>
      <c r="C128" s="313" t="s">
        <v>183</v>
      </c>
      <c r="D128" s="313" t="s">
        <v>183</v>
      </c>
      <c r="E128" s="313" t="s">
        <v>183</v>
      </c>
      <c r="F128" s="313" t="s">
        <v>183</v>
      </c>
      <c r="G128" s="313">
        <v>0.37</v>
      </c>
      <c r="H128" s="313" t="s">
        <v>183</v>
      </c>
      <c r="I128" s="317" t="s">
        <v>183</v>
      </c>
    </row>
    <row r="129" spans="1:9">
      <c r="A129" s="311" t="s">
        <v>475</v>
      </c>
      <c r="B129" s="312" t="s">
        <v>170</v>
      </c>
      <c r="C129" s="313">
        <v>0.95</v>
      </c>
      <c r="D129" s="313" t="s">
        <v>183</v>
      </c>
      <c r="E129" s="313" t="s">
        <v>183</v>
      </c>
      <c r="F129" s="313" t="s">
        <v>183</v>
      </c>
      <c r="G129" s="313" t="s">
        <v>183</v>
      </c>
      <c r="H129" s="313">
        <v>7.4999999999999997E-3</v>
      </c>
      <c r="I129" s="317" t="s">
        <v>183</v>
      </c>
    </row>
    <row r="130" spans="1:9">
      <c r="A130" s="311" t="s">
        <v>74</v>
      </c>
      <c r="B130" s="312" t="s">
        <v>172</v>
      </c>
      <c r="C130" s="313" t="s">
        <v>183</v>
      </c>
      <c r="D130" s="313" t="s">
        <v>183</v>
      </c>
      <c r="E130" s="313" t="s">
        <v>183</v>
      </c>
      <c r="F130" s="313">
        <v>0.60209999999999997</v>
      </c>
      <c r="G130" s="313" t="s">
        <v>183</v>
      </c>
      <c r="H130" s="313">
        <v>5.5E-2</v>
      </c>
      <c r="I130" s="317" t="s">
        <v>183</v>
      </c>
    </row>
    <row r="131" spans="1:9">
      <c r="A131" s="311" t="s">
        <v>477</v>
      </c>
      <c r="B131" s="312" t="s">
        <v>170</v>
      </c>
      <c r="C131" s="313" t="s">
        <v>183</v>
      </c>
      <c r="D131" s="313" t="s">
        <v>183</v>
      </c>
      <c r="E131" s="313" t="s">
        <v>183</v>
      </c>
      <c r="F131" s="313" t="s">
        <v>183</v>
      </c>
      <c r="G131" s="313" t="s">
        <v>183</v>
      </c>
      <c r="H131" s="313">
        <v>8.2500000000000004E-2</v>
      </c>
      <c r="I131" s="317" t="s">
        <v>183</v>
      </c>
    </row>
    <row r="132" spans="1:9">
      <c r="A132" s="311" t="s">
        <v>546</v>
      </c>
      <c r="B132" s="312" t="s">
        <v>171</v>
      </c>
      <c r="C132" s="313">
        <v>0.74704999999999999</v>
      </c>
      <c r="D132" s="313" t="s">
        <v>183</v>
      </c>
      <c r="E132" s="313" t="s">
        <v>183</v>
      </c>
      <c r="F132" s="313" t="s">
        <v>183</v>
      </c>
      <c r="G132" s="313" t="s">
        <v>183</v>
      </c>
      <c r="H132" s="313" t="s">
        <v>183</v>
      </c>
      <c r="I132" s="317" t="s">
        <v>183</v>
      </c>
    </row>
    <row r="133" spans="1:9">
      <c r="A133" s="311" t="s">
        <v>479</v>
      </c>
      <c r="B133" s="312" t="s">
        <v>170</v>
      </c>
      <c r="C133" s="313" t="s">
        <v>183</v>
      </c>
      <c r="D133" s="313" t="s">
        <v>183</v>
      </c>
      <c r="E133" s="313" t="s">
        <v>183</v>
      </c>
      <c r="F133" s="313">
        <v>0.95</v>
      </c>
      <c r="G133" s="313">
        <v>0.06</v>
      </c>
      <c r="H133" s="313" t="s">
        <v>183</v>
      </c>
      <c r="I133" s="317" t="s">
        <v>183</v>
      </c>
    </row>
    <row r="134" spans="1:9">
      <c r="A134" s="311" t="s">
        <v>547</v>
      </c>
      <c r="B134" s="312" t="s">
        <v>172</v>
      </c>
      <c r="C134" s="313" t="s">
        <v>183</v>
      </c>
      <c r="D134" s="313" t="s">
        <v>183</v>
      </c>
      <c r="E134" s="313" t="s">
        <v>183</v>
      </c>
      <c r="F134" s="313" t="s">
        <v>183</v>
      </c>
      <c r="G134" s="313" t="s">
        <v>183</v>
      </c>
      <c r="H134" s="313">
        <v>0.36</v>
      </c>
      <c r="I134" s="317" t="s">
        <v>183</v>
      </c>
    </row>
    <row r="135" spans="1:9">
      <c r="A135" s="311" t="s">
        <v>480</v>
      </c>
      <c r="B135" s="312" t="s">
        <v>170</v>
      </c>
      <c r="C135" s="313">
        <v>0.87749999999999995</v>
      </c>
      <c r="D135" s="313" t="s">
        <v>183</v>
      </c>
      <c r="E135" s="313" t="s">
        <v>183</v>
      </c>
      <c r="F135" s="313" t="s">
        <v>183</v>
      </c>
      <c r="G135" s="313" t="s">
        <v>183</v>
      </c>
      <c r="H135" s="313">
        <v>0.16</v>
      </c>
      <c r="I135" s="317" t="s">
        <v>183</v>
      </c>
    </row>
    <row r="136" spans="1:9">
      <c r="A136" s="311" t="s">
        <v>481</v>
      </c>
      <c r="B136" s="312" t="s">
        <v>170</v>
      </c>
      <c r="C136" s="313">
        <v>0.77249999999999996</v>
      </c>
      <c r="D136" s="313">
        <v>0.11849999999999999</v>
      </c>
      <c r="E136" s="313" t="s">
        <v>183</v>
      </c>
      <c r="F136" s="313" t="s">
        <v>183</v>
      </c>
      <c r="G136" s="313" t="s">
        <v>183</v>
      </c>
      <c r="H136" s="313" t="s">
        <v>183</v>
      </c>
      <c r="I136" s="317" t="s">
        <v>183</v>
      </c>
    </row>
    <row r="137" spans="1:9">
      <c r="A137" s="311" t="s">
        <v>482</v>
      </c>
      <c r="B137" s="312" t="s">
        <v>171</v>
      </c>
      <c r="C137" s="313">
        <v>0.42429</v>
      </c>
      <c r="D137" s="313" t="s">
        <v>183</v>
      </c>
      <c r="E137" s="313" t="s">
        <v>183</v>
      </c>
      <c r="F137" s="313" t="s">
        <v>183</v>
      </c>
      <c r="G137" s="313" t="s">
        <v>183</v>
      </c>
      <c r="H137" s="313" t="s">
        <v>183</v>
      </c>
      <c r="I137" s="317" t="s">
        <v>183</v>
      </c>
    </row>
    <row r="138" spans="1:9">
      <c r="A138" s="311" t="s">
        <v>483</v>
      </c>
      <c r="B138" s="312" t="s">
        <v>171</v>
      </c>
      <c r="C138" s="313">
        <v>0.66</v>
      </c>
      <c r="D138" s="313" t="s">
        <v>183</v>
      </c>
      <c r="E138" s="313" t="s">
        <v>183</v>
      </c>
      <c r="F138" s="313" t="s">
        <v>183</v>
      </c>
      <c r="G138" s="313" t="s">
        <v>183</v>
      </c>
      <c r="H138" s="313" t="s">
        <v>183</v>
      </c>
      <c r="I138" s="317" t="s">
        <v>183</v>
      </c>
    </row>
    <row r="139" spans="1:9">
      <c r="A139" s="311" t="s">
        <v>64</v>
      </c>
      <c r="B139" s="312" t="s">
        <v>172</v>
      </c>
      <c r="C139" s="313" t="s">
        <v>183</v>
      </c>
      <c r="D139" s="313" t="s">
        <v>183</v>
      </c>
      <c r="E139" s="313" t="s">
        <v>183</v>
      </c>
      <c r="F139" s="313">
        <v>0.1</v>
      </c>
      <c r="G139" s="313" t="s">
        <v>183</v>
      </c>
      <c r="H139" s="313">
        <v>0.05</v>
      </c>
      <c r="I139" s="317" t="s">
        <v>183</v>
      </c>
    </row>
    <row r="140" spans="1:9">
      <c r="A140" s="311" t="s">
        <v>485</v>
      </c>
      <c r="B140" s="312" t="s">
        <v>171</v>
      </c>
      <c r="C140" s="313" t="s">
        <v>183</v>
      </c>
      <c r="D140" s="313" t="s">
        <v>183</v>
      </c>
      <c r="E140" s="313" t="s">
        <v>183</v>
      </c>
      <c r="F140" s="313" t="s">
        <v>183</v>
      </c>
      <c r="G140" s="313" t="s">
        <v>183</v>
      </c>
      <c r="H140" s="313">
        <v>0.79020000000000001</v>
      </c>
      <c r="I140" s="317" t="s">
        <v>183</v>
      </c>
    </row>
    <row r="141" spans="1:9">
      <c r="A141" s="311" t="s">
        <v>487</v>
      </c>
      <c r="B141" s="312" t="s">
        <v>171</v>
      </c>
      <c r="C141" s="313">
        <v>0.14849999999999999</v>
      </c>
      <c r="D141" s="313" t="s">
        <v>183</v>
      </c>
      <c r="E141" s="313" t="s">
        <v>183</v>
      </c>
      <c r="F141" s="313" t="s">
        <v>183</v>
      </c>
      <c r="G141" s="313" t="s">
        <v>183</v>
      </c>
      <c r="H141" s="313" t="s">
        <v>183</v>
      </c>
      <c r="I141" s="317" t="s">
        <v>183</v>
      </c>
    </row>
    <row r="142" spans="1:9">
      <c r="A142" s="311" t="s">
        <v>488</v>
      </c>
      <c r="B142" s="312" t="s">
        <v>171</v>
      </c>
      <c r="C142" s="313" t="s">
        <v>183</v>
      </c>
      <c r="D142" s="313" t="s">
        <v>183</v>
      </c>
      <c r="E142" s="313" t="s">
        <v>183</v>
      </c>
      <c r="F142" s="313">
        <v>0.50667000000000006</v>
      </c>
      <c r="G142" s="313" t="s">
        <v>183</v>
      </c>
      <c r="H142" s="313" t="s">
        <v>183</v>
      </c>
      <c r="I142" s="317" t="s">
        <v>183</v>
      </c>
    </row>
    <row r="143" spans="1:9">
      <c r="A143" s="311" t="s">
        <v>494</v>
      </c>
      <c r="B143" s="312" t="s">
        <v>171</v>
      </c>
      <c r="C143" s="313">
        <v>0.68625000000000003</v>
      </c>
      <c r="D143" s="313" t="s">
        <v>183</v>
      </c>
      <c r="E143" s="313" t="s">
        <v>183</v>
      </c>
      <c r="F143" s="313" t="s">
        <v>183</v>
      </c>
      <c r="G143" s="313" t="s">
        <v>183</v>
      </c>
      <c r="H143" s="313" t="s">
        <v>183</v>
      </c>
      <c r="I143" s="317" t="s">
        <v>183</v>
      </c>
    </row>
    <row r="144" spans="1:9">
      <c r="A144" s="311" t="s">
        <v>495</v>
      </c>
      <c r="B144" s="312" t="s">
        <v>171</v>
      </c>
      <c r="C144" s="313" t="s">
        <v>183</v>
      </c>
      <c r="D144" s="313" t="s">
        <v>183</v>
      </c>
      <c r="E144" s="313" t="s">
        <v>183</v>
      </c>
      <c r="F144" s="313" t="s">
        <v>183</v>
      </c>
      <c r="G144" s="313" t="s">
        <v>183</v>
      </c>
      <c r="H144" s="313">
        <v>0.60506000000000004</v>
      </c>
      <c r="I144" s="317" t="s">
        <v>183</v>
      </c>
    </row>
    <row r="145" spans="1:9">
      <c r="A145" s="311" t="s">
        <v>496</v>
      </c>
      <c r="B145" s="312" t="s">
        <v>172</v>
      </c>
      <c r="C145" s="313" t="s">
        <v>183</v>
      </c>
      <c r="D145" s="313" t="s">
        <v>183</v>
      </c>
      <c r="E145" s="313" t="s">
        <v>183</v>
      </c>
      <c r="F145" s="313">
        <v>0.44670000000000004</v>
      </c>
      <c r="G145" s="313" t="s">
        <v>183</v>
      </c>
      <c r="H145" s="313" t="s">
        <v>183</v>
      </c>
      <c r="I145" s="317" t="s">
        <v>183</v>
      </c>
    </row>
    <row r="146" spans="1:9">
      <c r="A146" s="311" t="s">
        <v>497</v>
      </c>
      <c r="B146" s="312" t="s">
        <v>172</v>
      </c>
      <c r="C146" s="313">
        <f>1509.5%/100</f>
        <v>0.15095</v>
      </c>
      <c r="D146" s="313" t="s">
        <v>183</v>
      </c>
      <c r="E146" s="313" t="s">
        <v>183</v>
      </c>
      <c r="F146" s="313" t="s">
        <v>183</v>
      </c>
      <c r="G146" s="313" t="s">
        <v>183</v>
      </c>
      <c r="H146" s="313" t="s">
        <v>183</v>
      </c>
      <c r="I146" s="317" t="s">
        <v>183</v>
      </c>
    </row>
    <row r="147" spans="1:9">
      <c r="A147" s="311" t="s">
        <v>499</v>
      </c>
      <c r="B147" s="312" t="s">
        <v>171</v>
      </c>
      <c r="C147" s="313">
        <f>8233.3%/100</f>
        <v>0.82333000000000001</v>
      </c>
      <c r="D147" s="313" t="s">
        <v>183</v>
      </c>
      <c r="E147" s="313" t="s">
        <v>183</v>
      </c>
      <c r="F147" s="313" t="s">
        <v>183</v>
      </c>
      <c r="G147" s="313" t="s">
        <v>183</v>
      </c>
      <c r="H147" s="313" t="s">
        <v>183</v>
      </c>
      <c r="I147" s="317" t="s">
        <v>183</v>
      </c>
    </row>
    <row r="148" spans="1:9">
      <c r="A148" s="311" t="s">
        <v>500</v>
      </c>
      <c r="B148" s="312" t="s">
        <v>172</v>
      </c>
      <c r="C148" s="313" t="s">
        <v>183</v>
      </c>
      <c r="D148" s="313" t="s">
        <v>183</v>
      </c>
      <c r="E148" s="313" t="s">
        <v>183</v>
      </c>
      <c r="F148" s="313">
        <v>0.14300000000000002</v>
      </c>
      <c r="G148" s="313" t="s">
        <v>183</v>
      </c>
      <c r="H148" s="313" t="s">
        <v>183</v>
      </c>
      <c r="I148" s="317" t="s">
        <v>183</v>
      </c>
    </row>
    <row r="149" spans="1:9">
      <c r="A149" s="311" t="s">
        <v>501</v>
      </c>
      <c r="B149" s="312" t="s">
        <v>171</v>
      </c>
      <c r="C149" s="313" t="s">
        <v>183</v>
      </c>
      <c r="D149" s="313" t="s">
        <v>183</v>
      </c>
      <c r="E149" s="313" t="s">
        <v>183</v>
      </c>
      <c r="F149" s="313" t="s">
        <v>183</v>
      </c>
      <c r="G149" s="313" t="s">
        <v>183</v>
      </c>
      <c r="H149" s="313">
        <v>0.61921999999999999</v>
      </c>
      <c r="I149" s="317" t="s">
        <v>183</v>
      </c>
    </row>
    <row r="150" spans="1:9">
      <c r="A150" s="311" t="s">
        <v>502</v>
      </c>
      <c r="B150" s="312" t="s">
        <v>171</v>
      </c>
      <c r="C150" s="313">
        <v>0.23125000000000001</v>
      </c>
      <c r="D150" s="313" t="s">
        <v>183</v>
      </c>
      <c r="E150" s="313" t="s">
        <v>183</v>
      </c>
      <c r="F150" s="313" t="s">
        <v>183</v>
      </c>
      <c r="G150" s="313" t="s">
        <v>183</v>
      </c>
      <c r="H150" s="313" t="s">
        <v>183</v>
      </c>
      <c r="I150" s="317" t="s">
        <v>183</v>
      </c>
    </row>
    <row r="151" spans="1:9">
      <c r="A151" s="311" t="s">
        <v>503</v>
      </c>
      <c r="B151" s="312" t="s">
        <v>171</v>
      </c>
      <c r="C151" s="313">
        <v>0.92669999999999997</v>
      </c>
      <c r="D151" s="313">
        <v>0.40749999999999997</v>
      </c>
      <c r="E151" s="313" t="s">
        <v>183</v>
      </c>
      <c r="F151" s="313" t="s">
        <v>183</v>
      </c>
      <c r="G151" s="313" t="s">
        <v>183</v>
      </c>
      <c r="H151" s="313" t="s">
        <v>183</v>
      </c>
      <c r="I151" s="317" t="s">
        <v>183</v>
      </c>
    </row>
    <row r="152" spans="1:9">
      <c r="A152" s="311" t="s">
        <v>504</v>
      </c>
      <c r="B152" s="312" t="s">
        <v>171</v>
      </c>
      <c r="C152" s="313">
        <v>0.95849999999999991</v>
      </c>
      <c r="D152" s="313" t="s">
        <v>183</v>
      </c>
      <c r="E152" s="313" t="s">
        <v>183</v>
      </c>
      <c r="F152" s="313">
        <v>0.91559999999999997</v>
      </c>
      <c r="G152" s="313" t="s">
        <v>183</v>
      </c>
      <c r="H152" s="313">
        <v>5.45E-2</v>
      </c>
      <c r="I152" s="317" t="s">
        <v>183</v>
      </c>
    </row>
    <row r="153" spans="1:9">
      <c r="A153" s="311" t="s">
        <v>506</v>
      </c>
      <c r="B153" s="312" t="s">
        <v>171</v>
      </c>
      <c r="C153" s="313" t="s">
        <v>183</v>
      </c>
      <c r="D153" s="313" t="s">
        <v>183</v>
      </c>
      <c r="E153" s="313" t="s">
        <v>183</v>
      </c>
      <c r="F153" s="313">
        <v>0.43345</v>
      </c>
      <c r="G153" s="313" t="s">
        <v>183</v>
      </c>
      <c r="H153" s="313" t="s">
        <v>183</v>
      </c>
      <c r="I153" s="317" t="s">
        <v>183</v>
      </c>
    </row>
    <row r="154" spans="1:9">
      <c r="A154" s="311" t="s">
        <v>507</v>
      </c>
      <c r="B154" s="312" t="s">
        <v>171</v>
      </c>
      <c r="C154" s="313">
        <v>0.49707999999999997</v>
      </c>
      <c r="D154" s="313" t="s">
        <v>183</v>
      </c>
      <c r="E154" s="313" t="s">
        <v>183</v>
      </c>
      <c r="F154" s="313" t="s">
        <v>183</v>
      </c>
      <c r="G154" s="313" t="s">
        <v>183</v>
      </c>
      <c r="H154" s="313" t="s">
        <v>183</v>
      </c>
      <c r="I154" s="317" t="s">
        <v>183</v>
      </c>
    </row>
    <row r="155" spans="1:9">
      <c r="A155" s="311" t="s">
        <v>511</v>
      </c>
      <c r="B155" s="312" t="s">
        <v>171</v>
      </c>
      <c r="C155" s="313">
        <v>0.58899999999999997</v>
      </c>
      <c r="D155" s="313" t="s">
        <v>183</v>
      </c>
      <c r="E155" s="313" t="s">
        <v>183</v>
      </c>
      <c r="F155" s="313" t="s">
        <v>183</v>
      </c>
      <c r="G155" s="313" t="s">
        <v>183</v>
      </c>
      <c r="H155" s="313" t="s">
        <v>183</v>
      </c>
      <c r="I155" s="317" t="s">
        <v>183</v>
      </c>
    </row>
    <row r="156" spans="1:9">
      <c r="A156" s="311" t="s">
        <v>512</v>
      </c>
      <c r="B156" s="312" t="s">
        <v>171</v>
      </c>
      <c r="C156" s="313">
        <v>0.75705</v>
      </c>
      <c r="D156" s="313">
        <v>0.47499999999999998</v>
      </c>
      <c r="E156" s="313" t="s">
        <v>183</v>
      </c>
      <c r="F156" s="313" t="s">
        <v>183</v>
      </c>
      <c r="G156" s="313" t="s">
        <v>183</v>
      </c>
      <c r="H156" s="313" t="s">
        <v>183</v>
      </c>
      <c r="I156" s="317" t="s">
        <v>183</v>
      </c>
    </row>
    <row r="157" spans="1:9">
      <c r="A157" s="311" t="s">
        <v>513</v>
      </c>
      <c r="B157" s="312" t="s">
        <v>172</v>
      </c>
      <c r="C157" s="313">
        <v>0.17100000000000001</v>
      </c>
      <c r="D157" s="313" t="s">
        <v>183</v>
      </c>
      <c r="E157" s="313" t="s">
        <v>183</v>
      </c>
      <c r="F157" s="313" t="s">
        <v>183</v>
      </c>
      <c r="G157" s="313" t="s">
        <v>183</v>
      </c>
      <c r="H157" s="313" t="s">
        <v>183</v>
      </c>
      <c r="I157" s="317" t="s">
        <v>183</v>
      </c>
    </row>
    <row r="158" spans="1:9">
      <c r="A158" s="311" t="s">
        <v>514</v>
      </c>
      <c r="B158" s="312" t="s">
        <v>172</v>
      </c>
      <c r="C158" s="313" t="s">
        <v>183</v>
      </c>
      <c r="D158" s="313" t="s">
        <v>183</v>
      </c>
      <c r="E158" s="313" t="s">
        <v>183</v>
      </c>
      <c r="F158" s="313">
        <v>0.15429999999999999</v>
      </c>
      <c r="G158" s="313" t="s">
        <v>183</v>
      </c>
      <c r="H158" s="313" t="s">
        <v>183</v>
      </c>
      <c r="I158" s="317" t="s">
        <v>183</v>
      </c>
    </row>
    <row r="159" spans="1:9">
      <c r="A159" s="311" t="s">
        <v>515</v>
      </c>
      <c r="B159" s="312" t="s">
        <v>171</v>
      </c>
      <c r="C159" s="313" t="s">
        <v>183</v>
      </c>
      <c r="D159" s="313" t="s">
        <v>183</v>
      </c>
      <c r="E159" s="313" t="s">
        <v>183</v>
      </c>
      <c r="F159" s="313">
        <v>0.64</v>
      </c>
      <c r="G159" s="313" t="s">
        <v>183</v>
      </c>
      <c r="H159" s="313">
        <v>0.30286999999999997</v>
      </c>
      <c r="I159" s="317" t="s">
        <v>183</v>
      </c>
    </row>
    <row r="160" spans="1:9">
      <c r="A160" s="311" t="s">
        <v>548</v>
      </c>
      <c r="B160" s="312" t="s">
        <v>171</v>
      </c>
      <c r="C160" s="313">
        <v>0.82579999999999998</v>
      </c>
      <c r="D160" s="313" t="s">
        <v>183</v>
      </c>
      <c r="E160" s="313" t="s">
        <v>183</v>
      </c>
      <c r="F160" s="313" t="s">
        <v>183</v>
      </c>
      <c r="G160" s="313" t="s">
        <v>183</v>
      </c>
      <c r="H160" s="313" t="s">
        <v>183</v>
      </c>
      <c r="I160" s="317" t="s">
        <v>183</v>
      </c>
    </row>
    <row r="161" spans="1:9">
      <c r="A161" s="311" t="s">
        <v>516</v>
      </c>
      <c r="B161" s="312" t="s">
        <v>171</v>
      </c>
      <c r="C161" s="313" t="s">
        <v>183</v>
      </c>
      <c r="D161" s="313" t="s">
        <v>183</v>
      </c>
      <c r="E161" s="313" t="s">
        <v>183</v>
      </c>
      <c r="F161" s="313" t="s">
        <v>183</v>
      </c>
      <c r="G161" s="313" t="s">
        <v>183</v>
      </c>
      <c r="H161" s="313">
        <v>0.56000000000000005</v>
      </c>
      <c r="I161" s="317" t="s">
        <v>183</v>
      </c>
    </row>
    <row r="162" spans="1:9">
      <c r="A162" s="311" t="s">
        <v>517</v>
      </c>
      <c r="B162" s="312" t="s">
        <v>170</v>
      </c>
      <c r="C162" s="313">
        <v>0.67500000000000004</v>
      </c>
      <c r="D162" s="313" t="s">
        <v>183</v>
      </c>
      <c r="E162" s="313" t="s">
        <v>183</v>
      </c>
      <c r="F162" s="313" t="s">
        <v>183</v>
      </c>
      <c r="G162" s="313" t="s">
        <v>183</v>
      </c>
      <c r="H162" s="313" t="s">
        <v>183</v>
      </c>
      <c r="I162" s="317" t="s">
        <v>183</v>
      </c>
    </row>
    <row r="163" spans="1:9">
      <c r="A163" s="311" t="s">
        <v>518</v>
      </c>
      <c r="B163" s="312" t="s">
        <v>170</v>
      </c>
      <c r="C163" s="313" t="s">
        <v>183</v>
      </c>
      <c r="D163" s="313" t="s">
        <v>183</v>
      </c>
      <c r="E163" s="313" t="s">
        <v>183</v>
      </c>
      <c r="F163" s="313" t="s">
        <v>183</v>
      </c>
      <c r="G163" s="313" t="s">
        <v>183</v>
      </c>
      <c r="H163" s="313" t="s">
        <v>183</v>
      </c>
      <c r="I163" s="317">
        <v>0.13</v>
      </c>
    </row>
    <row r="164" spans="1:9">
      <c r="A164" s="311" t="s">
        <v>549</v>
      </c>
      <c r="B164" s="312" t="s">
        <v>172</v>
      </c>
      <c r="C164" s="313" t="s">
        <v>183</v>
      </c>
      <c r="D164" s="313" t="s">
        <v>183</v>
      </c>
      <c r="E164" s="313" t="s">
        <v>183</v>
      </c>
      <c r="F164" s="313">
        <v>0.47625000000000001</v>
      </c>
      <c r="G164" s="313" t="s">
        <v>183</v>
      </c>
      <c r="H164" s="313" t="s">
        <v>183</v>
      </c>
      <c r="I164" s="317" t="s">
        <v>183</v>
      </c>
    </row>
    <row r="165" spans="1:9">
      <c r="A165" s="311" t="s">
        <v>520</v>
      </c>
      <c r="B165" s="312" t="s">
        <v>172</v>
      </c>
      <c r="C165" s="313" t="s">
        <v>183</v>
      </c>
      <c r="D165" s="313" t="s">
        <v>183</v>
      </c>
      <c r="E165" s="313" t="s">
        <v>183</v>
      </c>
      <c r="F165" s="313" t="s">
        <v>183</v>
      </c>
      <c r="G165" s="313" t="s">
        <v>183</v>
      </c>
      <c r="H165" s="313">
        <f>624.3%/100</f>
        <v>6.2429999999999992E-2</v>
      </c>
      <c r="I165" s="317" t="s">
        <v>183</v>
      </c>
    </row>
    <row r="166" spans="1:9">
      <c r="A166" s="311" t="s">
        <v>521</v>
      </c>
      <c r="B166" s="312" t="s">
        <v>170</v>
      </c>
      <c r="C166" s="313">
        <v>0.21018999999999999</v>
      </c>
      <c r="D166" s="313">
        <v>7.0000000000000007E-2</v>
      </c>
      <c r="E166" s="313" t="s">
        <v>183</v>
      </c>
      <c r="F166" s="313" t="s">
        <v>183</v>
      </c>
      <c r="G166" s="313" t="s">
        <v>183</v>
      </c>
      <c r="H166" s="313" t="s">
        <v>183</v>
      </c>
      <c r="I166" s="317" t="s">
        <v>183</v>
      </c>
    </row>
    <row r="167" spans="1:9">
      <c r="A167" s="311" t="s">
        <v>522</v>
      </c>
      <c r="B167" s="312" t="s">
        <v>170</v>
      </c>
      <c r="C167" s="313" t="s">
        <v>183</v>
      </c>
      <c r="D167" s="313" t="s">
        <v>183</v>
      </c>
      <c r="E167" s="313" t="s">
        <v>183</v>
      </c>
      <c r="F167" s="313" t="s">
        <v>183</v>
      </c>
      <c r="G167" s="313" t="s">
        <v>183</v>
      </c>
      <c r="H167" s="313">
        <v>0.18109999999999998</v>
      </c>
      <c r="I167" s="317" t="s">
        <v>183</v>
      </c>
    </row>
    <row r="168" spans="1:9">
      <c r="A168" s="311" t="s">
        <v>523</v>
      </c>
      <c r="B168" s="312" t="s">
        <v>171</v>
      </c>
      <c r="C168" s="313" t="s">
        <v>183</v>
      </c>
      <c r="D168" s="313" t="s">
        <v>183</v>
      </c>
      <c r="E168" s="313" t="s">
        <v>183</v>
      </c>
      <c r="F168" s="313">
        <v>0.63380000000000003</v>
      </c>
      <c r="G168" s="313" t="s">
        <v>183</v>
      </c>
      <c r="H168" s="313" t="s">
        <v>183</v>
      </c>
      <c r="I168" s="317" t="s">
        <v>183</v>
      </c>
    </row>
    <row r="169" spans="1:9">
      <c r="A169" s="311" t="s">
        <v>524</v>
      </c>
      <c r="B169" s="312" t="s">
        <v>170</v>
      </c>
      <c r="C169" s="313" t="s">
        <v>183</v>
      </c>
      <c r="D169" s="313" t="s">
        <v>183</v>
      </c>
      <c r="E169" s="313" t="s">
        <v>183</v>
      </c>
      <c r="F169" s="313" t="s">
        <v>183</v>
      </c>
      <c r="G169" s="313" t="s">
        <v>183</v>
      </c>
      <c r="H169" s="313">
        <v>9.962E-2</v>
      </c>
      <c r="I169" s="317" t="s">
        <v>183</v>
      </c>
    </row>
    <row r="170" spans="1:9">
      <c r="A170" s="311" t="s">
        <v>525</v>
      </c>
      <c r="B170" s="312" t="s">
        <v>170</v>
      </c>
      <c r="C170" s="313">
        <v>0.16500000000000001</v>
      </c>
      <c r="D170" s="313" t="s">
        <v>183</v>
      </c>
      <c r="E170" s="313" t="s">
        <v>183</v>
      </c>
      <c r="F170" s="313" t="s">
        <v>183</v>
      </c>
      <c r="G170" s="313" t="s">
        <v>183</v>
      </c>
      <c r="H170" s="313">
        <v>0.12640000000000001</v>
      </c>
      <c r="I170" s="317" t="s">
        <v>183</v>
      </c>
    </row>
    <row r="171" spans="1:9">
      <c r="A171" s="311" t="s">
        <v>527</v>
      </c>
      <c r="B171" s="312" t="s">
        <v>171</v>
      </c>
      <c r="C171" s="313" t="s">
        <v>183</v>
      </c>
      <c r="D171" s="313" t="s">
        <v>183</v>
      </c>
      <c r="E171" s="313" t="s">
        <v>183</v>
      </c>
      <c r="F171" s="313" t="s">
        <v>183</v>
      </c>
      <c r="G171" s="313" t="s">
        <v>183</v>
      </c>
      <c r="H171" s="313">
        <v>0.69</v>
      </c>
      <c r="I171" s="317" t="s">
        <v>183</v>
      </c>
    </row>
    <row r="172" spans="1:9">
      <c r="A172" s="311" t="s">
        <v>528</v>
      </c>
      <c r="B172" s="312" t="s">
        <v>172</v>
      </c>
      <c r="C172" s="313" t="s">
        <v>183</v>
      </c>
      <c r="D172" s="313" t="s">
        <v>183</v>
      </c>
      <c r="E172" s="313" t="s">
        <v>183</v>
      </c>
      <c r="F172" s="313" t="s">
        <v>183</v>
      </c>
      <c r="G172" s="313" t="s">
        <v>183</v>
      </c>
      <c r="H172" s="313">
        <v>0.21929999999999999</v>
      </c>
      <c r="I172" s="317" t="s">
        <v>183</v>
      </c>
    </row>
    <row r="173" spans="1:9">
      <c r="A173" s="314" t="s">
        <v>529</v>
      </c>
      <c r="B173" s="315" t="s">
        <v>171</v>
      </c>
      <c r="C173" s="316">
        <v>0.80500000000000005</v>
      </c>
      <c r="D173" s="316" t="s">
        <v>183</v>
      </c>
      <c r="E173" s="316" t="s">
        <v>183</v>
      </c>
      <c r="F173" s="316" t="s">
        <v>183</v>
      </c>
      <c r="G173" s="316" t="s">
        <v>183</v>
      </c>
      <c r="H173" s="316" t="s">
        <v>183</v>
      </c>
      <c r="I173" s="318" t="s">
        <v>183</v>
      </c>
    </row>
  </sheetData>
  <mergeCells count="2">
    <mergeCell ref="C3:E3"/>
    <mergeCell ref="F3:I3"/>
  </mergeCells>
  <hyperlinks>
    <hyperlink ref="G1" location="'Table of Contents'!A1" display="Back to Table of Contents" xr:uid="{7D39E2B8-8BE5-4F9E-926D-D1D5572354E8}"/>
  </hyperlinks>
  <pageMargins left="0.7" right="0.7" top="0.75" bottom="0.75" header="0.3" footer="0.3"/>
  <pageSetup orientation="landscape" r:id="rId1"/>
  <webPublishItems count="5">
    <webPublishItem id="16689" divId="ADS_Draft_16689" sourceType="range" sourceRef="A3:I38" destinationFile="C:\Users\hek\AppData\Local\Temp\1\ExcelPreview\he-20200130095831U122346279249vNG.html"/>
    <webPublishItem id="25467" divId="ADS_Draft_25467" sourceType="range" sourceRef="A3:I44" destinationFile="C:\Users\hek\AppData\Local\Temp\1\ExcelPreview\he-20200130100051U122346279249rZ.html"/>
    <webPublishItem id="22800" divId="ADS_Draft_22800" sourceType="range" sourceRef="A3:I44" destinationFile="C:\Users\hek\AppData\Local\Temp\1\ExcelPreview\he-20200129142030U1223462792495GE.html"/>
    <webPublishItem id="29081" divId="ADS_Draft_29081" sourceType="range" sourceRef="A47:I92" destinationFile="C:\Users\hek\AppData\Local\Temp\1\ExcelPreview\he-20200129142210U122346279249k0B.html"/>
    <webPublishItem id="19636" divId="ADS_Draft_19636" sourceType="range" sourceRef="A51:I92" destinationFile="C:\Users\hek\AppData\Local\Temp\1\ExcelPreview\he-20200130100802U122346279249kVB.html"/>
  </webPublishItem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07597-9578-4575-8E3B-1B24294AA4FF}">
  <sheetPr>
    <pageSetUpPr fitToPage="1"/>
  </sheetPr>
  <dimension ref="A1:H84"/>
  <sheetViews>
    <sheetView showGridLines="0" workbookViewId="0"/>
  </sheetViews>
  <sheetFormatPr defaultColWidth="9.15625" defaultRowHeight="14.4"/>
  <cols>
    <col min="1" max="1" width="5.15625" style="62" customWidth="1"/>
    <col min="2" max="8" width="12.578125" style="81" customWidth="1"/>
    <col min="9" max="16384" width="9.15625" style="81"/>
  </cols>
  <sheetData>
    <row r="1" spans="1:8">
      <c r="A1" s="1" t="s">
        <v>296</v>
      </c>
      <c r="G1" s="256" t="s">
        <v>233</v>
      </c>
    </row>
    <row r="2" spans="1:8" ht="14.7" thickBot="1">
      <c r="A2" s="3" t="s">
        <v>213</v>
      </c>
    </row>
    <row r="3" spans="1:8" ht="12" customHeight="1">
      <c r="A3" s="283" t="s">
        <v>132</v>
      </c>
      <c r="B3" s="334" t="s">
        <v>174</v>
      </c>
      <c r="C3" s="419" t="s">
        <v>173</v>
      </c>
      <c r="D3" s="419"/>
      <c r="E3" s="419"/>
      <c r="F3" s="419"/>
      <c r="G3" s="419"/>
      <c r="H3" s="420"/>
    </row>
    <row r="4" spans="1:8" ht="12" customHeight="1">
      <c r="A4" s="166" t="s">
        <v>36</v>
      </c>
      <c r="B4" s="335" t="s">
        <v>179</v>
      </c>
      <c r="C4" s="143" t="s">
        <v>179</v>
      </c>
      <c r="D4" s="143" t="s">
        <v>184</v>
      </c>
      <c r="E4" s="143" t="s">
        <v>185</v>
      </c>
      <c r="F4" s="143" t="s">
        <v>186</v>
      </c>
      <c r="G4" s="143" t="s">
        <v>187</v>
      </c>
      <c r="H4" s="167" t="s">
        <v>188</v>
      </c>
    </row>
    <row r="5" spans="1:8" ht="12" customHeight="1">
      <c r="A5" s="170">
        <v>1983</v>
      </c>
      <c r="B5" s="336" t="s">
        <v>155</v>
      </c>
      <c r="C5" s="319">
        <v>40</v>
      </c>
      <c r="D5" s="319">
        <v>52.715000000000003</v>
      </c>
      <c r="E5" s="319">
        <v>43.5</v>
      </c>
      <c r="F5" s="319">
        <v>41.136000000000003</v>
      </c>
      <c r="G5" s="323" t="s">
        <v>155</v>
      </c>
      <c r="H5" s="324">
        <v>44.527000000000001</v>
      </c>
    </row>
    <row r="6" spans="1:8" ht="12" customHeight="1">
      <c r="A6" s="170">
        <v>1984</v>
      </c>
      <c r="B6" s="336" t="s">
        <v>155</v>
      </c>
      <c r="C6" s="323" t="s">
        <v>155</v>
      </c>
      <c r="D6" s="319">
        <v>49.405999999999999</v>
      </c>
      <c r="E6" s="319">
        <v>67.875</v>
      </c>
      <c r="F6" s="319">
        <v>44.259</v>
      </c>
      <c r="G6" s="323" t="s">
        <v>155</v>
      </c>
      <c r="H6" s="324">
        <v>45.493000000000002</v>
      </c>
    </row>
    <row r="7" spans="1:8" ht="12" customHeight="1">
      <c r="A7" s="170">
        <v>1985</v>
      </c>
      <c r="B7" s="336" t="s">
        <v>155</v>
      </c>
      <c r="C7" s="319">
        <v>83.625</v>
      </c>
      <c r="D7" s="319">
        <v>60.155999999999999</v>
      </c>
      <c r="E7" s="319">
        <v>29.625</v>
      </c>
      <c r="F7" s="319">
        <v>39.683</v>
      </c>
      <c r="G7" s="319">
        <v>48.5</v>
      </c>
      <c r="H7" s="324">
        <v>43.597999999999999</v>
      </c>
    </row>
    <row r="8" spans="1:8" ht="12" customHeight="1">
      <c r="A8" s="170">
        <v>1986</v>
      </c>
      <c r="B8" s="336" t="s">
        <v>155</v>
      </c>
      <c r="C8" s="319">
        <v>59.223999999999997</v>
      </c>
      <c r="D8" s="319">
        <v>49.515999999999998</v>
      </c>
      <c r="E8" s="319">
        <v>46.762</v>
      </c>
      <c r="F8" s="319">
        <v>41.387</v>
      </c>
      <c r="G8" s="323" t="s">
        <v>155</v>
      </c>
      <c r="H8" s="324">
        <v>47.246000000000002</v>
      </c>
    </row>
    <row r="9" spans="1:8" ht="12" customHeight="1">
      <c r="A9" s="170">
        <v>1987</v>
      </c>
      <c r="B9" s="336" t="s">
        <v>155</v>
      </c>
      <c r="C9" s="319">
        <v>71</v>
      </c>
      <c r="D9" s="319">
        <v>63.752000000000002</v>
      </c>
      <c r="E9" s="319">
        <v>46.500999999999998</v>
      </c>
      <c r="F9" s="319">
        <v>46.884999999999998</v>
      </c>
      <c r="G9" s="323" t="s">
        <v>155</v>
      </c>
      <c r="H9" s="324">
        <v>51.305</v>
      </c>
    </row>
    <row r="10" spans="1:8" ht="12" customHeight="1">
      <c r="A10" s="170">
        <v>1988</v>
      </c>
      <c r="B10" s="336" t="s">
        <v>155</v>
      </c>
      <c r="C10" s="319">
        <v>55.395000000000003</v>
      </c>
      <c r="D10" s="319">
        <v>45.238999999999997</v>
      </c>
      <c r="E10" s="319">
        <v>31.41</v>
      </c>
      <c r="F10" s="319">
        <v>33.771000000000001</v>
      </c>
      <c r="G10" s="319">
        <v>36.5</v>
      </c>
      <c r="H10" s="324">
        <v>38.536000000000001</v>
      </c>
    </row>
    <row r="11" spans="1:8" ht="12" customHeight="1">
      <c r="A11" s="170">
        <v>1989</v>
      </c>
      <c r="B11" s="336" t="s">
        <v>155</v>
      </c>
      <c r="C11" s="319">
        <v>46.54</v>
      </c>
      <c r="D11" s="319">
        <v>43.569000000000003</v>
      </c>
      <c r="E11" s="319">
        <v>35.719000000000001</v>
      </c>
      <c r="F11" s="319">
        <v>26.812999999999999</v>
      </c>
      <c r="G11" s="319">
        <v>16.853999999999999</v>
      </c>
      <c r="H11" s="324">
        <v>32.542999999999999</v>
      </c>
    </row>
    <row r="12" spans="1:8" ht="12" customHeight="1">
      <c r="A12" s="170">
        <v>1990</v>
      </c>
      <c r="B12" s="337">
        <v>72</v>
      </c>
      <c r="C12" s="319">
        <v>33.811999999999998</v>
      </c>
      <c r="D12" s="319">
        <v>38.161999999999999</v>
      </c>
      <c r="E12" s="319">
        <v>25.532</v>
      </c>
      <c r="F12" s="319">
        <v>19.501000000000001</v>
      </c>
      <c r="G12" s="319">
        <v>10.702999999999999</v>
      </c>
      <c r="H12" s="324">
        <v>25.8</v>
      </c>
    </row>
    <row r="13" spans="1:8" ht="12" customHeight="1">
      <c r="A13" s="170">
        <v>1991</v>
      </c>
      <c r="B13" s="338">
        <v>67.875</v>
      </c>
      <c r="C13" s="319">
        <v>50.155000000000001</v>
      </c>
      <c r="D13" s="319">
        <v>36.631999999999998</v>
      </c>
      <c r="E13" s="319">
        <v>41.820999999999998</v>
      </c>
      <c r="F13" s="319">
        <v>24.416</v>
      </c>
      <c r="G13" s="319">
        <v>7.7919999999999998</v>
      </c>
      <c r="H13" s="324">
        <v>35.512</v>
      </c>
    </row>
    <row r="14" spans="1:8" ht="12" customHeight="1">
      <c r="A14" s="170">
        <v>1992</v>
      </c>
      <c r="B14" s="338">
        <v>60.582999999999998</v>
      </c>
      <c r="C14" s="319">
        <v>62.05</v>
      </c>
      <c r="D14" s="319">
        <v>49.188000000000002</v>
      </c>
      <c r="E14" s="319">
        <v>49.405000000000001</v>
      </c>
      <c r="F14" s="319">
        <v>38.042999999999999</v>
      </c>
      <c r="G14" s="319">
        <v>13.5</v>
      </c>
      <c r="H14" s="324">
        <v>45.892000000000003</v>
      </c>
    </row>
    <row r="15" spans="1:8" ht="12" customHeight="1">
      <c r="A15" s="170">
        <v>1993</v>
      </c>
      <c r="B15" s="338">
        <v>53.4</v>
      </c>
      <c r="C15" s="323" t="s">
        <v>155</v>
      </c>
      <c r="D15" s="319">
        <v>37.133000000000003</v>
      </c>
      <c r="E15" s="319">
        <v>51.911000000000001</v>
      </c>
      <c r="F15" s="319">
        <v>44.146000000000001</v>
      </c>
      <c r="G15" s="323" t="s">
        <v>155</v>
      </c>
      <c r="H15" s="324">
        <v>43.082999999999998</v>
      </c>
    </row>
    <row r="16" spans="1:8" ht="12" customHeight="1">
      <c r="A16" s="170">
        <v>1994</v>
      </c>
      <c r="B16" s="338">
        <v>67.593999999999994</v>
      </c>
      <c r="C16" s="319">
        <v>69.25</v>
      </c>
      <c r="D16" s="319">
        <v>53.726999999999997</v>
      </c>
      <c r="E16" s="319">
        <v>29.611000000000001</v>
      </c>
      <c r="F16" s="319">
        <v>38.008000000000003</v>
      </c>
      <c r="G16" s="319">
        <v>40</v>
      </c>
      <c r="H16" s="324">
        <v>45.572000000000003</v>
      </c>
    </row>
    <row r="17" spans="1:8" ht="12" customHeight="1">
      <c r="A17" s="170">
        <v>1995</v>
      </c>
      <c r="B17" s="338">
        <v>75.444000000000003</v>
      </c>
      <c r="C17" s="319">
        <v>62.018000000000001</v>
      </c>
      <c r="D17" s="319">
        <v>47.601999999999997</v>
      </c>
      <c r="E17" s="319">
        <v>34.299999999999997</v>
      </c>
      <c r="F17" s="319">
        <v>41.542000000000002</v>
      </c>
      <c r="G17" s="323" t="s">
        <v>155</v>
      </c>
      <c r="H17" s="324">
        <v>43.28</v>
      </c>
    </row>
    <row r="18" spans="1:8" ht="12" customHeight="1">
      <c r="A18" s="170">
        <v>1996</v>
      </c>
      <c r="B18" s="338">
        <v>85.480999999999995</v>
      </c>
      <c r="C18" s="319">
        <v>47.582999999999998</v>
      </c>
      <c r="D18" s="319">
        <v>62.75</v>
      </c>
      <c r="E18" s="319">
        <v>43.75</v>
      </c>
      <c r="F18" s="319">
        <v>22.603999999999999</v>
      </c>
      <c r="G18" s="323" t="s">
        <v>155</v>
      </c>
      <c r="H18" s="324">
        <v>41.536999999999999</v>
      </c>
    </row>
    <row r="19" spans="1:8" ht="12" customHeight="1">
      <c r="A19" s="170">
        <v>1997</v>
      </c>
      <c r="B19" s="338">
        <v>81.313000000000002</v>
      </c>
      <c r="C19" s="319">
        <v>72</v>
      </c>
      <c r="D19" s="319">
        <v>56.1</v>
      </c>
      <c r="E19" s="319">
        <v>44.731999999999999</v>
      </c>
      <c r="F19" s="319">
        <v>33.097999999999999</v>
      </c>
      <c r="G19" s="319">
        <v>30.582999999999998</v>
      </c>
      <c r="H19" s="324">
        <v>47.563000000000002</v>
      </c>
    </row>
    <row r="20" spans="1:8" ht="12" customHeight="1">
      <c r="A20" s="170">
        <v>1998</v>
      </c>
      <c r="B20" s="338">
        <v>59.944000000000003</v>
      </c>
      <c r="C20" s="319">
        <v>46.832999999999998</v>
      </c>
      <c r="D20" s="319">
        <v>39.534999999999997</v>
      </c>
      <c r="E20" s="319">
        <v>44.988999999999997</v>
      </c>
      <c r="F20" s="319">
        <v>18.189</v>
      </c>
      <c r="G20" s="319">
        <v>62</v>
      </c>
      <c r="H20" s="324">
        <v>38.307000000000002</v>
      </c>
    </row>
    <row r="21" spans="1:8" ht="12" customHeight="1">
      <c r="A21" s="170">
        <v>1999</v>
      </c>
      <c r="B21" s="338">
        <v>73.55</v>
      </c>
      <c r="C21" s="319">
        <v>39.137</v>
      </c>
      <c r="D21" s="319">
        <v>38.018000000000001</v>
      </c>
      <c r="E21" s="319">
        <v>26.913</v>
      </c>
      <c r="F21" s="319">
        <v>35.643000000000001</v>
      </c>
      <c r="G21" s="323" t="s">
        <v>155</v>
      </c>
      <c r="H21" s="324">
        <v>34.31</v>
      </c>
    </row>
    <row r="22" spans="1:8" ht="12" customHeight="1">
      <c r="A22" s="170">
        <v>2000</v>
      </c>
      <c r="B22" s="338">
        <v>68.817999999999998</v>
      </c>
      <c r="C22" s="319">
        <v>40.152999999999999</v>
      </c>
      <c r="D22" s="319">
        <v>24.216000000000001</v>
      </c>
      <c r="E22" s="319">
        <v>20.780999999999999</v>
      </c>
      <c r="F22" s="319">
        <v>31.864999999999998</v>
      </c>
      <c r="G22" s="319">
        <v>15.5</v>
      </c>
      <c r="H22" s="324">
        <v>25.253</v>
      </c>
    </row>
    <row r="23" spans="1:8" ht="12" customHeight="1">
      <c r="A23" s="170">
        <v>2001</v>
      </c>
      <c r="B23" s="338">
        <v>64.867000000000004</v>
      </c>
      <c r="C23" s="319">
        <v>33.634999999999998</v>
      </c>
      <c r="D23" s="319">
        <v>21.186</v>
      </c>
      <c r="E23" s="319">
        <v>19.8</v>
      </c>
      <c r="F23" s="319">
        <v>15.942</v>
      </c>
      <c r="G23" s="319">
        <v>47</v>
      </c>
      <c r="H23" s="324">
        <v>21.652999999999999</v>
      </c>
    </row>
    <row r="24" spans="1:8" ht="12" customHeight="1">
      <c r="A24" s="170">
        <v>2002</v>
      </c>
      <c r="B24" s="338">
        <v>58.401000000000003</v>
      </c>
      <c r="C24" s="319">
        <v>50.816000000000003</v>
      </c>
      <c r="D24" s="319">
        <v>29.591000000000001</v>
      </c>
      <c r="E24" s="319">
        <v>21.385999999999999</v>
      </c>
      <c r="F24" s="319">
        <v>23.4</v>
      </c>
      <c r="G24" s="323" t="s">
        <v>155</v>
      </c>
      <c r="H24" s="324">
        <v>29.885000000000002</v>
      </c>
    </row>
    <row r="25" spans="1:8" ht="12" customHeight="1">
      <c r="A25" s="170">
        <v>2003</v>
      </c>
      <c r="B25" s="338">
        <v>73.429000000000002</v>
      </c>
      <c r="C25" s="319">
        <v>63.021000000000001</v>
      </c>
      <c r="D25" s="319">
        <v>41.875</v>
      </c>
      <c r="E25" s="319">
        <v>37.822000000000003</v>
      </c>
      <c r="F25" s="319">
        <v>12.313000000000001</v>
      </c>
      <c r="G25" s="323" t="s">
        <v>155</v>
      </c>
      <c r="H25" s="324">
        <v>40.784999999999997</v>
      </c>
    </row>
    <row r="26" spans="1:8" ht="12" customHeight="1">
      <c r="A26" s="170">
        <v>2004</v>
      </c>
      <c r="B26" s="338">
        <v>87.739000000000004</v>
      </c>
      <c r="C26" s="319">
        <v>73.25</v>
      </c>
      <c r="D26" s="319">
        <v>52.094000000000001</v>
      </c>
      <c r="E26" s="319">
        <v>42.332999999999998</v>
      </c>
      <c r="F26" s="319">
        <v>94</v>
      </c>
      <c r="G26" s="323" t="s">
        <v>155</v>
      </c>
      <c r="H26" s="324">
        <v>58.503999999999998</v>
      </c>
    </row>
    <row r="27" spans="1:8" ht="12" customHeight="1">
      <c r="A27" s="170">
        <v>2005</v>
      </c>
      <c r="B27" s="338">
        <v>83.778999999999996</v>
      </c>
      <c r="C27" s="319">
        <v>69.204999999999998</v>
      </c>
      <c r="D27" s="319">
        <v>54.878999999999998</v>
      </c>
      <c r="E27" s="319">
        <v>32.768999999999998</v>
      </c>
      <c r="F27" s="319">
        <v>51.25</v>
      </c>
      <c r="G27" s="323" t="s">
        <v>155</v>
      </c>
      <c r="H27" s="324">
        <v>56.521000000000001</v>
      </c>
    </row>
    <row r="28" spans="1:8" ht="12" customHeight="1">
      <c r="A28" s="170">
        <v>2006</v>
      </c>
      <c r="B28" s="338">
        <v>83.603999999999999</v>
      </c>
      <c r="C28" s="319">
        <v>74.632999999999996</v>
      </c>
      <c r="D28" s="319">
        <v>55.021999999999998</v>
      </c>
      <c r="E28" s="319">
        <v>41.405999999999999</v>
      </c>
      <c r="F28" s="319">
        <v>56.11</v>
      </c>
      <c r="G28" s="323" t="s">
        <v>155</v>
      </c>
      <c r="H28" s="324">
        <v>55.021000000000001</v>
      </c>
    </row>
    <row r="29" spans="1:8" ht="12" customHeight="1">
      <c r="A29" s="170">
        <v>2007</v>
      </c>
      <c r="B29" s="338">
        <v>68.625</v>
      </c>
      <c r="C29" s="319">
        <v>86.117000000000004</v>
      </c>
      <c r="D29" s="319">
        <v>53.655000000000001</v>
      </c>
      <c r="E29" s="319">
        <v>56.152999999999999</v>
      </c>
      <c r="F29" s="323" t="s">
        <v>155</v>
      </c>
      <c r="G29" s="323" t="s">
        <v>155</v>
      </c>
      <c r="H29" s="324">
        <v>57.371000000000002</v>
      </c>
    </row>
    <row r="30" spans="1:8" ht="12" customHeight="1">
      <c r="A30" s="170">
        <v>2008</v>
      </c>
      <c r="B30" s="338">
        <v>61.695</v>
      </c>
      <c r="C30" s="319">
        <v>52.465000000000003</v>
      </c>
      <c r="D30" s="319">
        <v>33.527000000000001</v>
      </c>
      <c r="E30" s="319">
        <v>23.32</v>
      </c>
      <c r="F30" s="319">
        <v>29.474</v>
      </c>
      <c r="G30" s="323" t="s">
        <v>155</v>
      </c>
      <c r="H30" s="324">
        <v>34.116999999999997</v>
      </c>
    </row>
    <row r="31" spans="1:8" ht="12" customHeight="1">
      <c r="A31" s="170">
        <v>2009</v>
      </c>
      <c r="B31" s="338">
        <v>53.633000000000003</v>
      </c>
      <c r="C31" s="319">
        <v>37.302</v>
      </c>
      <c r="D31" s="319">
        <v>36.723999999999997</v>
      </c>
      <c r="E31" s="319">
        <v>23.096</v>
      </c>
      <c r="F31" s="319">
        <v>45.308</v>
      </c>
      <c r="G31" s="323">
        <v>8.5</v>
      </c>
      <c r="H31" s="324">
        <v>33.917999999999999</v>
      </c>
    </row>
    <row r="32" spans="1:8" ht="12" customHeight="1">
      <c r="A32" s="170">
        <v>2010</v>
      </c>
      <c r="B32" s="338">
        <v>70.867999999999995</v>
      </c>
      <c r="C32" s="319">
        <v>57.627000000000002</v>
      </c>
      <c r="D32" s="319">
        <v>48.213000000000001</v>
      </c>
      <c r="E32" s="319">
        <v>37.497999999999998</v>
      </c>
      <c r="F32" s="319">
        <v>33.664999999999999</v>
      </c>
      <c r="G32" s="323" t="s">
        <v>155</v>
      </c>
      <c r="H32" s="324">
        <v>51.139000000000003</v>
      </c>
    </row>
    <row r="33" spans="1:8" ht="12" customHeight="1">
      <c r="A33" s="170">
        <v>2011</v>
      </c>
      <c r="B33" s="338">
        <v>69.902000000000001</v>
      </c>
      <c r="C33" s="319">
        <v>70.451999999999998</v>
      </c>
      <c r="D33" s="319">
        <v>43.6</v>
      </c>
      <c r="E33" s="319">
        <v>42.771000000000001</v>
      </c>
      <c r="F33" s="319">
        <v>31.888000000000002</v>
      </c>
      <c r="G33" s="323">
        <v>26.105</v>
      </c>
      <c r="H33" s="324">
        <v>46.417999999999999</v>
      </c>
    </row>
    <row r="34" spans="1:8" ht="12" customHeight="1">
      <c r="A34" s="170">
        <v>2012</v>
      </c>
      <c r="B34" s="338">
        <v>66.436999999999998</v>
      </c>
      <c r="C34" s="319">
        <v>57.594999999999999</v>
      </c>
      <c r="D34" s="319">
        <v>43.281999999999996</v>
      </c>
      <c r="E34" s="319">
        <v>33.749000000000002</v>
      </c>
      <c r="F34" s="319">
        <v>37.345999999999997</v>
      </c>
      <c r="G34" s="323" t="s">
        <v>155</v>
      </c>
      <c r="H34" s="324">
        <v>44.514000000000003</v>
      </c>
    </row>
    <row r="35" spans="1:8" ht="12" customHeight="1">
      <c r="A35" s="170">
        <v>2013</v>
      </c>
      <c r="B35" s="338">
        <v>76.171999999999997</v>
      </c>
      <c r="C35" s="319">
        <v>68.813000000000002</v>
      </c>
      <c r="D35" s="319">
        <v>45.052999999999997</v>
      </c>
      <c r="E35" s="319">
        <v>20.71</v>
      </c>
      <c r="F35" s="319">
        <v>26.36</v>
      </c>
      <c r="G35" s="323" t="s">
        <v>155</v>
      </c>
      <c r="H35" s="324">
        <v>46.167999999999999</v>
      </c>
    </row>
    <row r="36" spans="1:8" ht="12" customHeight="1">
      <c r="A36" s="170">
        <v>2014</v>
      </c>
      <c r="B36" s="338">
        <v>78.363</v>
      </c>
      <c r="C36" s="319">
        <v>73.563999999999993</v>
      </c>
      <c r="D36" s="319">
        <v>46.966000000000001</v>
      </c>
      <c r="E36" s="319">
        <v>39.082999999999998</v>
      </c>
      <c r="F36" s="319">
        <v>38.78</v>
      </c>
      <c r="G36" s="323" t="s">
        <v>155</v>
      </c>
      <c r="H36" s="324">
        <v>48.523000000000003</v>
      </c>
    </row>
    <row r="37" spans="1:8" ht="12" customHeight="1">
      <c r="A37" s="170">
        <v>2015</v>
      </c>
      <c r="B37" s="338">
        <v>63.661999999999999</v>
      </c>
      <c r="C37" s="319">
        <v>54.755000000000003</v>
      </c>
      <c r="D37" s="319">
        <v>37.561</v>
      </c>
      <c r="E37" s="319">
        <v>36.601999999999997</v>
      </c>
      <c r="F37" s="319">
        <v>58.545000000000002</v>
      </c>
      <c r="G37" s="319">
        <v>14</v>
      </c>
      <c r="H37" s="324">
        <v>41.127000000000002</v>
      </c>
    </row>
    <row r="38" spans="1:8" ht="12" customHeight="1">
      <c r="A38" s="170">
        <v>2016</v>
      </c>
      <c r="B38" s="338">
        <v>66.200999999999993</v>
      </c>
      <c r="C38" s="319">
        <v>47.860999999999997</v>
      </c>
      <c r="D38" s="319">
        <v>32.213999999999999</v>
      </c>
      <c r="E38" s="319">
        <v>36.722000000000001</v>
      </c>
      <c r="F38" s="319">
        <v>24.5</v>
      </c>
      <c r="G38" s="319">
        <v>0.63</v>
      </c>
      <c r="H38" s="324">
        <v>36.74</v>
      </c>
    </row>
    <row r="39" spans="1:8" ht="12" customHeight="1">
      <c r="A39" s="170">
        <v>2017</v>
      </c>
      <c r="B39" s="338">
        <v>69.608000000000004</v>
      </c>
      <c r="C39" s="319">
        <v>65.397000000000006</v>
      </c>
      <c r="D39" s="319">
        <v>54.296999999999997</v>
      </c>
      <c r="E39" s="319">
        <v>38</v>
      </c>
      <c r="F39" s="319">
        <v>42.600999999999999</v>
      </c>
      <c r="G39" s="319">
        <v>17.5</v>
      </c>
      <c r="H39" s="324">
        <v>56.061</v>
      </c>
    </row>
    <row r="40" spans="1:8" ht="12" customHeight="1">
      <c r="A40" s="320">
        <v>2018</v>
      </c>
      <c r="B40" s="339">
        <v>69.421999999999997</v>
      </c>
      <c r="C40" s="321">
        <v>58.765000000000001</v>
      </c>
      <c r="D40" s="321">
        <v>47.197000000000003</v>
      </c>
      <c r="E40" s="321">
        <v>45.625</v>
      </c>
      <c r="F40" s="325" t="s">
        <v>155</v>
      </c>
      <c r="G40" s="325" t="s">
        <v>155</v>
      </c>
      <c r="H40" s="326">
        <v>51.360999999999997</v>
      </c>
    </row>
    <row r="41" spans="1:8" ht="12" customHeight="1">
      <c r="A41" s="330">
        <v>2019</v>
      </c>
      <c r="B41" s="328">
        <v>57.850999999999999</v>
      </c>
      <c r="C41" s="322">
        <v>59.002000000000002</v>
      </c>
      <c r="D41" s="322">
        <v>32.225000000000001</v>
      </c>
      <c r="E41" s="322">
        <v>64.667000000000002</v>
      </c>
      <c r="F41" s="322">
        <v>40.01</v>
      </c>
      <c r="G41" s="322" t="s">
        <v>155</v>
      </c>
      <c r="H41" s="331">
        <v>40.988999999999997</v>
      </c>
    </row>
    <row r="42" spans="1:8" ht="14.7" thickBot="1">
      <c r="A42" s="332">
        <v>2020</v>
      </c>
      <c r="B42" s="329">
        <v>59.393999999999998</v>
      </c>
      <c r="C42" s="327">
        <v>52.154000000000003</v>
      </c>
      <c r="D42" s="327">
        <v>34.197000000000003</v>
      </c>
      <c r="E42" s="327">
        <v>14.106999999999999</v>
      </c>
      <c r="F42" s="327" t="s">
        <v>155</v>
      </c>
      <c r="G42" s="327" t="s">
        <v>155</v>
      </c>
      <c r="H42" s="333">
        <v>37.801000000000002</v>
      </c>
    </row>
    <row r="43" spans="1:8">
      <c r="A43" t="s">
        <v>232</v>
      </c>
    </row>
    <row r="46" spans="1:8" ht="12" customHeight="1">
      <c r="A46" s="145"/>
      <c r="B46" s="108"/>
      <c r="C46" s="421"/>
      <c r="D46" s="421"/>
      <c r="E46" s="421"/>
      <c r="F46" s="421"/>
      <c r="G46" s="421"/>
      <c r="H46" s="421"/>
    </row>
    <row r="47" spans="1:8" ht="12" customHeight="1">
      <c r="A47" s="108"/>
      <c r="B47" s="108"/>
      <c r="C47" s="108"/>
      <c r="D47" s="108"/>
      <c r="E47" s="108"/>
      <c r="F47" s="108"/>
      <c r="G47" s="108"/>
      <c r="H47" s="108"/>
    </row>
    <row r="48" spans="1:8" ht="12" customHeight="1">
      <c r="A48" s="145"/>
      <c r="B48" s="161"/>
      <c r="C48" s="153"/>
      <c r="D48" s="153"/>
      <c r="E48" s="153"/>
      <c r="F48" s="153"/>
      <c r="G48" s="161"/>
      <c r="H48" s="153"/>
    </row>
    <row r="49" spans="1:8" ht="12" customHeight="1">
      <c r="A49" s="145"/>
      <c r="B49" s="161"/>
      <c r="C49" s="161"/>
      <c r="D49" s="153"/>
      <c r="E49" s="153"/>
      <c r="F49" s="153"/>
      <c r="G49" s="161"/>
      <c r="H49" s="153"/>
    </row>
    <row r="50" spans="1:8" ht="12" customHeight="1">
      <c r="A50" s="145"/>
      <c r="B50" s="161"/>
      <c r="C50" s="153"/>
      <c r="D50" s="153"/>
      <c r="E50" s="153"/>
      <c r="F50" s="153"/>
      <c r="G50" s="153"/>
      <c r="H50" s="153"/>
    </row>
    <row r="51" spans="1:8" ht="12" customHeight="1">
      <c r="A51" s="145"/>
      <c r="B51" s="161"/>
      <c r="C51" s="153"/>
      <c r="D51" s="153"/>
      <c r="E51" s="153"/>
      <c r="F51" s="153"/>
      <c r="G51" s="161"/>
      <c r="H51" s="153"/>
    </row>
    <row r="52" spans="1:8" ht="12" customHeight="1">
      <c r="A52" s="145"/>
      <c r="B52" s="161"/>
      <c r="C52" s="153"/>
      <c r="D52" s="153"/>
      <c r="E52" s="153"/>
      <c r="F52" s="153"/>
      <c r="G52" s="161"/>
      <c r="H52" s="153"/>
    </row>
    <row r="53" spans="1:8" ht="12" customHeight="1">
      <c r="A53" s="145"/>
      <c r="B53" s="161"/>
      <c r="C53" s="153"/>
      <c r="D53" s="153"/>
      <c r="E53" s="153"/>
      <c r="F53" s="153"/>
      <c r="G53" s="153"/>
      <c r="H53" s="153"/>
    </row>
    <row r="54" spans="1:8" ht="12" customHeight="1">
      <c r="A54" s="145"/>
      <c r="B54" s="161"/>
      <c r="C54" s="153"/>
      <c r="D54" s="153"/>
      <c r="E54" s="153"/>
      <c r="F54" s="153"/>
      <c r="G54" s="153"/>
      <c r="H54" s="153"/>
    </row>
    <row r="55" spans="1:8" ht="12" customHeight="1">
      <c r="A55" s="145"/>
      <c r="B55" s="153"/>
      <c r="C55" s="153"/>
      <c r="D55" s="153"/>
      <c r="E55" s="153"/>
      <c r="F55" s="153"/>
      <c r="G55" s="153"/>
      <c r="H55" s="153"/>
    </row>
    <row r="56" spans="1:8" ht="12" customHeight="1">
      <c r="A56" s="145"/>
      <c r="B56" s="153"/>
      <c r="C56" s="153"/>
      <c r="D56" s="153"/>
      <c r="E56" s="153"/>
      <c r="F56" s="153"/>
      <c r="G56" s="153"/>
      <c r="H56" s="153"/>
    </row>
    <row r="57" spans="1:8" ht="12" customHeight="1">
      <c r="A57" s="145"/>
      <c r="B57" s="153"/>
      <c r="C57" s="153"/>
      <c r="D57" s="153"/>
      <c r="E57" s="153"/>
      <c r="F57" s="153"/>
      <c r="G57" s="153"/>
      <c r="H57" s="153"/>
    </row>
    <row r="58" spans="1:8" ht="12" customHeight="1">
      <c r="A58" s="145"/>
      <c r="B58" s="153"/>
      <c r="C58" s="161"/>
      <c r="D58" s="153"/>
      <c r="E58" s="153"/>
      <c r="F58" s="153"/>
      <c r="G58" s="161"/>
      <c r="H58" s="153"/>
    </row>
    <row r="59" spans="1:8" ht="12" customHeight="1">
      <c r="A59" s="145"/>
      <c r="B59" s="153"/>
      <c r="C59" s="153"/>
      <c r="D59" s="153"/>
      <c r="E59" s="153"/>
      <c r="F59" s="153"/>
      <c r="G59" s="153"/>
      <c r="H59" s="153"/>
    </row>
    <row r="60" spans="1:8" ht="12" customHeight="1">
      <c r="A60" s="145"/>
      <c r="B60" s="153"/>
      <c r="C60" s="153"/>
      <c r="D60" s="153"/>
      <c r="E60" s="153"/>
      <c r="F60" s="153"/>
      <c r="G60" s="161"/>
      <c r="H60" s="153"/>
    </row>
    <row r="61" spans="1:8" ht="12" customHeight="1">
      <c r="A61" s="145"/>
      <c r="B61" s="153"/>
      <c r="C61" s="153"/>
      <c r="D61" s="153"/>
      <c r="E61" s="153"/>
      <c r="F61" s="153"/>
      <c r="G61" s="161"/>
      <c r="H61" s="153"/>
    </row>
    <row r="62" spans="1:8" ht="12" customHeight="1">
      <c r="A62" s="145"/>
      <c r="B62" s="153"/>
      <c r="C62" s="153"/>
      <c r="D62" s="153"/>
      <c r="E62" s="153"/>
      <c r="F62" s="153"/>
      <c r="G62" s="153"/>
      <c r="H62" s="153"/>
    </row>
    <row r="63" spans="1:8" ht="12" customHeight="1">
      <c r="A63" s="145"/>
      <c r="B63" s="153"/>
      <c r="C63" s="153"/>
      <c r="D63" s="153"/>
      <c r="E63" s="153"/>
      <c r="F63" s="153"/>
      <c r="G63" s="153"/>
      <c r="H63" s="153"/>
    </row>
    <row r="64" spans="1:8" ht="12" customHeight="1">
      <c r="A64" s="145"/>
      <c r="B64" s="153"/>
      <c r="C64" s="153"/>
      <c r="D64" s="153"/>
      <c r="E64" s="153"/>
      <c r="F64" s="153"/>
      <c r="G64" s="161"/>
      <c r="H64" s="153"/>
    </row>
    <row r="65" spans="1:8" ht="12" customHeight="1">
      <c r="A65" s="145"/>
      <c r="B65" s="153"/>
      <c r="C65" s="153"/>
      <c r="D65" s="153"/>
      <c r="E65" s="153"/>
      <c r="F65" s="153"/>
      <c r="G65" s="153"/>
      <c r="H65" s="153"/>
    </row>
    <row r="66" spans="1:8" ht="12" customHeight="1">
      <c r="A66" s="145"/>
      <c r="B66" s="153"/>
      <c r="C66" s="153"/>
      <c r="D66" s="153"/>
      <c r="E66" s="153"/>
      <c r="F66" s="153"/>
      <c r="G66" s="153"/>
      <c r="H66" s="153"/>
    </row>
    <row r="67" spans="1:8" ht="12" customHeight="1">
      <c r="A67" s="145"/>
      <c r="B67" s="153"/>
      <c r="C67" s="153"/>
      <c r="D67" s="153"/>
      <c r="E67" s="153"/>
      <c r="F67" s="153"/>
      <c r="G67" s="161"/>
      <c r="H67" s="153"/>
    </row>
    <row r="68" spans="1:8" ht="12" customHeight="1">
      <c r="A68" s="145"/>
      <c r="B68" s="153"/>
      <c r="C68" s="153"/>
      <c r="D68" s="153"/>
      <c r="E68" s="153"/>
      <c r="F68" s="153"/>
      <c r="G68" s="161"/>
      <c r="H68" s="153"/>
    </row>
    <row r="69" spans="1:8" ht="12" customHeight="1">
      <c r="A69" s="145"/>
      <c r="B69" s="153"/>
      <c r="C69" s="153"/>
      <c r="D69" s="153"/>
      <c r="E69" s="153"/>
      <c r="F69" s="153"/>
      <c r="G69" s="161"/>
      <c r="H69" s="153"/>
    </row>
    <row r="70" spans="1:8" ht="12" customHeight="1">
      <c r="A70" s="145"/>
      <c r="B70" s="153"/>
      <c r="C70" s="153"/>
      <c r="D70" s="153"/>
      <c r="E70" s="153"/>
      <c r="F70" s="153"/>
      <c r="G70" s="161"/>
      <c r="H70" s="153"/>
    </row>
    <row r="71" spans="1:8" ht="12" customHeight="1">
      <c r="A71" s="145"/>
      <c r="B71" s="153"/>
      <c r="C71" s="153"/>
      <c r="D71" s="153"/>
      <c r="E71" s="153"/>
      <c r="F71" s="153"/>
      <c r="G71" s="161"/>
      <c r="H71" s="153"/>
    </row>
    <row r="72" spans="1:8" ht="12" customHeight="1">
      <c r="A72" s="145"/>
      <c r="B72" s="153"/>
      <c r="C72" s="153"/>
      <c r="D72" s="153"/>
      <c r="E72" s="153"/>
      <c r="F72" s="161"/>
      <c r="G72" s="161"/>
      <c r="H72" s="153"/>
    </row>
    <row r="73" spans="1:8" ht="12" customHeight="1">
      <c r="A73" s="145"/>
      <c r="B73" s="153"/>
      <c r="C73" s="153"/>
      <c r="D73" s="153"/>
      <c r="E73" s="153"/>
      <c r="F73" s="153"/>
      <c r="G73" s="161"/>
      <c r="H73" s="153"/>
    </row>
    <row r="74" spans="1:8" ht="12" customHeight="1">
      <c r="A74" s="145"/>
      <c r="B74" s="153"/>
      <c r="C74" s="153"/>
      <c r="D74" s="153"/>
      <c r="E74" s="153"/>
      <c r="F74" s="153"/>
      <c r="G74" s="161"/>
      <c r="H74" s="153"/>
    </row>
    <row r="75" spans="1:8" ht="12" customHeight="1">
      <c r="A75" s="145"/>
      <c r="B75" s="153"/>
      <c r="C75" s="153"/>
      <c r="D75" s="153"/>
      <c r="E75" s="153"/>
      <c r="F75" s="153"/>
      <c r="G75" s="161"/>
      <c r="H75" s="153"/>
    </row>
    <row r="76" spans="1:8" ht="12" customHeight="1">
      <c r="A76" s="145"/>
      <c r="B76" s="153"/>
      <c r="C76" s="153"/>
      <c r="D76" s="153"/>
      <c r="E76" s="153"/>
      <c r="F76" s="153"/>
      <c r="G76" s="161"/>
      <c r="H76" s="153"/>
    </row>
    <row r="77" spans="1:8" ht="12" customHeight="1">
      <c r="A77" s="145"/>
      <c r="B77" s="153"/>
      <c r="C77" s="153"/>
      <c r="D77" s="153"/>
      <c r="E77" s="153"/>
      <c r="F77" s="153"/>
      <c r="G77" s="161"/>
      <c r="H77" s="153"/>
    </row>
    <row r="78" spans="1:8" ht="12" customHeight="1">
      <c r="A78" s="145"/>
      <c r="B78" s="153"/>
      <c r="C78" s="153"/>
      <c r="D78" s="153"/>
      <c r="E78" s="153"/>
      <c r="F78" s="153"/>
      <c r="G78" s="161"/>
      <c r="H78" s="153"/>
    </row>
    <row r="79" spans="1:8" ht="12" customHeight="1">
      <c r="A79" s="145"/>
      <c r="B79" s="153"/>
      <c r="C79" s="153"/>
      <c r="D79" s="153"/>
      <c r="E79" s="153"/>
      <c r="F79" s="153"/>
      <c r="G79" s="161"/>
      <c r="H79" s="153"/>
    </row>
    <row r="80" spans="1:8" ht="12" customHeight="1">
      <c r="A80" s="145"/>
      <c r="B80" s="153"/>
      <c r="C80" s="153"/>
      <c r="D80" s="153"/>
      <c r="E80" s="153"/>
      <c r="F80" s="153"/>
      <c r="G80" s="153"/>
      <c r="H80" s="153"/>
    </row>
    <row r="81" spans="1:8" ht="12" customHeight="1">
      <c r="A81" s="145"/>
      <c r="B81" s="153"/>
      <c r="C81" s="153"/>
      <c r="D81" s="153"/>
      <c r="E81" s="153"/>
      <c r="F81" s="153"/>
      <c r="G81" s="153"/>
      <c r="H81" s="153"/>
    </row>
    <row r="82" spans="1:8" ht="12" customHeight="1">
      <c r="A82" s="145"/>
      <c r="B82" s="153"/>
      <c r="C82" s="153"/>
      <c r="D82" s="153"/>
      <c r="E82" s="153"/>
      <c r="F82" s="153"/>
      <c r="G82" s="153"/>
      <c r="H82" s="153"/>
    </row>
    <row r="83" spans="1:8" ht="12" customHeight="1">
      <c r="A83" s="145"/>
      <c r="B83" s="153"/>
      <c r="C83" s="153"/>
      <c r="D83" s="153"/>
      <c r="E83" s="153"/>
      <c r="F83" s="153"/>
      <c r="G83" s="153"/>
      <c r="H83" s="153"/>
    </row>
    <row r="84" spans="1:8" ht="12" customHeight="1">
      <c r="A84" s="145"/>
      <c r="B84" s="153"/>
      <c r="C84" s="153"/>
      <c r="D84" s="153"/>
      <c r="E84" s="153"/>
      <c r="F84" s="153"/>
      <c r="G84" s="153"/>
      <c r="H84" s="153"/>
    </row>
  </sheetData>
  <mergeCells count="2">
    <mergeCell ref="C3:H3"/>
    <mergeCell ref="C46:H46"/>
  </mergeCells>
  <hyperlinks>
    <hyperlink ref="G1" location="'Table of Contents'!A1" display="Back to Table of Contents" xr:uid="{C35250AE-1FAF-45D2-9E67-8642856D182C}"/>
  </hyperlinks>
  <pageMargins left="0" right="0" top="0" bottom="0" header="0" footer="0"/>
  <pageSetup paperSize="5" scale="57" orientation="landscape" r:id="rId1"/>
  <webPublishItems count="2">
    <webPublishItem id="22991" divId="ADS_Draft_22991" sourceType="range" sourceRef="A3:H41" destinationFile="C:\Users\hek\AppData\Local\Temp\1\ExcelPreview\he-20200129142917U122346279249tPG.html"/>
    <webPublishItem id="24331" divId="ADS_Draft_24331" sourceType="range" sourceRef="A46:H84" destinationFile="C:\Users\hek\AppData\Local\Temp\1\ExcelPreview\he-20200130101801U122346279249peD.html"/>
  </webPublishItem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F2C50-8A20-4D9B-A9BD-ACA67F867702}">
  <dimension ref="A1:K42"/>
  <sheetViews>
    <sheetView workbookViewId="0"/>
  </sheetViews>
  <sheetFormatPr defaultColWidth="9.15625" defaultRowHeight="14.4"/>
  <cols>
    <col min="1" max="1" width="26" style="5" customWidth="1"/>
    <col min="2" max="11" width="7.578125" style="5" customWidth="1"/>
    <col min="12" max="16384" width="9.15625" style="5"/>
  </cols>
  <sheetData>
    <row r="1" spans="1:11">
      <c r="A1" s="1" t="s">
        <v>295</v>
      </c>
      <c r="F1" s="256" t="s">
        <v>233</v>
      </c>
    </row>
    <row r="2" spans="1:11" ht="14.7" thickBot="1">
      <c r="A2" s="3" t="s">
        <v>213</v>
      </c>
    </row>
    <row r="3" spans="1:11" ht="12" customHeight="1">
      <c r="A3" s="172" t="s">
        <v>132</v>
      </c>
      <c r="B3" s="422" t="s">
        <v>206</v>
      </c>
      <c r="C3" s="422"/>
      <c r="D3" s="422"/>
      <c r="E3" s="422"/>
      <c r="F3" s="422"/>
      <c r="G3" s="423" t="s">
        <v>205</v>
      </c>
      <c r="H3" s="422"/>
      <c r="I3" s="422"/>
      <c r="J3" s="422"/>
      <c r="K3" s="424"/>
    </row>
    <row r="4" spans="1:11" ht="20.5" customHeight="1">
      <c r="A4" s="173" t="s">
        <v>204</v>
      </c>
      <c r="B4" s="174" t="s">
        <v>203</v>
      </c>
      <c r="C4" s="174" t="s">
        <v>202</v>
      </c>
      <c r="D4" s="174" t="s">
        <v>201</v>
      </c>
      <c r="E4" s="174" t="s">
        <v>200</v>
      </c>
      <c r="F4" s="174" t="s">
        <v>199</v>
      </c>
      <c r="G4" s="175" t="s">
        <v>203</v>
      </c>
      <c r="H4" s="174" t="s">
        <v>202</v>
      </c>
      <c r="I4" s="174" t="s">
        <v>201</v>
      </c>
      <c r="J4" s="174" t="s">
        <v>200</v>
      </c>
      <c r="K4" s="176" t="s">
        <v>199</v>
      </c>
    </row>
    <row r="5" spans="1:11" ht="12" customHeight="1">
      <c r="A5" s="177" t="s">
        <v>3</v>
      </c>
      <c r="B5" s="168">
        <v>0.58116999999999996</v>
      </c>
      <c r="C5" s="168" t="s">
        <v>155</v>
      </c>
      <c r="D5" s="168">
        <v>0.45659</v>
      </c>
      <c r="E5" s="168">
        <v>0.23463000000000001</v>
      </c>
      <c r="F5" s="168">
        <v>0.40917000000000003</v>
      </c>
      <c r="G5" s="170">
        <v>4</v>
      </c>
      <c r="H5" s="178">
        <v>0</v>
      </c>
      <c r="I5" s="178">
        <v>11</v>
      </c>
      <c r="J5" s="178">
        <v>10</v>
      </c>
      <c r="K5" s="179">
        <v>6</v>
      </c>
    </row>
    <row r="6" spans="1:11" ht="12" customHeight="1">
      <c r="A6" s="177" t="s">
        <v>4</v>
      </c>
      <c r="B6" s="168">
        <v>0.68977999999999995</v>
      </c>
      <c r="C6" s="168">
        <v>0.57938000000000001</v>
      </c>
      <c r="D6" s="168">
        <v>0.46076999999999996</v>
      </c>
      <c r="E6" s="168">
        <v>0.23222999999999999</v>
      </c>
      <c r="F6" s="168">
        <v>0.49457999999999996</v>
      </c>
      <c r="G6" s="170">
        <v>41</v>
      </c>
      <c r="H6" s="178">
        <v>4</v>
      </c>
      <c r="I6" s="178">
        <v>37</v>
      </c>
      <c r="J6" s="178">
        <v>29</v>
      </c>
      <c r="K6" s="179">
        <v>5</v>
      </c>
    </row>
    <row r="7" spans="1:11" ht="12" customHeight="1">
      <c r="A7" s="177" t="s">
        <v>5</v>
      </c>
      <c r="B7" s="168" t="s">
        <v>155</v>
      </c>
      <c r="C7" s="168">
        <v>7.0000000000000007E-2</v>
      </c>
      <c r="D7" s="168">
        <v>0.41182000000000002</v>
      </c>
      <c r="E7" s="168">
        <v>0.25079999999999997</v>
      </c>
      <c r="F7" s="168">
        <v>0.30967</v>
      </c>
      <c r="G7" s="170">
        <v>0</v>
      </c>
      <c r="H7" s="178">
        <v>1</v>
      </c>
      <c r="I7" s="178">
        <v>58</v>
      </c>
      <c r="J7" s="178">
        <v>8</v>
      </c>
      <c r="K7" s="179">
        <v>64</v>
      </c>
    </row>
    <row r="8" spans="1:11" ht="12" customHeight="1">
      <c r="A8" s="177" t="s">
        <v>6</v>
      </c>
      <c r="B8" s="168">
        <v>0.80165999999999993</v>
      </c>
      <c r="C8" s="168">
        <v>0.55459999999999998</v>
      </c>
      <c r="D8" s="168">
        <v>0.40665999999999997</v>
      </c>
      <c r="E8" s="168">
        <v>0.25507999999999997</v>
      </c>
      <c r="F8" s="168">
        <v>0.37082999999999999</v>
      </c>
      <c r="G8" s="170">
        <v>19</v>
      </c>
      <c r="H8" s="178">
        <v>16</v>
      </c>
      <c r="I8" s="178">
        <v>31</v>
      </c>
      <c r="J8" s="178">
        <v>18</v>
      </c>
      <c r="K8" s="179">
        <v>8</v>
      </c>
    </row>
    <row r="9" spans="1:11" ht="12" customHeight="1">
      <c r="A9" s="177" t="s">
        <v>7</v>
      </c>
      <c r="B9" s="168">
        <v>0.65424000000000004</v>
      </c>
      <c r="C9" s="168">
        <v>0.62341999999999997</v>
      </c>
      <c r="D9" s="168">
        <v>0.36685000000000001</v>
      </c>
      <c r="E9" s="168">
        <v>0.37630000000000002</v>
      </c>
      <c r="F9" s="168">
        <v>0.45476</v>
      </c>
      <c r="G9" s="170">
        <v>28</v>
      </c>
      <c r="H9" s="178">
        <v>10</v>
      </c>
      <c r="I9" s="178">
        <v>27</v>
      </c>
      <c r="J9" s="178">
        <v>24</v>
      </c>
      <c r="K9" s="179">
        <v>14</v>
      </c>
    </row>
    <row r="10" spans="1:11" ht="12" customHeight="1">
      <c r="A10" s="177" t="s">
        <v>8</v>
      </c>
      <c r="B10" s="168">
        <v>0.67649000000000004</v>
      </c>
      <c r="C10" s="168">
        <v>0.49340000000000006</v>
      </c>
      <c r="D10" s="168">
        <v>0.30706</v>
      </c>
      <c r="E10" s="168">
        <v>0.23559000000000002</v>
      </c>
      <c r="F10" s="168">
        <v>0.63563000000000003</v>
      </c>
      <c r="G10" s="170">
        <v>11</v>
      </c>
      <c r="H10" s="178">
        <v>16</v>
      </c>
      <c r="I10" s="178">
        <v>24</v>
      </c>
      <c r="J10" s="178">
        <v>12</v>
      </c>
      <c r="K10" s="179">
        <v>2</v>
      </c>
    </row>
    <row r="11" spans="1:11" ht="12" customHeight="1">
      <c r="A11" s="177" t="s">
        <v>9</v>
      </c>
      <c r="B11" s="168">
        <v>0.57845000000000002</v>
      </c>
      <c r="C11" s="168">
        <v>0.78805000000000003</v>
      </c>
      <c r="D11" s="168">
        <v>0.42723</v>
      </c>
      <c r="E11" s="168">
        <v>0.24071000000000001</v>
      </c>
      <c r="F11" s="168">
        <v>0.28491</v>
      </c>
      <c r="G11" s="170">
        <v>28</v>
      </c>
      <c r="H11" s="178">
        <v>6</v>
      </c>
      <c r="I11" s="178">
        <v>62</v>
      </c>
      <c r="J11" s="178">
        <v>27</v>
      </c>
      <c r="K11" s="179">
        <v>20</v>
      </c>
    </row>
    <row r="12" spans="1:11" ht="12" customHeight="1">
      <c r="A12" s="177" t="s">
        <v>10</v>
      </c>
      <c r="B12" s="168">
        <v>0.62740000000000007</v>
      </c>
      <c r="C12" s="168">
        <v>0.44225000000000003</v>
      </c>
      <c r="D12" s="168">
        <v>0.31580999999999998</v>
      </c>
      <c r="E12" s="168">
        <v>0.31411</v>
      </c>
      <c r="F12" s="168">
        <v>0.31938</v>
      </c>
      <c r="G12" s="170">
        <v>8</v>
      </c>
      <c r="H12" s="178">
        <v>5</v>
      </c>
      <c r="I12" s="178">
        <v>10</v>
      </c>
      <c r="J12" s="178">
        <v>13</v>
      </c>
      <c r="K12" s="179">
        <v>8</v>
      </c>
    </row>
    <row r="13" spans="1:11" ht="12" customHeight="1">
      <c r="A13" s="177" t="s">
        <v>11</v>
      </c>
      <c r="B13" s="168">
        <v>0.64111000000000007</v>
      </c>
      <c r="C13" s="168">
        <v>0.40964</v>
      </c>
      <c r="D13" s="168">
        <v>0.34904000000000002</v>
      </c>
      <c r="E13" s="168">
        <v>0.31577</v>
      </c>
      <c r="F13" s="168">
        <v>0.36499999999999999</v>
      </c>
      <c r="G13" s="170">
        <v>33</v>
      </c>
      <c r="H13" s="178">
        <v>7</v>
      </c>
      <c r="I13" s="178">
        <v>31</v>
      </c>
      <c r="J13" s="178">
        <v>40</v>
      </c>
      <c r="K13" s="179">
        <v>12</v>
      </c>
    </row>
    <row r="14" spans="1:11" ht="12" customHeight="1">
      <c r="A14" s="177" t="s">
        <v>12</v>
      </c>
      <c r="B14" s="168">
        <v>0.76444999999999996</v>
      </c>
      <c r="C14" s="168">
        <v>0.63153000000000004</v>
      </c>
      <c r="D14" s="168">
        <v>0.48648000000000002</v>
      </c>
      <c r="E14" s="168">
        <v>0.36469999999999997</v>
      </c>
      <c r="F14" s="168">
        <v>0.42042000000000002</v>
      </c>
      <c r="G14" s="170">
        <v>5</v>
      </c>
      <c r="H14" s="178">
        <v>9</v>
      </c>
      <c r="I14" s="178">
        <v>10</v>
      </c>
      <c r="J14" s="178">
        <v>11</v>
      </c>
      <c r="K14" s="179">
        <v>3</v>
      </c>
    </row>
    <row r="15" spans="1:11" ht="12" customHeight="1">
      <c r="A15" s="177" t="s">
        <v>13</v>
      </c>
      <c r="B15" s="168">
        <v>0.61767000000000005</v>
      </c>
      <c r="C15" s="168">
        <v>0.81477999999999995</v>
      </c>
      <c r="D15" s="168">
        <v>0.58235000000000003</v>
      </c>
      <c r="E15" s="168">
        <v>0.39832999999999996</v>
      </c>
      <c r="F15" s="168">
        <v>0.39450000000000002</v>
      </c>
      <c r="G15" s="170">
        <v>2</v>
      </c>
      <c r="H15" s="178">
        <v>11</v>
      </c>
      <c r="I15" s="178">
        <v>17</v>
      </c>
      <c r="J15" s="178">
        <v>1</v>
      </c>
      <c r="K15" s="179">
        <v>2</v>
      </c>
    </row>
    <row r="16" spans="1:11" ht="12" customHeight="1">
      <c r="A16" s="177" t="s">
        <v>14</v>
      </c>
      <c r="B16" s="168">
        <v>0.69022000000000006</v>
      </c>
      <c r="C16" s="168">
        <v>0.56547999999999998</v>
      </c>
      <c r="D16" s="168">
        <v>0.36325000000000002</v>
      </c>
      <c r="E16" s="168">
        <v>0.37973000000000001</v>
      </c>
      <c r="F16" s="168">
        <v>0.39095999999999997</v>
      </c>
      <c r="G16" s="170">
        <v>62</v>
      </c>
      <c r="H16" s="178">
        <v>44</v>
      </c>
      <c r="I16" s="178">
        <v>170</v>
      </c>
      <c r="J16" s="178">
        <v>28</v>
      </c>
      <c r="K16" s="179">
        <v>36</v>
      </c>
    </row>
    <row r="17" spans="1:11" ht="12" customHeight="1">
      <c r="A17" s="177" t="s">
        <v>15</v>
      </c>
      <c r="B17" s="168">
        <v>0.61038999999999999</v>
      </c>
      <c r="C17" s="168">
        <v>0.13</v>
      </c>
      <c r="D17" s="168">
        <v>0.29732999999999998</v>
      </c>
      <c r="E17" s="168">
        <v>0.27082999999999996</v>
      </c>
      <c r="F17" s="168">
        <v>5.4379999999999998E-2</v>
      </c>
      <c r="G17" s="170">
        <v>8</v>
      </c>
      <c r="H17" s="178">
        <v>1</v>
      </c>
      <c r="I17" s="178">
        <v>7</v>
      </c>
      <c r="J17" s="178">
        <v>6</v>
      </c>
      <c r="K17" s="179">
        <v>2</v>
      </c>
    </row>
    <row r="18" spans="1:11" ht="12" customHeight="1">
      <c r="A18" s="177" t="s">
        <v>54</v>
      </c>
      <c r="B18" s="168">
        <v>0.70479000000000003</v>
      </c>
      <c r="C18" s="168">
        <v>0.47600000000000003</v>
      </c>
      <c r="D18" s="168">
        <v>0.45676</v>
      </c>
      <c r="E18" s="168">
        <v>0.36795</v>
      </c>
      <c r="F18" s="168">
        <v>0.27804000000000001</v>
      </c>
      <c r="G18" s="170">
        <v>10</v>
      </c>
      <c r="H18" s="178">
        <v>5</v>
      </c>
      <c r="I18" s="178">
        <v>33</v>
      </c>
      <c r="J18" s="178">
        <v>11</v>
      </c>
      <c r="K18" s="179">
        <v>16</v>
      </c>
    </row>
    <row r="19" spans="1:11" ht="12" customHeight="1">
      <c r="A19" s="177" t="s">
        <v>16</v>
      </c>
      <c r="B19" s="168">
        <v>0.73619000000000001</v>
      </c>
      <c r="C19" s="168">
        <v>0.50580000000000003</v>
      </c>
      <c r="D19" s="168">
        <v>0.37282999999999999</v>
      </c>
      <c r="E19" s="168">
        <v>0.20543</v>
      </c>
      <c r="F19" s="168">
        <v>1.47E-2</v>
      </c>
      <c r="G19" s="170">
        <v>9</v>
      </c>
      <c r="H19" s="178">
        <v>15</v>
      </c>
      <c r="I19" s="178">
        <v>36</v>
      </c>
      <c r="J19" s="178">
        <v>9</v>
      </c>
      <c r="K19" s="179">
        <v>3</v>
      </c>
    </row>
    <row r="20" spans="1:11" ht="12" customHeight="1">
      <c r="A20" s="177" t="s">
        <v>17</v>
      </c>
      <c r="B20" s="168">
        <v>0.66727000000000003</v>
      </c>
      <c r="C20" s="168">
        <v>0.79075000000000006</v>
      </c>
      <c r="D20" s="168">
        <v>0.42363999999999996</v>
      </c>
      <c r="E20" s="168">
        <v>0.3367</v>
      </c>
      <c r="F20" s="168">
        <v>0.35176000000000002</v>
      </c>
      <c r="G20" s="170">
        <v>29</v>
      </c>
      <c r="H20" s="178">
        <v>4</v>
      </c>
      <c r="I20" s="178">
        <v>25</v>
      </c>
      <c r="J20" s="178">
        <v>32</v>
      </c>
      <c r="K20" s="179">
        <v>31</v>
      </c>
    </row>
    <row r="21" spans="1:11" ht="12" customHeight="1">
      <c r="A21" s="177" t="s">
        <v>18</v>
      </c>
      <c r="B21" s="168">
        <v>0.58091999999999999</v>
      </c>
      <c r="C21" s="168">
        <v>0.53508</v>
      </c>
      <c r="D21" s="168">
        <v>0.33077000000000001</v>
      </c>
      <c r="E21" s="168">
        <v>0.26047999999999999</v>
      </c>
      <c r="F21" s="168">
        <v>0.23712</v>
      </c>
      <c r="G21" s="170">
        <v>21</v>
      </c>
      <c r="H21" s="178">
        <v>14</v>
      </c>
      <c r="I21" s="178">
        <v>28</v>
      </c>
      <c r="J21" s="178">
        <v>24</v>
      </c>
      <c r="K21" s="179">
        <v>42</v>
      </c>
    </row>
    <row r="22" spans="1:11" ht="12" customHeight="1">
      <c r="A22" s="177" t="s">
        <v>19</v>
      </c>
      <c r="B22" s="168">
        <v>0.71038999999999997</v>
      </c>
      <c r="C22" s="168">
        <v>0.54954999999999998</v>
      </c>
      <c r="D22" s="168">
        <v>0.35771999999999998</v>
      </c>
      <c r="E22" s="168">
        <v>0.30493999999999999</v>
      </c>
      <c r="F22" s="168">
        <v>0.25436999999999999</v>
      </c>
      <c r="G22" s="170">
        <v>36</v>
      </c>
      <c r="H22" s="178">
        <v>42</v>
      </c>
      <c r="I22" s="178">
        <v>43</v>
      </c>
      <c r="J22" s="178">
        <v>35</v>
      </c>
      <c r="K22" s="179">
        <v>16</v>
      </c>
    </row>
    <row r="23" spans="1:11" ht="12" customHeight="1">
      <c r="A23" s="177" t="s">
        <v>55</v>
      </c>
      <c r="B23" s="168">
        <v>0.86167000000000005</v>
      </c>
      <c r="C23" s="168">
        <v>0.96250000000000002</v>
      </c>
      <c r="D23" s="168">
        <v>0.37887999999999999</v>
      </c>
      <c r="E23" s="168">
        <v>0.45957999999999999</v>
      </c>
      <c r="F23" s="168">
        <v>0.43189999999999995</v>
      </c>
      <c r="G23" s="170">
        <v>2</v>
      </c>
      <c r="H23" s="178">
        <v>1</v>
      </c>
      <c r="I23" s="178">
        <v>10</v>
      </c>
      <c r="J23" s="178">
        <v>4</v>
      </c>
      <c r="K23" s="179">
        <v>6</v>
      </c>
    </row>
    <row r="24" spans="1:11" ht="12" customHeight="1">
      <c r="A24" s="177" t="s">
        <v>20</v>
      </c>
      <c r="B24" s="168">
        <v>0.55118</v>
      </c>
      <c r="C24" s="168">
        <v>0.49113999999999997</v>
      </c>
      <c r="D24" s="168">
        <v>0.28448000000000001</v>
      </c>
      <c r="E24" s="168">
        <v>0.21550999999999998</v>
      </c>
      <c r="F24" s="168">
        <v>0.50875000000000004</v>
      </c>
      <c r="G24" s="170">
        <v>35</v>
      </c>
      <c r="H24" s="178">
        <v>19</v>
      </c>
      <c r="I24" s="178">
        <v>20</v>
      </c>
      <c r="J24" s="178">
        <v>24</v>
      </c>
      <c r="K24" s="179">
        <v>4</v>
      </c>
    </row>
    <row r="25" spans="1:11" ht="12" customHeight="1">
      <c r="A25" s="177" t="s">
        <v>21</v>
      </c>
      <c r="B25" s="168">
        <v>0.67332999999999998</v>
      </c>
      <c r="C25" s="168">
        <v>0.40033000000000002</v>
      </c>
      <c r="D25" s="168">
        <v>0.40554000000000001</v>
      </c>
      <c r="E25" s="168">
        <v>0.40279000000000004</v>
      </c>
      <c r="F25" s="168">
        <v>0.28553000000000001</v>
      </c>
      <c r="G25" s="170">
        <v>18</v>
      </c>
      <c r="H25" s="178">
        <v>12</v>
      </c>
      <c r="I25" s="178">
        <v>48</v>
      </c>
      <c r="J25" s="178">
        <v>28</v>
      </c>
      <c r="K25" s="179">
        <v>11</v>
      </c>
    </row>
    <row r="26" spans="1:11" ht="12" customHeight="1">
      <c r="A26" s="177" t="s">
        <v>22</v>
      </c>
      <c r="B26" s="168">
        <v>0.70567999999999997</v>
      </c>
      <c r="C26" s="168">
        <v>0.14000000000000001</v>
      </c>
      <c r="D26" s="168">
        <v>0.41249999999999998</v>
      </c>
      <c r="E26" s="168">
        <v>0.38049999999999995</v>
      </c>
      <c r="F26" s="168">
        <v>0.39169999999999999</v>
      </c>
      <c r="G26" s="170">
        <v>3</v>
      </c>
      <c r="H26" s="178">
        <v>2</v>
      </c>
      <c r="I26" s="178">
        <v>7</v>
      </c>
      <c r="J26" s="178">
        <v>5</v>
      </c>
      <c r="K26" s="179">
        <v>6</v>
      </c>
    </row>
    <row r="27" spans="1:11" ht="12" customHeight="1">
      <c r="A27" s="177" t="s">
        <v>23</v>
      </c>
      <c r="B27" s="168">
        <v>0.60138000000000003</v>
      </c>
      <c r="C27" s="168">
        <v>0.39419999999999999</v>
      </c>
      <c r="D27" s="168">
        <v>0.36637000000000003</v>
      </c>
      <c r="E27" s="168">
        <v>0.32116</v>
      </c>
      <c r="F27" s="168">
        <v>0.45752999999999999</v>
      </c>
      <c r="G27" s="170">
        <v>15</v>
      </c>
      <c r="H27" s="178">
        <v>37</v>
      </c>
      <c r="I27" s="178">
        <v>71</v>
      </c>
      <c r="J27" s="178">
        <v>10</v>
      </c>
      <c r="K27" s="179">
        <v>11</v>
      </c>
    </row>
    <row r="28" spans="1:11" ht="12" customHeight="1">
      <c r="A28" s="177" t="s">
        <v>56</v>
      </c>
      <c r="B28" s="168">
        <v>0.61899999999999999</v>
      </c>
      <c r="C28" s="168">
        <v>0.44</v>
      </c>
      <c r="D28" s="168">
        <v>0.41674999999999995</v>
      </c>
      <c r="E28" s="168">
        <v>0.26865</v>
      </c>
      <c r="F28" s="168">
        <v>0.26963999999999999</v>
      </c>
      <c r="G28" s="170">
        <v>5</v>
      </c>
      <c r="H28" s="178">
        <v>2</v>
      </c>
      <c r="I28" s="178">
        <v>14</v>
      </c>
      <c r="J28" s="178">
        <v>4</v>
      </c>
      <c r="K28" s="179">
        <v>7</v>
      </c>
    </row>
    <row r="29" spans="1:11" ht="12" customHeight="1">
      <c r="A29" s="177" t="s">
        <v>24</v>
      </c>
      <c r="B29" s="168">
        <v>0.61978</v>
      </c>
      <c r="C29" s="168">
        <v>0.57782</v>
      </c>
      <c r="D29" s="168">
        <v>0.36298000000000002</v>
      </c>
      <c r="E29" s="168">
        <v>0.33152999999999999</v>
      </c>
      <c r="F29" s="168">
        <v>0.21675</v>
      </c>
      <c r="G29" s="170">
        <v>69</v>
      </c>
      <c r="H29" s="178">
        <v>33</v>
      </c>
      <c r="I29" s="178">
        <v>81</v>
      </c>
      <c r="J29" s="178">
        <v>49</v>
      </c>
      <c r="K29" s="179">
        <v>30</v>
      </c>
    </row>
    <row r="30" spans="1:11" ht="12" customHeight="1">
      <c r="A30" s="177" t="s">
        <v>25</v>
      </c>
      <c r="B30" s="168">
        <v>0.68909000000000009</v>
      </c>
      <c r="C30" s="168">
        <v>0.71144000000000007</v>
      </c>
      <c r="D30" s="168">
        <v>0.46828999999999998</v>
      </c>
      <c r="E30" s="168">
        <v>0.41350000000000003</v>
      </c>
      <c r="F30" s="168">
        <v>0.46218999999999999</v>
      </c>
      <c r="G30" s="170">
        <v>39</v>
      </c>
      <c r="H30" s="178">
        <v>17</v>
      </c>
      <c r="I30" s="178">
        <v>26</v>
      </c>
      <c r="J30" s="178">
        <v>10</v>
      </c>
      <c r="K30" s="179">
        <v>4</v>
      </c>
    </row>
    <row r="31" spans="1:11" ht="12" customHeight="1">
      <c r="A31" s="177" t="s">
        <v>26</v>
      </c>
      <c r="B31" s="168">
        <v>0.60890999999999995</v>
      </c>
      <c r="C31" s="168">
        <v>0.35215000000000002</v>
      </c>
      <c r="D31" s="168">
        <v>0.55140999999999996</v>
      </c>
      <c r="E31" s="168">
        <v>0.66209999999999991</v>
      </c>
      <c r="F31" s="168" t="s">
        <v>155</v>
      </c>
      <c r="G31" s="170">
        <v>12</v>
      </c>
      <c r="H31" s="178">
        <v>2</v>
      </c>
      <c r="I31" s="178">
        <v>8</v>
      </c>
      <c r="J31" s="178">
        <v>3</v>
      </c>
      <c r="K31" s="179">
        <v>0</v>
      </c>
    </row>
    <row r="32" spans="1:11" ht="12" customHeight="1">
      <c r="A32" s="177" t="s">
        <v>27</v>
      </c>
      <c r="B32" s="168" t="s">
        <v>155</v>
      </c>
      <c r="C32" s="168">
        <v>0.4</v>
      </c>
      <c r="D32" s="168">
        <v>0.50796999999999992</v>
      </c>
      <c r="E32" s="168" t="s">
        <v>155</v>
      </c>
      <c r="F32" s="168" t="s">
        <v>155</v>
      </c>
      <c r="G32" s="170">
        <v>0</v>
      </c>
      <c r="H32" s="178">
        <v>2</v>
      </c>
      <c r="I32" s="178">
        <v>7</v>
      </c>
      <c r="J32" s="178">
        <v>0</v>
      </c>
      <c r="K32" s="179">
        <v>0</v>
      </c>
    </row>
    <row r="33" spans="1:11" ht="12" customHeight="1">
      <c r="A33" s="177" t="s">
        <v>28</v>
      </c>
      <c r="B33" s="168">
        <v>0.59684999999999999</v>
      </c>
      <c r="C33" s="168">
        <v>0.56798000000000004</v>
      </c>
      <c r="D33" s="168">
        <v>0.26222999999999996</v>
      </c>
      <c r="E33" s="168">
        <v>0.29433999999999999</v>
      </c>
      <c r="F33" s="168">
        <v>0.31609999999999999</v>
      </c>
      <c r="G33" s="170">
        <v>35</v>
      </c>
      <c r="H33" s="178">
        <v>19</v>
      </c>
      <c r="I33" s="178">
        <v>141</v>
      </c>
      <c r="J33" s="178">
        <v>19</v>
      </c>
      <c r="K33" s="179">
        <v>19</v>
      </c>
    </row>
    <row r="34" spans="1:11" ht="12" customHeight="1">
      <c r="A34" s="177" t="s">
        <v>29</v>
      </c>
      <c r="B34" s="168">
        <v>0.66653999999999991</v>
      </c>
      <c r="C34" s="168">
        <v>0.51918999999999993</v>
      </c>
      <c r="D34" s="168">
        <v>0.42263000000000001</v>
      </c>
      <c r="E34" s="168">
        <v>0.35566999999999999</v>
      </c>
      <c r="F34" s="168">
        <v>0.32491999999999999</v>
      </c>
      <c r="G34" s="170">
        <v>18</v>
      </c>
      <c r="H34" s="178">
        <v>18</v>
      </c>
      <c r="I34" s="178">
        <v>31</v>
      </c>
      <c r="J34" s="178">
        <v>13</v>
      </c>
      <c r="K34" s="179">
        <v>5</v>
      </c>
    </row>
    <row r="35" spans="1:11" ht="12" customHeight="1">
      <c r="A35" s="177" t="s">
        <v>30</v>
      </c>
      <c r="B35" s="168">
        <v>0.84031000000000011</v>
      </c>
      <c r="C35" s="168">
        <v>0.53195999999999999</v>
      </c>
      <c r="D35" s="168">
        <v>0.33826999999999996</v>
      </c>
      <c r="E35" s="168">
        <v>0.43583</v>
      </c>
      <c r="F35" s="168">
        <v>0.29844999999999999</v>
      </c>
      <c r="G35" s="170">
        <v>4</v>
      </c>
      <c r="H35" s="178">
        <v>10</v>
      </c>
      <c r="I35" s="178">
        <v>31</v>
      </c>
      <c r="J35" s="178">
        <v>3</v>
      </c>
      <c r="K35" s="179">
        <v>13</v>
      </c>
    </row>
    <row r="36" spans="1:11" ht="12" customHeight="1">
      <c r="A36" s="177" t="s">
        <v>31</v>
      </c>
      <c r="B36" s="168">
        <v>0.88388999999999995</v>
      </c>
      <c r="C36" s="168">
        <v>0.63768999999999998</v>
      </c>
      <c r="D36" s="168">
        <v>0.49265000000000003</v>
      </c>
      <c r="E36" s="168" t="s">
        <v>155</v>
      </c>
      <c r="F36" s="168">
        <v>0.161</v>
      </c>
      <c r="G36" s="170">
        <v>4</v>
      </c>
      <c r="H36" s="178">
        <v>12</v>
      </c>
      <c r="I36" s="178">
        <v>22</v>
      </c>
      <c r="J36" s="178">
        <v>0</v>
      </c>
      <c r="K36" s="179">
        <v>4</v>
      </c>
    </row>
    <row r="37" spans="1:11" ht="12" customHeight="1">
      <c r="A37" s="177" t="s">
        <v>32</v>
      </c>
      <c r="B37" s="168" t="s">
        <v>155</v>
      </c>
      <c r="C37" s="168">
        <v>0.85</v>
      </c>
      <c r="D37" s="168">
        <v>0.64560000000000006</v>
      </c>
      <c r="E37" s="168" t="s">
        <v>155</v>
      </c>
      <c r="F37" s="168">
        <v>0.57499999999999996</v>
      </c>
      <c r="G37" s="170">
        <v>0</v>
      </c>
      <c r="H37" s="178">
        <v>1</v>
      </c>
      <c r="I37" s="178">
        <v>2</v>
      </c>
      <c r="J37" s="178">
        <v>0</v>
      </c>
      <c r="K37" s="179">
        <v>1</v>
      </c>
    </row>
    <row r="38" spans="1:11" ht="12" customHeight="1">
      <c r="A38" s="177" t="s">
        <v>33</v>
      </c>
      <c r="B38" s="168" t="s">
        <v>155</v>
      </c>
      <c r="C38" s="168" t="s">
        <v>155</v>
      </c>
      <c r="D38" s="168">
        <v>0.92</v>
      </c>
      <c r="E38" s="168" t="s">
        <v>155</v>
      </c>
      <c r="F38" s="168" t="s">
        <v>155</v>
      </c>
      <c r="G38" s="170">
        <v>0</v>
      </c>
      <c r="H38" s="178">
        <v>0</v>
      </c>
      <c r="I38" s="178">
        <v>1</v>
      </c>
      <c r="J38" s="178">
        <v>0</v>
      </c>
      <c r="K38" s="179">
        <v>0</v>
      </c>
    </row>
    <row r="39" spans="1:11" ht="12" customHeight="1" thickBot="1">
      <c r="A39" s="180" t="s">
        <v>34</v>
      </c>
      <c r="B39" s="169">
        <v>0.58225000000000005</v>
      </c>
      <c r="C39" s="169">
        <v>0.5675</v>
      </c>
      <c r="D39" s="169">
        <v>0.22178999999999999</v>
      </c>
      <c r="E39" s="169">
        <v>6.0780000000000001E-2</v>
      </c>
      <c r="F39" s="169">
        <v>0.36</v>
      </c>
      <c r="G39" s="171">
        <v>8</v>
      </c>
      <c r="H39" s="181">
        <v>3</v>
      </c>
      <c r="I39" s="181">
        <v>7</v>
      </c>
      <c r="J39" s="181">
        <v>4</v>
      </c>
      <c r="K39" s="182">
        <v>2</v>
      </c>
    </row>
    <row r="41" spans="1:11">
      <c r="A41" t="s">
        <v>232</v>
      </c>
    </row>
    <row r="42" spans="1:11">
      <c r="A42" s="4"/>
    </row>
  </sheetData>
  <mergeCells count="2">
    <mergeCell ref="B3:F3"/>
    <mergeCell ref="G3:K3"/>
  </mergeCells>
  <hyperlinks>
    <hyperlink ref="F1" location="'Table of Contents'!A1" display="Back to Table of Contents" xr:uid="{8CB66B2A-40E0-4516-BEF9-EB812C854F5D}"/>
  </hyperlinks>
  <pageMargins left="0.7" right="0.7" top="0.75" bottom="0.75" header="0.3" footer="0.3"/>
  <pageSetup orientation="landscape" r:id="rId1"/>
  <webPublishItems count="2">
    <webPublishItem id="11935" divId="ADS_Draft_11935" sourceType="range" sourceRef="A3:K39" destinationFile="C:\Users\hek\AppData\Local\Temp\1\ExcelPreview\he-20200129151846U122346279249TdE.html"/>
    <webPublishItem id="11546" divId="ADS_Draft_11546" sourceType="range" sourceRef="A3:K39" destinationFile="C:\Users\hek\AppData\Local\Temp\1\ExcelPreview\he-20200130102321U1223462792490r.html"/>
  </webPublishItem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8F12-4D0A-4B3D-B9B1-6E125F4EE122}">
  <dimension ref="A1:N18"/>
  <sheetViews>
    <sheetView workbookViewId="0"/>
  </sheetViews>
  <sheetFormatPr defaultColWidth="9.15625" defaultRowHeight="14.4"/>
  <cols>
    <col min="1" max="1" width="19.15625" style="2" customWidth="1"/>
    <col min="2" max="16384" width="9.15625" style="2"/>
  </cols>
  <sheetData>
    <row r="1" spans="1:14">
      <c r="A1" s="24" t="s">
        <v>294</v>
      </c>
      <c r="G1" s="256" t="s">
        <v>233</v>
      </c>
    </row>
    <row r="2" spans="1:14" ht="14.7" thickBot="1">
      <c r="A2" s="2" t="s">
        <v>213</v>
      </c>
    </row>
    <row r="3" spans="1:14">
      <c r="A3" s="185" t="s">
        <v>189</v>
      </c>
      <c r="B3" s="189">
        <v>1</v>
      </c>
      <c r="C3" s="183">
        <v>2</v>
      </c>
      <c r="D3" s="183">
        <v>3</v>
      </c>
      <c r="E3" s="183">
        <v>4</v>
      </c>
      <c r="F3" s="184">
        <v>5</v>
      </c>
    </row>
    <row r="4" spans="1:14">
      <c r="A4" s="186" t="s">
        <v>190</v>
      </c>
      <c r="B4" s="340"/>
      <c r="C4" s="341">
        <v>3.3333333333333333E-2</v>
      </c>
      <c r="D4" s="341">
        <v>3.3333333333333333E-2</v>
      </c>
      <c r="E4" s="341">
        <v>0.61875000000000002</v>
      </c>
      <c r="F4" s="342">
        <v>0.69577608695652171</v>
      </c>
      <c r="J4" s="97"/>
      <c r="K4" s="97"/>
      <c r="L4" s="97"/>
      <c r="M4" s="97"/>
      <c r="N4" s="97"/>
    </row>
    <row r="5" spans="1:14">
      <c r="A5" s="187" t="s">
        <v>41</v>
      </c>
      <c r="B5" s="343">
        <v>0.37243421052631581</v>
      </c>
      <c r="C5" s="200">
        <v>0.39022959183673472</v>
      </c>
      <c r="D5" s="200">
        <v>0.38080555555555562</v>
      </c>
      <c r="E5" s="200">
        <v>0.43950855477855477</v>
      </c>
      <c r="F5" s="201">
        <v>0.43176975867269973</v>
      </c>
      <c r="J5" s="97"/>
      <c r="K5" s="97"/>
      <c r="L5" s="97"/>
      <c r="M5" s="97"/>
      <c r="N5" s="97"/>
    </row>
    <row r="6" spans="1:14">
      <c r="A6" s="187" t="s">
        <v>42</v>
      </c>
      <c r="B6" s="343">
        <v>0.35125820784924605</v>
      </c>
      <c r="C6" s="200">
        <v>0.45329287952510883</v>
      </c>
      <c r="D6" s="200">
        <v>0.46908589419990881</v>
      </c>
      <c r="E6" s="200">
        <v>0.46282025648043268</v>
      </c>
      <c r="F6" s="201">
        <v>0.45693291804364206</v>
      </c>
      <c r="J6" s="97"/>
      <c r="K6" s="97"/>
      <c r="L6" s="97"/>
      <c r="M6" s="97"/>
      <c r="N6" s="97"/>
    </row>
    <row r="7" spans="1:14">
      <c r="A7" s="187" t="s">
        <v>43</v>
      </c>
      <c r="B7" s="343">
        <v>0.42348547265323583</v>
      </c>
      <c r="C7" s="200">
        <v>0.43978100994480585</v>
      </c>
      <c r="D7" s="200">
        <v>0.4424885453915815</v>
      </c>
      <c r="E7" s="200">
        <v>0.44304663121521975</v>
      </c>
      <c r="F7" s="201">
        <v>0.43864961673131503</v>
      </c>
      <c r="J7" s="97"/>
      <c r="K7" s="97"/>
      <c r="L7" s="97"/>
      <c r="M7" s="97"/>
      <c r="N7" s="97"/>
    </row>
    <row r="8" spans="1:14">
      <c r="A8" s="187" t="s">
        <v>44</v>
      </c>
      <c r="B8" s="343">
        <v>0.43457830252768298</v>
      </c>
      <c r="C8" s="200">
        <v>0.42297904232472611</v>
      </c>
      <c r="D8" s="200">
        <v>0.41342448500969825</v>
      </c>
      <c r="E8" s="200">
        <v>0.4105782793389624</v>
      </c>
      <c r="F8" s="201">
        <v>0.4100105031597519</v>
      </c>
      <c r="J8" s="97"/>
      <c r="K8" s="97"/>
      <c r="L8" s="97"/>
      <c r="M8" s="97"/>
      <c r="N8" s="97"/>
    </row>
    <row r="9" spans="1:14">
      <c r="A9" s="187" t="s">
        <v>45</v>
      </c>
      <c r="B9" s="343">
        <v>0.37138324567580083</v>
      </c>
      <c r="C9" s="200">
        <v>0.36463273645676475</v>
      </c>
      <c r="D9" s="200">
        <v>0.36926485888159855</v>
      </c>
      <c r="E9" s="200">
        <v>0.37454399883276246</v>
      </c>
      <c r="F9" s="201">
        <v>0.38009868088803928</v>
      </c>
      <c r="J9" s="97"/>
      <c r="K9" s="97"/>
      <c r="L9" s="97"/>
      <c r="M9" s="97"/>
      <c r="N9" s="97"/>
    </row>
    <row r="10" spans="1:14">
      <c r="A10" s="187" t="s">
        <v>136</v>
      </c>
      <c r="B10" s="343">
        <v>0.37660413012984106</v>
      </c>
      <c r="C10" s="200">
        <v>0.37856481593657582</v>
      </c>
      <c r="D10" s="200">
        <v>0.37827942738266934</v>
      </c>
      <c r="E10" s="200">
        <v>0.37911691097076661</v>
      </c>
      <c r="F10" s="201">
        <v>0.37897700769150822</v>
      </c>
      <c r="J10" s="97"/>
      <c r="K10" s="97"/>
      <c r="L10" s="97"/>
      <c r="M10" s="97"/>
      <c r="N10" s="97"/>
    </row>
    <row r="11" spans="1:14">
      <c r="A11" s="187" t="s">
        <v>37</v>
      </c>
      <c r="B11" s="343">
        <v>0.40605438510860414</v>
      </c>
      <c r="C11" s="200">
        <v>0.43925804819884351</v>
      </c>
      <c r="D11" s="200">
        <v>0.44733787763629596</v>
      </c>
      <c r="E11" s="200">
        <v>0.44978882780222934</v>
      </c>
      <c r="F11" s="201">
        <v>0.4454104024931142</v>
      </c>
      <c r="J11" s="97"/>
      <c r="K11" s="97"/>
      <c r="L11" s="97"/>
      <c r="M11" s="97"/>
      <c r="N11" s="97"/>
    </row>
    <row r="12" spans="1:14">
      <c r="A12" s="187" t="s">
        <v>38</v>
      </c>
      <c r="B12" s="343">
        <v>0.37818108551530139</v>
      </c>
      <c r="C12" s="200">
        <v>0.37674119245798315</v>
      </c>
      <c r="D12" s="200">
        <v>0.3777850262253955</v>
      </c>
      <c r="E12" s="200">
        <v>0.38050569449767208</v>
      </c>
      <c r="F12" s="201">
        <v>0.38319145445441288</v>
      </c>
      <c r="J12" s="97"/>
      <c r="K12" s="97"/>
      <c r="L12" s="97"/>
      <c r="M12" s="97"/>
      <c r="N12" s="97"/>
    </row>
    <row r="13" spans="1:14" ht="14.7" thickBot="1">
      <c r="A13" s="188" t="s">
        <v>137</v>
      </c>
      <c r="B13" s="344">
        <v>0.37915649617398023</v>
      </c>
      <c r="C13" s="202">
        <v>0.37984501061251202</v>
      </c>
      <c r="D13" s="202">
        <v>0.3822003577612923</v>
      </c>
      <c r="E13" s="202">
        <v>0.38570114397246164</v>
      </c>
      <c r="F13" s="203">
        <v>0.38855405419227418</v>
      </c>
      <c r="J13" s="97"/>
      <c r="K13" s="97"/>
      <c r="L13" s="97"/>
      <c r="M13" s="97"/>
      <c r="N13" s="97"/>
    </row>
    <row r="17" spans="1:1">
      <c r="A17" s="81" t="s">
        <v>191</v>
      </c>
    </row>
    <row r="18" spans="1:1">
      <c r="A18" s="47" t="s">
        <v>192</v>
      </c>
    </row>
  </sheetData>
  <hyperlinks>
    <hyperlink ref="G1" location="'Table of Contents'!A1" display="Back to Table of Contents" xr:uid="{9170AED6-71CD-47AB-A653-CD3AD265C2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211F3-8781-43AB-B5AB-DF9F7D28A15C}">
  <sheetPr codeName="Sheet2"/>
  <dimension ref="A1:G104"/>
  <sheetViews>
    <sheetView zoomScaleNormal="100" workbookViewId="0"/>
  </sheetViews>
  <sheetFormatPr defaultColWidth="9.15625" defaultRowHeight="14.4"/>
  <cols>
    <col min="1" max="1" width="12.578125" style="18" bestFit="1" customWidth="1"/>
    <col min="2" max="2" width="12.83984375" style="18" bestFit="1" customWidth="1"/>
    <col min="3" max="3" width="16.41796875" style="18" bestFit="1" customWidth="1"/>
    <col min="4" max="16384" width="9.15625" style="18"/>
  </cols>
  <sheetData>
    <row r="1" spans="1:7">
      <c r="A1" s="38" t="s">
        <v>251</v>
      </c>
      <c r="G1" s="256" t="s">
        <v>233</v>
      </c>
    </row>
    <row r="2" spans="1:7">
      <c r="A2" s="19" t="s">
        <v>213</v>
      </c>
      <c r="G2" s="18" t="s">
        <v>252</v>
      </c>
    </row>
    <row r="3" spans="1:7">
      <c r="A3" s="35" t="s">
        <v>52</v>
      </c>
      <c r="B3" s="36" t="s">
        <v>58</v>
      </c>
      <c r="C3" s="36" t="s">
        <v>59</v>
      </c>
    </row>
    <row r="4" spans="1:7">
      <c r="A4" s="18">
        <v>1920</v>
      </c>
      <c r="B4" s="37">
        <v>1.2337531419793435E-2</v>
      </c>
      <c r="C4" s="37">
        <v>3.0085298408086825E-2</v>
      </c>
    </row>
    <row r="5" spans="1:7">
      <c r="A5" s="18">
        <v>1921</v>
      </c>
      <c r="B5" s="37">
        <v>1.067977478160298E-2</v>
      </c>
      <c r="C5" s="37">
        <v>2.150361214583163E-2</v>
      </c>
    </row>
    <row r="6" spans="1:7">
      <c r="A6" s="18">
        <v>1922</v>
      </c>
      <c r="B6" s="37">
        <v>1.0074122014139264E-2</v>
      </c>
      <c r="C6" s="37">
        <v>1.7617383407645959E-2</v>
      </c>
    </row>
    <row r="7" spans="1:7">
      <c r="A7" s="18">
        <v>1923</v>
      </c>
      <c r="B7" s="37">
        <v>8.0385898245830534E-3</v>
      </c>
      <c r="C7" s="37">
        <v>1.7049006146056755E-2</v>
      </c>
    </row>
    <row r="8" spans="1:7">
      <c r="A8" s="18">
        <v>1924</v>
      </c>
      <c r="B8" s="37">
        <v>1.1518936063297347E-2</v>
      </c>
      <c r="C8" s="37">
        <v>2.8518466529899311E-2</v>
      </c>
    </row>
    <row r="9" spans="1:7">
      <c r="A9" s="18">
        <v>1925</v>
      </c>
      <c r="B9" s="37">
        <v>1.1705874962653073E-2</v>
      </c>
      <c r="C9" s="37">
        <v>2.5620598446836729E-2</v>
      </c>
    </row>
    <row r="10" spans="1:7">
      <c r="A10" s="18">
        <v>1926</v>
      </c>
      <c r="B10" s="37">
        <v>7.6813467827432369E-3</v>
      </c>
      <c r="C10" s="37">
        <v>1.90909507388628E-2</v>
      </c>
    </row>
    <row r="11" spans="1:7">
      <c r="A11" s="18">
        <v>1927</v>
      </c>
      <c r="B11" s="37">
        <v>7.3590867094942558E-3</v>
      </c>
      <c r="C11" s="37">
        <v>1.8313340108253917E-2</v>
      </c>
    </row>
    <row r="12" spans="1:7">
      <c r="A12" s="18">
        <v>1928</v>
      </c>
      <c r="B12" s="37">
        <v>3.63135092302036E-3</v>
      </c>
      <c r="C12" s="37">
        <v>8.7664271892785584E-3</v>
      </c>
    </row>
    <row r="13" spans="1:7">
      <c r="A13" s="18">
        <v>1929</v>
      </c>
      <c r="B13" s="37">
        <v>7.1433378087017996E-3</v>
      </c>
      <c r="C13" s="37">
        <v>1.40138388116825E-2</v>
      </c>
    </row>
    <row r="14" spans="1:7">
      <c r="A14" s="18">
        <v>1930</v>
      </c>
      <c r="B14" s="37">
        <v>1.0390578161655895E-2</v>
      </c>
      <c r="C14" s="37">
        <v>2.204113141333397E-2</v>
      </c>
    </row>
    <row r="15" spans="1:7">
      <c r="A15" s="18">
        <v>1931</v>
      </c>
      <c r="B15" s="37">
        <v>3.801831040968795E-2</v>
      </c>
      <c r="C15" s="37">
        <v>7.8968807094342286E-2</v>
      </c>
    </row>
    <row r="16" spans="1:7">
      <c r="A16" s="18">
        <v>1932</v>
      </c>
      <c r="B16" s="37">
        <v>5.4976411242956269E-2</v>
      </c>
      <c r="C16" s="37">
        <v>0.10988771114950624</v>
      </c>
    </row>
    <row r="17" spans="1:3">
      <c r="A17" s="18">
        <v>1933</v>
      </c>
      <c r="B17" s="37">
        <v>8.5271436344370288E-2</v>
      </c>
      <c r="C17" s="37">
        <v>0.15769571712953789</v>
      </c>
    </row>
    <row r="18" spans="1:3">
      <c r="A18" s="18">
        <v>1934</v>
      </c>
      <c r="B18" s="37">
        <v>3.4028102407758776E-2</v>
      </c>
      <c r="C18" s="37">
        <v>5.8909043841073538E-2</v>
      </c>
    </row>
    <row r="19" spans="1:3">
      <c r="A19" s="18">
        <v>1935</v>
      </c>
      <c r="B19" s="37">
        <v>3.932257389160565E-2</v>
      </c>
      <c r="C19" s="37">
        <v>6.2452183953338847E-2</v>
      </c>
    </row>
    <row r="20" spans="1:3">
      <c r="A20" s="18">
        <v>1936</v>
      </c>
      <c r="B20" s="37">
        <v>1.6317619486413304E-2</v>
      </c>
      <c r="C20" s="37">
        <v>2.7124228805122663E-2</v>
      </c>
    </row>
    <row r="21" spans="1:3">
      <c r="A21" s="18">
        <v>1937</v>
      </c>
      <c r="B21" s="37">
        <v>1.7202042100338488E-2</v>
      </c>
      <c r="C21" s="37">
        <v>2.7404140274981503E-2</v>
      </c>
    </row>
    <row r="22" spans="1:3">
      <c r="A22" s="18">
        <v>1938</v>
      </c>
      <c r="B22" s="37">
        <v>2.1062138613595405E-2</v>
      </c>
      <c r="C22" s="37">
        <v>2.590622643335172E-2</v>
      </c>
    </row>
    <row r="23" spans="1:3">
      <c r="A23" s="18">
        <v>1939</v>
      </c>
      <c r="B23" s="37">
        <v>1.2215802647973506E-2</v>
      </c>
      <c r="C23" s="37">
        <v>1.7689381287945394E-2</v>
      </c>
    </row>
    <row r="24" spans="1:3">
      <c r="A24" s="18">
        <v>1940</v>
      </c>
      <c r="B24" s="37">
        <v>2.4670682596159565E-2</v>
      </c>
      <c r="C24" s="37">
        <v>3.5507993162022911E-2</v>
      </c>
    </row>
    <row r="25" spans="1:3">
      <c r="A25" s="18">
        <v>1941</v>
      </c>
      <c r="B25" s="37">
        <v>1.0828370618223726E-2</v>
      </c>
      <c r="C25" s="37">
        <v>1.7068314790528394E-2</v>
      </c>
    </row>
    <row r="26" spans="1:3">
      <c r="A26" s="18">
        <v>1942</v>
      </c>
      <c r="B26" s="37">
        <v>4.5496960756598037E-3</v>
      </c>
      <c r="C26" s="37">
        <v>7.3345529716748459E-3</v>
      </c>
    </row>
    <row r="27" spans="1:3">
      <c r="A27" s="18">
        <v>1943</v>
      </c>
      <c r="B27" s="37">
        <v>3.6933906573700659E-3</v>
      </c>
      <c r="C27" s="37">
        <v>6.1279626673216292E-3</v>
      </c>
    </row>
    <row r="28" spans="1:3">
      <c r="A28" s="18">
        <v>1944</v>
      </c>
      <c r="B28" s="37">
        <v>3.8774190529370367E-3</v>
      </c>
      <c r="C28" s="37">
        <v>6.6354318950856417E-3</v>
      </c>
    </row>
    <row r="29" spans="1:3">
      <c r="A29" s="18">
        <v>1945</v>
      </c>
      <c r="B29" s="37">
        <v>3.0534351145038441E-3</v>
      </c>
      <c r="C29" s="37">
        <v>5.6179775280899014E-3</v>
      </c>
    </row>
    <row r="30" spans="1:3">
      <c r="A30" s="18">
        <v>1946</v>
      </c>
      <c r="B30" s="37">
        <v>0</v>
      </c>
      <c r="C30" s="37">
        <v>0</v>
      </c>
    </row>
    <row r="31" spans="1:3">
      <c r="A31" s="18">
        <v>1947</v>
      </c>
      <c r="B31" s="37">
        <v>3.1489581163774982E-3</v>
      </c>
      <c r="C31" s="37">
        <v>6.3353413654618773E-3</v>
      </c>
    </row>
    <row r="32" spans="1:3">
      <c r="A32" s="18">
        <v>1948</v>
      </c>
      <c r="B32" s="37">
        <v>0</v>
      </c>
      <c r="C32" s="37">
        <v>0</v>
      </c>
    </row>
    <row r="33" spans="1:3">
      <c r="A33" s="18">
        <v>1949</v>
      </c>
      <c r="B33" s="37">
        <v>8.3512089820516611E-3</v>
      </c>
      <c r="C33" s="37">
        <v>1.9189761847079212E-2</v>
      </c>
    </row>
    <row r="34" spans="1:3">
      <c r="A34" s="18">
        <v>1950</v>
      </c>
      <c r="B34" s="37">
        <v>0</v>
      </c>
      <c r="C34" s="37">
        <v>0</v>
      </c>
    </row>
    <row r="35" spans="1:3">
      <c r="A35" s="18">
        <v>1951</v>
      </c>
      <c r="B35" s="37">
        <v>1.7605633802817433E-3</v>
      </c>
      <c r="C35" s="37">
        <v>4.3290043290042934E-3</v>
      </c>
    </row>
    <row r="36" spans="1:3">
      <c r="A36" s="18">
        <v>1952</v>
      </c>
      <c r="B36" s="37">
        <v>0</v>
      </c>
      <c r="C36" s="37">
        <v>0</v>
      </c>
    </row>
    <row r="37" spans="1:3">
      <c r="A37" s="18">
        <v>1953</v>
      </c>
      <c r="B37" s="37">
        <v>0</v>
      </c>
      <c r="C37" s="37">
        <v>0</v>
      </c>
    </row>
    <row r="38" spans="1:3">
      <c r="A38" s="18">
        <v>1954</v>
      </c>
      <c r="B38" s="37">
        <v>1.6583747927031434E-3</v>
      </c>
      <c r="C38" s="37">
        <v>4.6728971962616273E-3</v>
      </c>
    </row>
    <row r="39" spans="1:3">
      <c r="A39" s="18">
        <v>1955</v>
      </c>
      <c r="B39" s="37">
        <v>1.6638935108153063E-3</v>
      </c>
      <c r="C39" s="37">
        <v>5.1813471502590858E-3</v>
      </c>
    </row>
    <row r="40" spans="1:3">
      <c r="A40" s="18">
        <v>1956</v>
      </c>
      <c r="B40" s="37">
        <v>0</v>
      </c>
      <c r="C40" s="37">
        <v>0</v>
      </c>
    </row>
    <row r="41" spans="1:3">
      <c r="A41" s="18">
        <v>1957</v>
      </c>
      <c r="B41" s="37">
        <v>1.4265335235378318E-3</v>
      </c>
      <c r="C41" s="37">
        <v>4.484304932735439E-3</v>
      </c>
    </row>
    <row r="42" spans="1:3">
      <c r="A42" s="18">
        <v>1958</v>
      </c>
      <c r="B42" s="37">
        <v>0</v>
      </c>
      <c r="C42" s="37">
        <v>0</v>
      </c>
    </row>
    <row r="43" spans="1:3">
      <c r="A43" s="18">
        <v>1959</v>
      </c>
      <c r="B43" s="37">
        <v>0</v>
      </c>
      <c r="C43" s="37">
        <v>0</v>
      </c>
    </row>
    <row r="44" spans="1:3">
      <c r="A44" s="18">
        <v>1960</v>
      </c>
      <c r="B44" s="37">
        <v>2.4545649178142614E-3</v>
      </c>
      <c r="C44" s="37">
        <v>7.4965476425330468E-3</v>
      </c>
    </row>
    <row r="45" spans="1:3">
      <c r="A45" s="18">
        <v>1961</v>
      </c>
      <c r="B45" s="37">
        <v>3.53556344356587E-3</v>
      </c>
      <c r="C45" s="37">
        <v>1.0722702278083251E-2</v>
      </c>
    </row>
    <row r="46" spans="1:3">
      <c r="A46" s="18">
        <v>1962</v>
      </c>
      <c r="B46" s="37">
        <v>4.7121883860203884E-3</v>
      </c>
      <c r="C46" s="37">
        <v>1.516257386024833E-2</v>
      </c>
    </row>
    <row r="47" spans="1:3">
      <c r="A47" s="18">
        <v>1963</v>
      </c>
      <c r="B47" s="37">
        <v>3.5170685975560723E-3</v>
      </c>
      <c r="C47" s="37">
        <v>1.1520806785327631E-2</v>
      </c>
    </row>
    <row r="48" spans="1:3">
      <c r="A48" s="18">
        <v>1964</v>
      </c>
      <c r="B48" s="37">
        <v>0</v>
      </c>
      <c r="C48" s="37">
        <v>0</v>
      </c>
    </row>
    <row r="49" spans="1:3">
      <c r="A49" s="18">
        <v>1965</v>
      </c>
      <c r="B49" s="37">
        <v>0</v>
      </c>
      <c r="C49" s="37">
        <v>0</v>
      </c>
    </row>
    <row r="50" spans="1:3">
      <c r="A50" s="18">
        <v>1966</v>
      </c>
      <c r="B50" s="37">
        <v>1.2195121951219523E-3</v>
      </c>
      <c r="C50" s="37">
        <v>4.3859649122807154E-3</v>
      </c>
    </row>
    <row r="51" spans="1:3">
      <c r="A51" s="18">
        <v>1967</v>
      </c>
      <c r="B51" s="37">
        <v>0</v>
      </c>
      <c r="C51" s="37">
        <v>0</v>
      </c>
    </row>
    <row r="52" spans="1:3">
      <c r="A52" s="18">
        <v>1968</v>
      </c>
      <c r="B52" s="37">
        <v>1.0559662090813271E-3</v>
      </c>
      <c r="C52" s="37">
        <v>3.7453183520599342E-3</v>
      </c>
    </row>
    <row r="53" spans="1:3">
      <c r="A53" s="18">
        <v>1969</v>
      </c>
      <c r="B53" s="37">
        <v>0</v>
      </c>
      <c r="C53" s="37">
        <v>0</v>
      </c>
    </row>
    <row r="54" spans="1:3">
      <c r="A54" s="18">
        <v>1970</v>
      </c>
      <c r="B54" s="37">
        <v>2.630840770088827E-2</v>
      </c>
      <c r="C54" s="37">
        <v>8.6783611678481254E-2</v>
      </c>
    </row>
    <row r="55" spans="1:3">
      <c r="A55" s="18">
        <v>1971</v>
      </c>
      <c r="B55" s="37">
        <v>2.8599702041126607E-3</v>
      </c>
      <c r="C55" s="37">
        <v>1.155479279785776E-2</v>
      </c>
    </row>
    <row r="56" spans="1:3">
      <c r="A56" s="18">
        <v>1972</v>
      </c>
      <c r="B56" s="37">
        <v>4.5340712872645739E-3</v>
      </c>
      <c r="C56" s="37">
        <v>1.9216260595570911E-2</v>
      </c>
    </row>
    <row r="57" spans="1:3">
      <c r="A57" s="18">
        <v>1973</v>
      </c>
      <c r="B57" s="37">
        <v>4.5597107295977102E-3</v>
      </c>
      <c r="C57" s="37">
        <v>1.2804810829879165E-2</v>
      </c>
    </row>
    <row r="58" spans="1:3">
      <c r="A58" s="18">
        <v>1974</v>
      </c>
      <c r="B58" s="37">
        <v>2.7516997472182281E-3</v>
      </c>
      <c r="C58" s="37">
        <v>1.3319185008258905E-2</v>
      </c>
    </row>
    <row r="59" spans="1:3">
      <c r="A59" s="18">
        <v>1975</v>
      </c>
      <c r="B59" s="37">
        <v>3.6107711459130165E-3</v>
      </c>
      <c r="C59" s="37">
        <v>1.7421018945789069E-2</v>
      </c>
    </row>
    <row r="60" spans="1:3">
      <c r="A60" s="18">
        <v>1976</v>
      </c>
      <c r="B60" s="37">
        <v>1.7575262933352542E-3</v>
      </c>
      <c r="C60" s="37">
        <v>8.6793737236214863E-3</v>
      </c>
    </row>
    <row r="61" spans="1:3">
      <c r="A61" s="18">
        <v>1977</v>
      </c>
      <c r="B61" s="37">
        <v>3.5426921289568591E-3</v>
      </c>
      <c r="C61" s="37">
        <v>1.3604613385315156E-2</v>
      </c>
    </row>
    <row r="62" spans="1:3">
      <c r="A62" s="18">
        <v>1978</v>
      </c>
      <c r="B62" s="37">
        <v>3.5386880357224371E-3</v>
      </c>
      <c r="C62" s="37">
        <v>1.8230585474204641E-2</v>
      </c>
    </row>
    <row r="63" spans="1:3">
      <c r="A63" s="18">
        <v>1979</v>
      </c>
      <c r="B63" s="37">
        <v>8.8261253309795951E-4</v>
      </c>
      <c r="C63" s="37">
        <v>4.3478260869564966E-3</v>
      </c>
    </row>
    <row r="64" spans="1:3">
      <c r="A64" s="18">
        <v>1980</v>
      </c>
      <c r="B64" s="37">
        <v>3.4375215188683361E-3</v>
      </c>
      <c r="C64" s="37">
        <v>1.6299454397443847E-2</v>
      </c>
    </row>
    <row r="65" spans="1:3">
      <c r="A65" s="18">
        <v>1981</v>
      </c>
      <c r="B65" s="37">
        <v>1.6253821366603027E-3</v>
      </c>
      <c r="C65" s="37">
        <v>7.0066125675726232E-3</v>
      </c>
    </row>
    <row r="66" spans="1:3">
      <c r="A66" s="18">
        <v>1982</v>
      </c>
      <c r="B66" s="37">
        <v>1.0402716147011826E-2</v>
      </c>
      <c r="C66" s="37">
        <v>3.5419503917661466E-2</v>
      </c>
    </row>
    <row r="67" spans="1:3">
      <c r="A67" s="18">
        <v>1983</v>
      </c>
      <c r="B67" s="37">
        <v>9.4999800081139174E-3</v>
      </c>
      <c r="C67" s="37">
        <v>4.2684855551346712E-2</v>
      </c>
    </row>
    <row r="68" spans="1:3">
      <c r="A68" s="18">
        <v>1984</v>
      </c>
      <c r="B68" s="37">
        <v>8.5268347924045695E-3</v>
      </c>
      <c r="C68" s="37">
        <v>3.0776581734023978E-2</v>
      </c>
    </row>
    <row r="69" spans="1:3">
      <c r="A69" s="18">
        <v>1985</v>
      </c>
      <c r="B69" s="37">
        <v>9.3598932059031359E-3</v>
      </c>
      <c r="C69" s="37">
        <v>3.720816821015771E-2</v>
      </c>
    </row>
    <row r="70" spans="1:3">
      <c r="A70" s="18">
        <v>1986</v>
      </c>
      <c r="B70" s="37">
        <v>1.8044381168899615E-2</v>
      </c>
      <c r="C70" s="37">
        <v>6.1055914646180209E-2</v>
      </c>
    </row>
    <row r="71" spans="1:3">
      <c r="A71" s="18">
        <v>1987</v>
      </c>
      <c r="B71" s="37">
        <v>1.4067971260512402E-2</v>
      </c>
      <c r="C71" s="37">
        <v>4.2812718039896946E-2</v>
      </c>
    </row>
    <row r="72" spans="1:3">
      <c r="A72" s="18">
        <v>1988</v>
      </c>
      <c r="B72" s="37">
        <v>1.3356389192552665E-2</v>
      </c>
      <c r="C72" s="37">
        <v>3.7275827798428085E-2</v>
      </c>
    </row>
    <row r="73" spans="1:3">
      <c r="A73" s="18">
        <v>1989</v>
      </c>
      <c r="B73" s="37">
        <v>2.2060697800691864E-2</v>
      </c>
      <c r="C73" s="37">
        <v>5.9027153468969473E-2</v>
      </c>
    </row>
    <row r="74" spans="1:3">
      <c r="A74" s="18">
        <v>1990</v>
      </c>
      <c r="B74" s="37">
        <v>3.5102181258666487E-2</v>
      </c>
      <c r="C74" s="37">
        <v>0.10428337411861865</v>
      </c>
    </row>
    <row r="75" spans="1:3">
      <c r="A75" s="18">
        <v>1991</v>
      </c>
      <c r="B75" s="37">
        <v>2.7824940806959297E-2</v>
      </c>
      <c r="C75" s="37">
        <v>9.0837854438138965E-2</v>
      </c>
    </row>
    <row r="76" spans="1:3">
      <c r="A76" s="18">
        <v>1992</v>
      </c>
      <c r="B76" s="37">
        <v>1.3282351364437561E-2</v>
      </c>
      <c r="C76" s="37">
        <v>4.9256453083617591E-2</v>
      </c>
    </row>
    <row r="77" spans="1:3">
      <c r="A77" s="18">
        <v>1993</v>
      </c>
      <c r="B77" s="37">
        <v>8.9340388860977837E-3</v>
      </c>
      <c r="C77" s="37">
        <v>3.3988849098856466E-2</v>
      </c>
    </row>
    <row r="78" spans="1:3">
      <c r="A78" s="18">
        <v>1994</v>
      </c>
      <c r="B78" s="37">
        <v>6.4795633422959353E-3</v>
      </c>
      <c r="C78" s="37">
        <v>2.3377157330755627E-2</v>
      </c>
    </row>
    <row r="79" spans="1:3">
      <c r="A79" s="18">
        <v>1995</v>
      </c>
      <c r="B79" s="37">
        <v>8.9509295521839061E-3</v>
      </c>
      <c r="C79" s="37">
        <v>3.0666799233453501E-2</v>
      </c>
    </row>
    <row r="80" spans="1:3">
      <c r="A80" s="18">
        <v>1996</v>
      </c>
      <c r="B80" s="37">
        <v>5.0397813034954719E-3</v>
      </c>
      <c r="C80" s="37">
        <v>1.6516191380481215E-2</v>
      </c>
    </row>
    <row r="81" spans="1:3">
      <c r="A81" s="18">
        <v>1997</v>
      </c>
      <c r="B81" s="37">
        <v>6.1366041208105182E-3</v>
      </c>
      <c r="C81" s="37">
        <v>1.8936592643658323E-2</v>
      </c>
    </row>
    <row r="82" spans="1:3">
      <c r="A82" s="18">
        <v>1998</v>
      </c>
      <c r="B82" s="37">
        <v>1.1092970372568955E-2</v>
      </c>
      <c r="C82" s="37">
        <v>2.979232685965072E-2</v>
      </c>
    </row>
    <row r="83" spans="1:3">
      <c r="A83" s="18">
        <v>1999</v>
      </c>
      <c r="B83" s="37">
        <v>2.0927035309334485E-2</v>
      </c>
      <c r="C83" s="37">
        <v>5.3310205932971866E-2</v>
      </c>
    </row>
    <row r="84" spans="1:3">
      <c r="A84" s="18">
        <v>2000</v>
      </c>
      <c r="B84" s="37">
        <v>2.4475507945576958E-2</v>
      </c>
      <c r="C84" s="37">
        <v>6.1076289280714624E-2</v>
      </c>
    </row>
    <row r="85" spans="1:3">
      <c r="A85" s="18">
        <v>2001</v>
      </c>
      <c r="B85" s="37">
        <v>3.530653609772505E-2</v>
      </c>
      <c r="C85" s="37">
        <v>9.3117995473975368E-2</v>
      </c>
    </row>
    <row r="86" spans="1:3">
      <c r="A86" s="18">
        <v>2002</v>
      </c>
      <c r="B86" s="37">
        <v>2.9213770827488328E-2</v>
      </c>
      <c r="C86" s="37">
        <v>7.8035037623013892E-2</v>
      </c>
    </row>
    <row r="87" spans="1:3">
      <c r="A87" s="18">
        <v>2003</v>
      </c>
      <c r="B87" s="37">
        <v>1.8332559667521897E-2</v>
      </c>
      <c r="C87" s="37">
        <v>5.3216815387925553E-2</v>
      </c>
    </row>
    <row r="88" spans="1:3">
      <c r="A88" s="18">
        <v>2004</v>
      </c>
      <c r="B88" s="37">
        <v>8.2421396231883159E-3</v>
      </c>
      <c r="C88" s="37">
        <v>2.4141561186355132E-2</v>
      </c>
    </row>
    <row r="89" spans="1:3">
      <c r="A89" s="18">
        <v>2005</v>
      </c>
      <c r="B89" s="37">
        <v>6.396186737759435E-3</v>
      </c>
      <c r="C89" s="37">
        <v>1.716831637212024E-2</v>
      </c>
    </row>
    <row r="90" spans="1:3">
      <c r="A90" s="18">
        <v>2006</v>
      </c>
      <c r="B90" s="37">
        <v>5.8799003788768678E-3</v>
      </c>
      <c r="C90" s="37">
        <v>1.6656632656209758E-2</v>
      </c>
    </row>
    <row r="91" spans="1:3">
      <c r="A91" s="18">
        <v>2007</v>
      </c>
      <c r="B91" s="37">
        <v>3.6393431781355234E-3</v>
      </c>
      <c r="C91" s="37">
        <v>9.9228100964054988E-3</v>
      </c>
    </row>
    <row r="92" spans="1:3">
      <c r="A92" s="18">
        <v>2008</v>
      </c>
      <c r="B92" s="37">
        <v>2.5043381752016147E-2</v>
      </c>
      <c r="C92" s="37">
        <v>5.4582208940618826E-2</v>
      </c>
    </row>
    <row r="93" spans="1:3">
      <c r="A93" s="18">
        <v>2009</v>
      </c>
      <c r="B93" s="37">
        <v>4.9752305958575826E-2</v>
      </c>
      <c r="C93" s="37">
        <v>0.12086018198185011</v>
      </c>
    </row>
    <row r="94" spans="1:3">
      <c r="A94" s="18">
        <v>2010</v>
      </c>
      <c r="B94" s="37">
        <v>1.2419981522275414E-2</v>
      </c>
      <c r="C94" s="37">
        <v>3.057882822640845E-2</v>
      </c>
    </row>
    <row r="95" spans="1:3">
      <c r="A95" s="18">
        <v>2011</v>
      </c>
      <c r="B95" s="37">
        <v>9.3788337738011096E-3</v>
      </c>
      <c r="C95" s="37">
        <v>2.0763142456883488E-2</v>
      </c>
    </row>
    <row r="96" spans="1:3">
      <c r="A96" s="18">
        <v>2012</v>
      </c>
      <c r="B96" s="37">
        <v>1.2416849348397596E-2</v>
      </c>
      <c r="C96" s="37">
        <v>2.8053005710651724E-2</v>
      </c>
    </row>
    <row r="97" spans="1:3">
      <c r="A97" s="18">
        <v>2013</v>
      </c>
      <c r="B97" s="37">
        <v>1.2467143112266599E-2</v>
      </c>
      <c r="C97" s="37">
        <v>2.6767339260893253E-2</v>
      </c>
    </row>
    <row r="98" spans="1:3">
      <c r="A98" s="18">
        <v>2014</v>
      </c>
      <c r="B98" s="37">
        <v>9.7128703871230959E-3</v>
      </c>
      <c r="C98" s="37">
        <v>2.0200008175261464E-2</v>
      </c>
    </row>
    <row r="99" spans="1:3">
      <c r="A99" s="18">
        <v>2015</v>
      </c>
      <c r="B99" s="37">
        <v>1.7456288100497597E-2</v>
      </c>
      <c r="C99" s="37">
        <v>3.6888094865893506E-2</v>
      </c>
    </row>
    <row r="100" spans="1:3">
      <c r="A100" s="18">
        <v>2016</v>
      </c>
      <c r="B100" s="37">
        <v>2.17997830752934E-2</v>
      </c>
      <c r="C100" s="37">
        <v>4.5741422716150892E-2</v>
      </c>
    </row>
    <row r="101" spans="1:3">
      <c r="A101" s="18">
        <v>2017</v>
      </c>
      <c r="B101" s="37">
        <v>1.705382596170657E-2</v>
      </c>
      <c r="C101" s="37">
        <v>3.5637168687487786E-2</v>
      </c>
    </row>
    <row r="102" spans="1:3">
      <c r="A102" s="18">
        <v>2018</v>
      </c>
      <c r="B102" s="37">
        <v>1.1482623251018453E-2</v>
      </c>
      <c r="C102" s="37">
        <v>2.4004001423981292E-2</v>
      </c>
    </row>
    <row r="103" spans="1:3">
      <c r="A103" s="18">
        <v>2019</v>
      </c>
      <c r="B103" s="37">
        <v>1.5277571104447385E-2</v>
      </c>
      <c r="C103" s="37">
        <v>3.1878607535540504E-2</v>
      </c>
    </row>
    <row r="104" spans="1:3">
      <c r="A104" s="18">
        <v>2020</v>
      </c>
      <c r="B104" s="276">
        <v>3.1361022294204899E-2</v>
      </c>
      <c r="C104" s="276">
        <v>6.7095349390155046E-2</v>
      </c>
    </row>
  </sheetData>
  <hyperlinks>
    <hyperlink ref="G1" location="'Table of Contents'!A1" display="Back to Table of Contents" xr:uid="{34E49235-7D78-47D5-A5BC-39E7EAB19E7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01CF1-E07C-4103-A844-7F95271EC470}">
  <dimension ref="A1:M16"/>
  <sheetViews>
    <sheetView workbookViewId="0"/>
  </sheetViews>
  <sheetFormatPr defaultColWidth="9.15625" defaultRowHeight="14.4"/>
  <cols>
    <col min="1" max="1" width="9.15625" style="2"/>
    <col min="2" max="6" width="11.83984375" style="2" bestFit="1" customWidth="1"/>
    <col min="7" max="16384" width="9.15625" style="2"/>
  </cols>
  <sheetData>
    <row r="1" spans="1:13">
      <c r="A1" s="24" t="s">
        <v>293</v>
      </c>
      <c r="G1" s="256" t="s">
        <v>233</v>
      </c>
    </row>
    <row r="2" spans="1:13" ht="14.7" thickBot="1">
      <c r="A2" s="2" t="s">
        <v>213</v>
      </c>
    </row>
    <row r="3" spans="1:13">
      <c r="A3" s="190" t="s">
        <v>189</v>
      </c>
      <c r="B3" s="191">
        <v>1</v>
      </c>
      <c r="C3" s="191">
        <v>2</v>
      </c>
      <c r="D3" s="191">
        <v>3</v>
      </c>
      <c r="E3" s="191">
        <v>4</v>
      </c>
      <c r="F3" s="192">
        <v>5</v>
      </c>
    </row>
    <row r="4" spans="1:13">
      <c r="A4" s="193" t="s">
        <v>190</v>
      </c>
      <c r="B4" s="268"/>
      <c r="C4" s="269">
        <v>7.6633033437821749E-5</v>
      </c>
      <c r="D4" s="269">
        <v>7.6633033437821749E-5</v>
      </c>
      <c r="E4" s="269">
        <v>2.1939589515236255E-4</v>
      </c>
      <c r="F4" s="270">
        <v>3.8410156726848075E-4</v>
      </c>
      <c r="I4" s="23"/>
      <c r="J4" s="23"/>
      <c r="K4" s="23"/>
      <c r="L4" s="23"/>
      <c r="M4" s="23"/>
    </row>
    <row r="5" spans="1:13">
      <c r="A5" s="194" t="s">
        <v>41</v>
      </c>
      <c r="B5" s="209">
        <v>1.3471565927092923E-4</v>
      </c>
      <c r="C5" s="209">
        <v>3.7882735838996878E-4</v>
      </c>
      <c r="D5" s="209">
        <v>6.9576154201320161E-4</v>
      </c>
      <c r="E5" s="209">
        <v>1.2273859333262528E-3</v>
      </c>
      <c r="F5" s="210">
        <v>1.8762931050753248E-3</v>
      </c>
      <c r="I5" s="23"/>
      <c r="J5" s="23"/>
      <c r="K5" s="23"/>
      <c r="L5" s="23"/>
      <c r="M5" s="23"/>
    </row>
    <row r="6" spans="1:13">
      <c r="A6" s="194" t="s">
        <v>42</v>
      </c>
      <c r="B6" s="209">
        <v>3.2967873215570051E-4</v>
      </c>
      <c r="C6" s="209">
        <v>1.014551593082598E-3</v>
      </c>
      <c r="D6" s="209">
        <v>2.1458600358299864E-3</v>
      </c>
      <c r="E6" s="209">
        <v>3.298078728728678E-3</v>
      </c>
      <c r="F6" s="210">
        <v>4.7162619979093266E-3</v>
      </c>
      <c r="I6" s="23"/>
      <c r="J6" s="23"/>
      <c r="K6" s="23"/>
      <c r="L6" s="23"/>
      <c r="M6" s="23"/>
    </row>
    <row r="7" spans="1:13">
      <c r="A7" s="194" t="s">
        <v>43</v>
      </c>
      <c r="B7" s="209">
        <v>9.6961960493967552E-4</v>
      </c>
      <c r="C7" s="209">
        <v>2.4954819643343341E-3</v>
      </c>
      <c r="D7" s="209">
        <v>4.3308502684137702E-3</v>
      </c>
      <c r="E7" s="209">
        <v>6.4993132480610973E-3</v>
      </c>
      <c r="F7" s="210">
        <v>8.7572259108021754E-3</v>
      </c>
      <c r="I7" s="23"/>
      <c r="J7" s="23"/>
      <c r="K7" s="23"/>
      <c r="L7" s="23"/>
      <c r="M7" s="23"/>
    </row>
    <row r="8" spans="1:13">
      <c r="A8" s="194" t="s">
        <v>44</v>
      </c>
      <c r="B8" s="209">
        <v>5.1739599300129058E-3</v>
      </c>
      <c r="C8" s="209">
        <v>1.4633475583839217E-2</v>
      </c>
      <c r="D8" s="209">
        <v>2.5814290477153817E-2</v>
      </c>
      <c r="E8" s="209">
        <v>3.7683156978746316E-2</v>
      </c>
      <c r="F8" s="210">
        <v>4.8419221327705167E-2</v>
      </c>
      <c r="I8" s="23"/>
      <c r="J8" s="23"/>
      <c r="K8" s="23"/>
      <c r="L8" s="23"/>
      <c r="M8" s="23"/>
    </row>
    <row r="9" spans="1:13">
      <c r="A9" s="194" t="s">
        <v>45</v>
      </c>
      <c r="B9" s="209">
        <v>2.0015959182875791E-2</v>
      </c>
      <c r="C9" s="209">
        <v>4.8205466236331145E-2</v>
      </c>
      <c r="D9" s="209">
        <v>7.7533595708143208E-2</v>
      </c>
      <c r="E9" s="209">
        <v>0.10419302070500182</v>
      </c>
      <c r="F9" s="210">
        <v>0.12828849560228914</v>
      </c>
      <c r="I9" s="23"/>
      <c r="J9" s="23"/>
      <c r="K9" s="23"/>
      <c r="L9" s="23"/>
      <c r="M9" s="23"/>
    </row>
    <row r="10" spans="1:13">
      <c r="A10" s="194" t="s">
        <v>136</v>
      </c>
      <c r="B10" s="209">
        <v>6.1211504780050066E-2</v>
      </c>
      <c r="C10" s="209">
        <v>0.10975656688338878</v>
      </c>
      <c r="D10" s="209">
        <v>0.15155156566119354</v>
      </c>
      <c r="E10" s="209">
        <v>0.18803928343498308</v>
      </c>
      <c r="F10" s="210">
        <v>0.21970593969474131</v>
      </c>
      <c r="I10" s="23"/>
      <c r="J10" s="23"/>
      <c r="K10" s="23"/>
      <c r="L10" s="23"/>
      <c r="M10" s="23"/>
    </row>
    <row r="11" spans="1:13">
      <c r="A11" s="194" t="s">
        <v>37</v>
      </c>
      <c r="B11" s="209">
        <v>5.2238219342517925E-4</v>
      </c>
      <c r="C11" s="209">
        <v>1.4117246800934267E-3</v>
      </c>
      <c r="D11" s="209">
        <v>2.5933203556148137E-3</v>
      </c>
      <c r="E11" s="209">
        <v>3.9422689295832798E-3</v>
      </c>
      <c r="F11" s="210">
        <v>5.4406963221759934E-3</v>
      </c>
      <c r="I11" s="23"/>
      <c r="J11" s="23"/>
      <c r="K11" s="23"/>
      <c r="L11" s="23"/>
      <c r="M11" s="23"/>
    </row>
    <row r="12" spans="1:13">
      <c r="A12" s="194" t="s">
        <v>38</v>
      </c>
      <c r="B12" s="209">
        <v>2.6279008756625536E-2</v>
      </c>
      <c r="C12" s="209">
        <v>5.3235447306612782E-2</v>
      </c>
      <c r="D12" s="209">
        <v>7.8918450707671409E-2</v>
      </c>
      <c r="E12" s="209">
        <v>0.10188429145145336</v>
      </c>
      <c r="F12" s="210">
        <v>0.12185287916203119</v>
      </c>
      <c r="I12" s="23"/>
      <c r="J12" s="23"/>
      <c r="K12" s="23"/>
      <c r="L12" s="23"/>
      <c r="M12" s="23"/>
    </row>
    <row r="13" spans="1:13" ht="14.7" thickBot="1">
      <c r="A13" s="195" t="s">
        <v>137</v>
      </c>
      <c r="B13" s="211">
        <v>1.0482776397890291E-2</v>
      </c>
      <c r="C13" s="211">
        <v>2.0932065499401402E-2</v>
      </c>
      <c r="D13" s="211">
        <v>3.0565202318015603E-2</v>
      </c>
      <c r="E13" s="211">
        <v>3.8880075900618399E-2</v>
      </c>
      <c r="F13" s="212">
        <v>4.5923535846239066E-2</v>
      </c>
      <c r="I13" s="23"/>
      <c r="J13" s="23"/>
      <c r="K13" s="23"/>
      <c r="L13" s="23"/>
      <c r="M13" s="23"/>
    </row>
    <row r="15" spans="1:13">
      <c r="A15" t="s">
        <v>560</v>
      </c>
    </row>
    <row r="16" spans="1:13">
      <c r="A16"/>
    </row>
  </sheetData>
  <hyperlinks>
    <hyperlink ref="G1" location="'Table of Contents'!A1" display="Back to Table of Contents" xr:uid="{23B77A13-082B-4B34-86FD-34ACB9E287C2}"/>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E391-742F-41B3-B9B7-7323D26680DE}">
  <dimension ref="A1:K43"/>
  <sheetViews>
    <sheetView workbookViewId="0"/>
  </sheetViews>
  <sheetFormatPr defaultColWidth="9.15625" defaultRowHeight="14.4"/>
  <cols>
    <col min="1" max="10" width="9.15625" style="2"/>
    <col min="11" max="11" width="10.26171875" style="2" bestFit="1" customWidth="1"/>
    <col min="12" max="16384" width="9.15625" style="2"/>
  </cols>
  <sheetData>
    <row r="1" spans="1:11">
      <c r="A1" s="24" t="s">
        <v>292</v>
      </c>
      <c r="G1" s="256" t="s">
        <v>233</v>
      </c>
    </row>
    <row r="2" spans="1:11" ht="14.7" thickBot="1">
      <c r="A2" s="2" t="s">
        <v>213</v>
      </c>
    </row>
    <row r="3" spans="1:11">
      <c r="A3" s="196" t="s">
        <v>36</v>
      </c>
      <c r="B3" s="197" t="s">
        <v>40</v>
      </c>
      <c r="C3" s="197" t="s">
        <v>41</v>
      </c>
      <c r="D3" s="197" t="s">
        <v>42</v>
      </c>
      <c r="E3" s="197" t="s">
        <v>43</v>
      </c>
      <c r="F3" s="197" t="s">
        <v>44</v>
      </c>
      <c r="G3" s="197" t="s">
        <v>45</v>
      </c>
      <c r="H3" s="197" t="s">
        <v>136</v>
      </c>
      <c r="I3" s="197" t="s">
        <v>37</v>
      </c>
      <c r="J3" s="197" t="s">
        <v>38</v>
      </c>
      <c r="K3" s="198" t="s">
        <v>137</v>
      </c>
    </row>
    <row r="4" spans="1:11">
      <c r="A4" s="199">
        <v>1983</v>
      </c>
      <c r="B4" s="200">
        <v>0</v>
      </c>
      <c r="C4" s="200">
        <v>0</v>
      </c>
      <c r="D4" s="200">
        <v>0</v>
      </c>
      <c r="E4" s="200">
        <v>0</v>
      </c>
      <c r="F4" s="200">
        <v>5.4686793975255981E-3</v>
      </c>
      <c r="G4" s="200">
        <v>1.0485450038138878E-2</v>
      </c>
      <c r="H4" s="200">
        <v>0.21304230769230773</v>
      </c>
      <c r="I4" s="200">
        <v>0</v>
      </c>
      <c r="J4" s="200">
        <v>2.0183533947454292E-2</v>
      </c>
      <c r="K4" s="201">
        <v>4.4920655468366662E-3</v>
      </c>
    </row>
    <row r="5" spans="1:11">
      <c r="A5" s="199">
        <v>1984</v>
      </c>
      <c r="B5" s="200">
        <v>0</v>
      </c>
      <c r="C5" s="200">
        <v>0</v>
      </c>
      <c r="D5" s="200">
        <v>0</v>
      </c>
      <c r="E5" s="200">
        <v>3.0663030303030503E-3</v>
      </c>
      <c r="F5" s="200">
        <v>2.6079381443298881E-3</v>
      </c>
      <c r="G5" s="200">
        <v>2.614253447488005E-2</v>
      </c>
      <c r="H5" s="200">
        <v>9.1989090909090951E-2</v>
      </c>
      <c r="I5" s="200">
        <v>8.7080895008604536E-4</v>
      </c>
      <c r="J5" s="200">
        <v>1.5571103762512093E-2</v>
      </c>
      <c r="K5" s="201">
        <v>4.314066794869168E-3</v>
      </c>
    </row>
    <row r="6" spans="1:11">
      <c r="A6" s="199">
        <v>1985</v>
      </c>
      <c r="B6" s="200">
        <v>0</v>
      </c>
      <c r="C6" s="200">
        <v>0</v>
      </c>
      <c r="D6" s="200">
        <v>0</v>
      </c>
      <c r="E6" s="200">
        <v>0</v>
      </c>
      <c r="F6" s="200">
        <v>3.4724923241222726E-3</v>
      </c>
      <c r="G6" s="200">
        <v>2.8325175827512834E-2</v>
      </c>
      <c r="H6" s="200">
        <v>2.4902500000000001E-2</v>
      </c>
      <c r="I6" s="200">
        <v>0</v>
      </c>
      <c r="J6" s="200">
        <v>1.4825222541655239E-2</v>
      </c>
      <c r="K6" s="201">
        <v>3.7293558489600457E-3</v>
      </c>
    </row>
    <row r="7" spans="1:11">
      <c r="A7" s="199">
        <v>1986</v>
      </c>
      <c r="B7" s="200">
        <v>0</v>
      </c>
      <c r="C7" s="200">
        <v>0</v>
      </c>
      <c r="D7" s="200">
        <v>0</v>
      </c>
      <c r="E7" s="200">
        <v>4.254313597918051E-3</v>
      </c>
      <c r="F7" s="200">
        <v>1.1977706230994143E-2</v>
      </c>
      <c r="G7" s="200">
        <v>5.1999808286723133E-2</v>
      </c>
      <c r="H7" s="200">
        <v>8.16652941176471E-2</v>
      </c>
      <c r="I7" s="200">
        <v>1.047762047156591E-3</v>
      </c>
      <c r="J7" s="200">
        <v>3.0823467949977614E-2</v>
      </c>
      <c r="K7" s="201">
        <v>9.1095253893072811E-3</v>
      </c>
    </row>
    <row r="8" spans="1:11">
      <c r="A8" s="199">
        <v>1987</v>
      </c>
      <c r="B8" s="200">
        <v>0</v>
      </c>
      <c r="C8" s="200">
        <v>0</v>
      </c>
      <c r="D8" s="200">
        <v>0</v>
      </c>
      <c r="E8" s="200">
        <v>0</v>
      </c>
      <c r="F8" s="200">
        <v>1.1018612937035927E-2</v>
      </c>
      <c r="G8" s="200">
        <v>1.9378670536574098E-2</v>
      </c>
      <c r="H8" s="200">
        <v>3.5604709876543218E-2</v>
      </c>
      <c r="I8" s="200">
        <v>0</v>
      </c>
      <c r="J8" s="200">
        <v>1.5518754035101846E-2</v>
      </c>
      <c r="K8" s="201">
        <v>5.0993582225105361E-3</v>
      </c>
    </row>
    <row r="9" spans="1:11">
      <c r="A9" s="199">
        <v>1988</v>
      </c>
      <c r="B9" s="200">
        <v>0</v>
      </c>
      <c r="C9" s="200">
        <v>0</v>
      </c>
      <c r="D9" s="200">
        <v>0</v>
      </c>
      <c r="E9" s="200">
        <v>0</v>
      </c>
      <c r="F9" s="200">
        <v>7.4434429395621657E-3</v>
      </c>
      <c r="G9" s="200">
        <v>3.074403753982707E-2</v>
      </c>
      <c r="H9" s="200">
        <v>6.8451250000000061E-2</v>
      </c>
      <c r="I9" s="200">
        <v>0</v>
      </c>
      <c r="J9" s="200">
        <v>2.0412616060697206E-2</v>
      </c>
      <c r="K9" s="201">
        <v>7.3140922857337651E-3</v>
      </c>
    </row>
    <row r="10" spans="1:11">
      <c r="A10" s="199">
        <v>1989</v>
      </c>
      <c r="B10" s="200">
        <v>0</v>
      </c>
      <c r="C10" s="200">
        <v>2.8005459057072225E-3</v>
      </c>
      <c r="D10" s="200">
        <v>0</v>
      </c>
      <c r="E10" s="200">
        <v>2.9013367609254785E-3</v>
      </c>
      <c r="F10" s="200">
        <v>1.6756890517698832E-2</v>
      </c>
      <c r="G10" s="200">
        <v>4.2486222137555742E-2</v>
      </c>
      <c r="H10" s="200">
        <v>0.11474700973112739</v>
      </c>
      <c r="I10" s="200">
        <v>1.4143191160094176E-3</v>
      </c>
      <c r="J10" s="200">
        <v>3.3309612974074164E-2</v>
      </c>
      <c r="K10" s="201">
        <v>1.2449072375908426E-2</v>
      </c>
    </row>
    <row r="11" spans="1:11">
      <c r="A11" s="199">
        <v>1990</v>
      </c>
      <c r="B11" s="200">
        <v>0</v>
      </c>
      <c r="C11" s="200">
        <v>0</v>
      </c>
      <c r="D11" s="200">
        <v>0</v>
      </c>
      <c r="E11" s="200">
        <v>1.6061818181818184E-3</v>
      </c>
      <c r="F11" s="200">
        <v>2.1837954431314463E-2</v>
      </c>
      <c r="G11" s="200">
        <v>8.4603665259195202E-2</v>
      </c>
      <c r="H11" s="200">
        <v>0.27862715786510261</v>
      </c>
      <c r="I11" s="200">
        <v>3.6439599292868431E-4</v>
      </c>
      <c r="J11" s="200">
        <v>6.4486752887471396E-2</v>
      </c>
      <c r="K11" s="201">
        <v>2.170648684673418E-2</v>
      </c>
    </row>
    <row r="12" spans="1:11">
      <c r="A12" s="199">
        <v>1991</v>
      </c>
      <c r="B12" s="200">
        <v>0</v>
      </c>
      <c r="C12" s="200">
        <v>0</v>
      </c>
      <c r="D12" s="200">
        <v>0</v>
      </c>
      <c r="E12" s="200">
        <v>1.5569533169532948E-3</v>
      </c>
      <c r="F12" s="200">
        <v>2.4313095219062515E-2</v>
      </c>
      <c r="G12" s="200">
        <v>8.3167964135580502E-2</v>
      </c>
      <c r="H12" s="200">
        <v>0.10121521790257858</v>
      </c>
      <c r="I12" s="200">
        <v>3.6799070847851035E-4</v>
      </c>
      <c r="J12" s="200">
        <v>5.7562131600359903E-2</v>
      </c>
      <c r="K12" s="201">
        <v>1.7632108490553969E-2</v>
      </c>
    </row>
    <row r="13" spans="1:11">
      <c r="A13" s="199">
        <v>1992</v>
      </c>
      <c r="B13" s="200">
        <v>0</v>
      </c>
      <c r="C13" s="200">
        <v>0</v>
      </c>
      <c r="D13" s="200">
        <v>0</v>
      </c>
      <c r="E13" s="200">
        <v>0</v>
      </c>
      <c r="F13" s="200">
        <v>1.705100671140965E-3</v>
      </c>
      <c r="G13" s="200">
        <v>3.8816796317722876E-2</v>
      </c>
      <c r="H13" s="200">
        <v>7.8398989659662383E-2</v>
      </c>
      <c r="I13" s="200">
        <v>0</v>
      </c>
      <c r="J13" s="200">
        <v>2.5028188940847764E-2</v>
      </c>
      <c r="K13" s="201">
        <v>6.7490283752980121E-3</v>
      </c>
    </row>
    <row r="14" spans="1:11">
      <c r="A14" s="199">
        <v>1993</v>
      </c>
      <c r="B14" s="200">
        <v>0</v>
      </c>
      <c r="C14" s="200">
        <v>0</v>
      </c>
      <c r="D14" s="200">
        <v>0</v>
      </c>
      <c r="E14" s="200">
        <v>0</v>
      </c>
      <c r="F14" s="200">
        <v>3.9096166158905203E-3</v>
      </c>
      <c r="G14" s="200">
        <v>2.7332072545720794E-2</v>
      </c>
      <c r="H14" s="200">
        <v>8.6362747474747537E-2</v>
      </c>
      <c r="I14" s="200">
        <v>0</v>
      </c>
      <c r="J14" s="200">
        <v>2.1367769762978092E-2</v>
      </c>
      <c r="K14" s="201">
        <v>5.6165622265230931E-3</v>
      </c>
    </row>
    <row r="15" spans="1:11">
      <c r="A15" s="199">
        <v>1994</v>
      </c>
      <c r="B15" s="200">
        <v>0</v>
      </c>
      <c r="C15" s="200">
        <v>0</v>
      </c>
      <c r="D15" s="200">
        <v>0</v>
      </c>
      <c r="E15" s="200">
        <v>0</v>
      </c>
      <c r="F15" s="200">
        <v>0</v>
      </c>
      <c r="G15" s="200">
        <v>1.9393506810618265E-2</v>
      </c>
      <c r="H15" s="200">
        <v>2.458518741401702E-2</v>
      </c>
      <c r="I15" s="200">
        <v>0</v>
      </c>
      <c r="J15" s="200">
        <v>1.0817312011660554E-2</v>
      </c>
      <c r="K15" s="201">
        <v>2.9982883453805987E-3</v>
      </c>
    </row>
    <row r="16" spans="1:11">
      <c r="A16" s="199">
        <v>1995</v>
      </c>
      <c r="B16" s="200">
        <v>0</v>
      </c>
      <c r="C16" s="200">
        <v>0</v>
      </c>
      <c r="D16" s="200">
        <v>0</v>
      </c>
      <c r="E16" s="200">
        <v>0</v>
      </c>
      <c r="F16" s="200">
        <v>1.3972800000000209E-3</v>
      </c>
      <c r="G16" s="200">
        <v>2.0042336235662945E-2</v>
      </c>
      <c r="H16" s="200">
        <v>6.051753345989809E-2</v>
      </c>
      <c r="I16" s="200">
        <v>0</v>
      </c>
      <c r="J16" s="200">
        <v>1.6068789462344968E-2</v>
      </c>
      <c r="K16" s="201">
        <v>4.6901080667533243E-3</v>
      </c>
    </row>
    <row r="17" spans="1:11">
      <c r="A17" s="199">
        <v>1996</v>
      </c>
      <c r="B17" s="200">
        <v>0</v>
      </c>
      <c r="C17" s="200">
        <v>0</v>
      </c>
      <c r="D17" s="200">
        <v>0</v>
      </c>
      <c r="E17" s="200">
        <v>0</v>
      </c>
      <c r="F17" s="200">
        <v>0</v>
      </c>
      <c r="G17" s="200">
        <v>5.6121888836718663E-3</v>
      </c>
      <c r="H17" s="200">
        <v>3.7242832746051155E-2</v>
      </c>
      <c r="I17" s="200">
        <v>0</v>
      </c>
      <c r="J17" s="200">
        <v>6.1522812892292533E-3</v>
      </c>
      <c r="K17" s="201">
        <v>1.8773185355520636E-3</v>
      </c>
    </row>
    <row r="18" spans="1:11">
      <c r="A18" s="199">
        <v>1997</v>
      </c>
      <c r="B18" s="200">
        <v>0</v>
      </c>
      <c r="C18" s="200">
        <v>0</v>
      </c>
      <c r="D18" s="200">
        <v>0</v>
      </c>
      <c r="E18" s="200">
        <v>0</v>
      </c>
      <c r="F18" s="200">
        <v>7.8392857142856856E-4</v>
      </c>
      <c r="G18" s="200">
        <v>8.7765931704555707E-3</v>
      </c>
      <c r="H18" s="200">
        <v>4.0219883123758272E-2</v>
      </c>
      <c r="I18" s="200">
        <v>0</v>
      </c>
      <c r="J18" s="200">
        <v>8.3131641705660037E-3</v>
      </c>
      <c r="K18" s="201">
        <v>2.6939692090358174E-3</v>
      </c>
    </row>
    <row r="19" spans="1:11">
      <c r="A19" s="199">
        <v>1998</v>
      </c>
      <c r="B19" s="200">
        <v>0</v>
      </c>
      <c r="C19" s="200">
        <v>0</v>
      </c>
      <c r="D19" s="200">
        <v>0</v>
      </c>
      <c r="E19" s="200">
        <v>6.4946294307194168E-4</v>
      </c>
      <c r="F19" s="200">
        <v>4.6399184709587154E-3</v>
      </c>
      <c r="G19" s="200">
        <v>2.2816703727270824E-2</v>
      </c>
      <c r="H19" s="200">
        <v>5.0322345501267324E-2</v>
      </c>
      <c r="I19" s="200">
        <v>2.0922145328720044E-4</v>
      </c>
      <c r="J19" s="200">
        <v>1.801393043568781E-2</v>
      </c>
      <c r="K19" s="201">
        <v>6.7073645357738189E-3</v>
      </c>
    </row>
    <row r="20" spans="1:11">
      <c r="A20" s="199">
        <v>1999</v>
      </c>
      <c r="B20" s="200">
        <v>0</v>
      </c>
      <c r="C20" s="200">
        <v>0</v>
      </c>
      <c r="D20" s="200">
        <v>0</v>
      </c>
      <c r="E20" s="200">
        <v>5.6552919708031707E-4</v>
      </c>
      <c r="F20" s="200">
        <v>8.5934125550045214E-3</v>
      </c>
      <c r="G20" s="200">
        <v>3.1094764203569512E-2</v>
      </c>
      <c r="H20" s="200">
        <v>9.3854069288653169E-2</v>
      </c>
      <c r="I20" s="200">
        <v>1.9834239999999193E-4</v>
      </c>
      <c r="J20" s="200">
        <v>3.3042731841374622E-2</v>
      </c>
      <c r="K20" s="201">
        <v>1.2970995025431701E-2</v>
      </c>
    </row>
    <row r="21" spans="1:11">
      <c r="A21" s="199">
        <v>2000</v>
      </c>
      <c r="B21" s="200">
        <v>0</v>
      </c>
      <c r="C21" s="200">
        <v>0</v>
      </c>
      <c r="D21" s="200">
        <v>0</v>
      </c>
      <c r="E21" s="200">
        <v>2.6216259213247828E-3</v>
      </c>
      <c r="F21" s="200">
        <v>1.0962211702992355E-2</v>
      </c>
      <c r="G21" s="200">
        <v>4.1858368874719269E-2</v>
      </c>
      <c r="H21" s="200">
        <v>0.13673248264296092</v>
      </c>
      <c r="I21" s="200">
        <v>9.5062152314088729E-4</v>
      </c>
      <c r="J21" s="200">
        <v>4.628605506849677E-2</v>
      </c>
      <c r="K21" s="201">
        <v>1.8548518941476039E-2</v>
      </c>
    </row>
    <row r="22" spans="1:11">
      <c r="A22" s="199">
        <v>2001</v>
      </c>
      <c r="B22" s="200">
        <v>0</v>
      </c>
      <c r="C22" s="200">
        <v>0</v>
      </c>
      <c r="D22" s="200">
        <v>1.2186888701593243E-3</v>
      </c>
      <c r="E22" s="200">
        <v>1.4016033162456993E-3</v>
      </c>
      <c r="F22" s="200">
        <v>9.245205464642527E-3</v>
      </c>
      <c r="G22" s="200">
        <v>6.8473885715286592E-2</v>
      </c>
      <c r="H22" s="200">
        <v>0.2256494239899583</v>
      </c>
      <c r="I22" s="200">
        <v>9.6471414561642298E-4</v>
      </c>
      <c r="J22" s="200">
        <v>7.3390016952858947E-2</v>
      </c>
      <c r="K22" s="201">
        <v>2.7826493360061023E-2</v>
      </c>
    </row>
    <row r="23" spans="1:11">
      <c r="A23" s="199">
        <v>2002</v>
      </c>
      <c r="B23" s="200">
        <v>0</v>
      </c>
      <c r="C23" s="200">
        <v>0</v>
      </c>
      <c r="D23" s="200">
        <v>1.1256434852118496E-3</v>
      </c>
      <c r="E23" s="200">
        <v>5.9191968977984752E-3</v>
      </c>
      <c r="F23" s="200">
        <v>1.2479797669991733E-2</v>
      </c>
      <c r="G23" s="200">
        <v>3.2034134422278468E-2</v>
      </c>
      <c r="H23" s="200">
        <v>0.18816952820784638</v>
      </c>
      <c r="I23" s="200">
        <v>2.5802490700155421E-3</v>
      </c>
      <c r="J23" s="200">
        <v>5.4943689639987851E-2</v>
      </c>
      <c r="K23" s="201">
        <v>2.0569123901926258E-2</v>
      </c>
    </row>
    <row r="24" spans="1:11">
      <c r="A24" s="199">
        <v>2003</v>
      </c>
      <c r="B24" s="200">
        <v>0</v>
      </c>
      <c r="C24" s="200">
        <v>0</v>
      </c>
      <c r="D24" s="200">
        <v>0</v>
      </c>
      <c r="E24" s="200">
        <v>0</v>
      </c>
      <c r="F24" s="200">
        <v>5.1668558882322808E-3</v>
      </c>
      <c r="G24" s="200">
        <v>1.5588975632348579E-2</v>
      </c>
      <c r="H24" s="200">
        <v>0.11777418989919021</v>
      </c>
      <c r="I24" s="200">
        <v>0</v>
      </c>
      <c r="J24" s="200">
        <v>3.0932273944231731E-2</v>
      </c>
      <c r="K24" s="201">
        <v>1.0655800306747103E-2</v>
      </c>
    </row>
    <row r="25" spans="1:11">
      <c r="A25" s="199">
        <v>2004</v>
      </c>
      <c r="B25" s="200">
        <v>0</v>
      </c>
      <c r="C25" s="200">
        <v>0</v>
      </c>
      <c r="D25" s="200">
        <v>0</v>
      </c>
      <c r="E25" s="200">
        <v>0</v>
      </c>
      <c r="F25" s="200">
        <v>1.8284732824427248E-3</v>
      </c>
      <c r="G25" s="200">
        <v>3.8241409703268087E-3</v>
      </c>
      <c r="H25" s="200">
        <v>5.4469915049197182E-2</v>
      </c>
      <c r="I25" s="200">
        <v>0</v>
      </c>
      <c r="J25" s="200">
        <v>1.156525630193529E-2</v>
      </c>
      <c r="K25" s="201">
        <v>3.9484794078845946E-3</v>
      </c>
    </row>
    <row r="26" spans="1:11">
      <c r="A26" s="199">
        <v>2005</v>
      </c>
      <c r="B26" s="200">
        <v>0</v>
      </c>
      <c r="C26" s="200">
        <v>0</v>
      </c>
      <c r="D26" s="200">
        <v>0</v>
      </c>
      <c r="E26" s="200">
        <v>7.2952590249629001E-4</v>
      </c>
      <c r="F26" s="200">
        <v>0</v>
      </c>
      <c r="G26" s="200">
        <v>3.667589000467146E-3</v>
      </c>
      <c r="H26" s="200">
        <v>3.2373246350642149E-2</v>
      </c>
      <c r="I26" s="200">
        <v>2.7197813254944476E-4</v>
      </c>
      <c r="J26" s="200">
        <v>7.7465160302643736E-3</v>
      </c>
      <c r="K26" s="201">
        <v>2.8860234179444349E-3</v>
      </c>
    </row>
    <row r="27" spans="1:11">
      <c r="A27" s="199">
        <v>2006</v>
      </c>
      <c r="B27" s="200">
        <v>0</v>
      </c>
      <c r="C27" s="200">
        <v>0</v>
      </c>
      <c r="D27" s="200">
        <v>0</v>
      </c>
      <c r="E27" s="200">
        <v>0</v>
      </c>
      <c r="F27" s="200">
        <v>8.8365422396855518E-4</v>
      </c>
      <c r="G27" s="200">
        <v>4.7801019718182519E-3</v>
      </c>
      <c r="H27" s="200">
        <v>2.6304433800481319E-2</v>
      </c>
      <c r="I27" s="200">
        <v>0</v>
      </c>
      <c r="J27" s="200">
        <v>7.4918202361100262E-3</v>
      </c>
      <c r="K27" s="201">
        <v>2.6446615924112381E-3</v>
      </c>
    </row>
    <row r="28" spans="1:11">
      <c r="A28" s="199">
        <v>2007</v>
      </c>
      <c r="B28" s="200">
        <v>0</v>
      </c>
      <c r="C28" s="200">
        <v>0</v>
      </c>
      <c r="D28" s="200">
        <v>0</v>
      </c>
      <c r="E28" s="200">
        <v>0</v>
      </c>
      <c r="F28" s="200">
        <v>0</v>
      </c>
      <c r="G28" s="200">
        <v>4.4605389797882419E-4</v>
      </c>
      <c r="H28" s="200">
        <v>2.2876094012858294E-2</v>
      </c>
      <c r="I28" s="200">
        <v>0</v>
      </c>
      <c r="J28" s="200">
        <v>4.5987263391791284E-3</v>
      </c>
      <c r="K28" s="201">
        <v>1.6866535959069084E-3</v>
      </c>
    </row>
    <row r="29" spans="1:11">
      <c r="A29" s="199">
        <v>2008</v>
      </c>
      <c r="B29" s="200">
        <v>0</v>
      </c>
      <c r="C29" s="200">
        <v>3.3267737312030095E-3</v>
      </c>
      <c r="D29" s="200">
        <v>2.6537164073266511E-3</v>
      </c>
      <c r="E29" s="200">
        <v>6.7597292653365721E-3</v>
      </c>
      <c r="F29" s="200">
        <v>1.5442676959012715E-2</v>
      </c>
      <c r="G29" s="200">
        <v>2.6525201141018504E-2</v>
      </c>
      <c r="H29" s="200">
        <v>7.2166660628149068E-2</v>
      </c>
      <c r="I29" s="200">
        <v>4.121214454885583E-3</v>
      </c>
      <c r="J29" s="200">
        <v>3.6282431749097552E-2</v>
      </c>
      <c r="K29" s="201">
        <v>1.6647087152017695E-2</v>
      </c>
    </row>
    <row r="30" spans="1:11">
      <c r="A30" s="199">
        <v>2009</v>
      </c>
      <c r="B30" s="200">
        <v>0</v>
      </c>
      <c r="C30" s="200">
        <v>0</v>
      </c>
      <c r="D30" s="200">
        <v>1.4917521424748098E-3</v>
      </c>
      <c r="E30" s="200">
        <v>5.872896883046699E-3</v>
      </c>
      <c r="F30" s="200">
        <v>1.1101945133951883E-2</v>
      </c>
      <c r="G30" s="200">
        <v>4.3351112985710274E-2</v>
      </c>
      <c r="H30" s="200">
        <v>0.16770023204793849</v>
      </c>
      <c r="I30" s="200">
        <v>2.6786920019309427E-3</v>
      </c>
      <c r="J30" s="200">
        <v>7.6475488750835471E-2</v>
      </c>
      <c r="K30" s="201">
        <v>3.1481269118348441E-2</v>
      </c>
    </row>
    <row r="31" spans="1:11">
      <c r="A31" s="199">
        <v>2010</v>
      </c>
      <c r="B31" s="200">
        <v>0</v>
      </c>
      <c r="C31" s="200">
        <v>0</v>
      </c>
      <c r="D31" s="200">
        <v>8.6745515430624817E-4</v>
      </c>
      <c r="E31" s="200">
        <v>3.8849962490622355E-4</v>
      </c>
      <c r="F31" s="200">
        <v>0</v>
      </c>
      <c r="G31" s="200">
        <v>2.0086845089829306E-3</v>
      </c>
      <c r="H31" s="200">
        <v>4.4973531296601726E-2</v>
      </c>
      <c r="I31" s="200">
        <v>4.8911418373292343E-4</v>
      </c>
      <c r="J31" s="200">
        <v>1.5835857773610146E-2</v>
      </c>
      <c r="K31" s="201">
        <v>6.4319358309407691E-3</v>
      </c>
    </row>
    <row r="32" spans="1:11">
      <c r="A32" s="199">
        <v>2011</v>
      </c>
      <c r="B32" s="200">
        <v>0</v>
      </c>
      <c r="C32" s="200">
        <v>1.0742857142856856E-3</v>
      </c>
      <c r="D32" s="200">
        <v>0</v>
      </c>
      <c r="E32" s="200">
        <v>2.0103040712903921E-3</v>
      </c>
      <c r="F32" s="200">
        <v>8.8540031397174839E-4</v>
      </c>
      <c r="G32" s="200">
        <v>1.9456244341545415E-3</v>
      </c>
      <c r="H32" s="200">
        <v>3.5053605142158328E-2</v>
      </c>
      <c r="I32" s="200">
        <v>1.0460158801691604E-3</v>
      </c>
      <c r="J32" s="200">
        <v>1.1710412345682288E-2</v>
      </c>
      <c r="K32" s="201">
        <v>5.2896622484238263E-3</v>
      </c>
    </row>
    <row r="33" spans="1:11">
      <c r="A33" s="199">
        <v>2012</v>
      </c>
      <c r="B33" s="200">
        <v>0</v>
      </c>
      <c r="C33" s="200">
        <v>0</v>
      </c>
      <c r="D33" s="200">
        <v>0</v>
      </c>
      <c r="E33" s="200">
        <v>4.0455064194006224E-4</v>
      </c>
      <c r="F33" s="200">
        <v>8.0451063829787357E-4</v>
      </c>
      <c r="G33" s="200">
        <v>3.0919453726348796E-3</v>
      </c>
      <c r="H33" s="200">
        <v>4.5413617962716188E-2</v>
      </c>
      <c r="I33" s="200">
        <v>1.8492989892400949E-4</v>
      </c>
      <c r="J33" s="200">
        <v>1.5911103778967445E-2</v>
      </c>
      <c r="K33" s="201">
        <v>7.0425886134241489E-3</v>
      </c>
    </row>
    <row r="34" spans="1:11">
      <c r="A34" s="199">
        <v>2013</v>
      </c>
      <c r="B34" s="200">
        <v>0</v>
      </c>
      <c r="C34" s="200">
        <v>0</v>
      </c>
      <c r="D34" s="200">
        <v>4.8156879929888401E-4</v>
      </c>
      <c r="E34" s="200">
        <v>6.6121540312874961E-4</v>
      </c>
      <c r="F34" s="200">
        <v>3.2206685492903076E-3</v>
      </c>
      <c r="G34" s="200">
        <v>5.539748105663737E-3</v>
      </c>
      <c r="H34" s="200">
        <v>3.4494883252080583E-2</v>
      </c>
      <c r="I34" s="200">
        <v>5.2117944189324073E-4</v>
      </c>
      <c r="J34" s="200">
        <v>1.4707849903683016E-2</v>
      </c>
      <c r="K34" s="201">
        <v>6.8503211258971282E-3</v>
      </c>
    </row>
    <row r="35" spans="1:11">
      <c r="A35" s="199">
        <v>2014</v>
      </c>
      <c r="B35" s="200">
        <v>0</v>
      </c>
      <c r="C35" s="200">
        <v>0</v>
      </c>
      <c r="D35" s="200">
        <v>4.6076455256296577E-4</v>
      </c>
      <c r="E35" s="200">
        <v>3.1418246445498693E-4</v>
      </c>
      <c r="F35" s="200">
        <v>7.6307913669065451E-4</v>
      </c>
      <c r="G35" s="200">
        <v>2.6427887181495278E-3</v>
      </c>
      <c r="H35" s="200">
        <v>2.5316948853119206E-2</v>
      </c>
      <c r="I35" s="200">
        <v>3.3291902071563438E-4</v>
      </c>
      <c r="J35" s="200">
        <v>1.0712872335668165E-2</v>
      </c>
      <c r="K35" s="201">
        <v>5.1511236811068633E-3</v>
      </c>
    </row>
    <row r="36" spans="1:11">
      <c r="A36" s="199">
        <v>2015</v>
      </c>
      <c r="B36" s="200">
        <v>0</v>
      </c>
      <c r="C36" s="200">
        <v>0</v>
      </c>
      <c r="D36" s="200">
        <v>0</v>
      </c>
      <c r="E36" s="200">
        <v>0</v>
      </c>
      <c r="F36" s="200">
        <v>1.8778646616541214E-3</v>
      </c>
      <c r="G36" s="200">
        <v>1.555748449822821E-2</v>
      </c>
      <c r="H36" s="200">
        <v>4.0903343142634163E-2</v>
      </c>
      <c r="I36" s="200">
        <v>0</v>
      </c>
      <c r="J36" s="200">
        <v>2.3032557553315246E-2</v>
      </c>
      <c r="K36" s="201">
        <v>1.0899531727069695E-2</v>
      </c>
    </row>
    <row r="37" spans="1:11">
      <c r="A37" s="199">
        <v>2016</v>
      </c>
      <c r="B37" s="200">
        <v>0</v>
      </c>
      <c r="C37" s="200">
        <v>0</v>
      </c>
      <c r="D37" s="200">
        <v>0</v>
      </c>
      <c r="E37" s="200">
        <v>0</v>
      </c>
      <c r="F37" s="200">
        <v>9.3756569847855821E-4</v>
      </c>
      <c r="G37" s="200">
        <v>1.0664932129854232E-2</v>
      </c>
      <c r="H37" s="200">
        <v>6.1551524819589615E-2</v>
      </c>
      <c r="I37" s="200">
        <v>0</v>
      </c>
      <c r="J37" s="200">
        <v>3.1006280802370046E-2</v>
      </c>
      <c r="K37" s="201">
        <v>1.4777200955418384E-2</v>
      </c>
    </row>
    <row r="38" spans="1:11">
      <c r="A38" s="199">
        <v>2017</v>
      </c>
      <c r="B38" s="200">
        <v>0</v>
      </c>
      <c r="C38" s="200">
        <v>0</v>
      </c>
      <c r="D38" s="200">
        <v>0</v>
      </c>
      <c r="E38" s="200">
        <v>0</v>
      </c>
      <c r="F38" s="200">
        <v>2.3689613553974503E-3</v>
      </c>
      <c r="G38" s="200">
        <v>2.0337877898640834E-3</v>
      </c>
      <c r="H38" s="200">
        <v>3.4568579632577291E-2</v>
      </c>
      <c r="I38" s="200">
        <v>0</v>
      </c>
      <c r="J38" s="200">
        <v>1.6287255205242546E-2</v>
      </c>
      <c r="K38" s="201">
        <v>7.7941100792787545E-3</v>
      </c>
    </row>
    <row r="39" spans="1:11">
      <c r="A39" s="345">
        <v>2018</v>
      </c>
      <c r="B39" s="346">
        <v>0</v>
      </c>
      <c r="C39" s="346">
        <v>0</v>
      </c>
      <c r="D39" s="346">
        <v>0</v>
      </c>
      <c r="E39" s="346">
        <v>0</v>
      </c>
      <c r="F39" s="346">
        <v>0</v>
      </c>
      <c r="G39" s="346">
        <v>3.5750940663945236E-3</v>
      </c>
      <c r="H39" s="346">
        <v>2.6854783971521093E-2</v>
      </c>
      <c r="I39" s="346">
        <v>0</v>
      </c>
      <c r="J39" s="346">
        <v>1.2674832871904842E-2</v>
      </c>
      <c r="K39" s="347">
        <v>6.0631695552352738E-3</v>
      </c>
    </row>
    <row r="40" spans="1:11">
      <c r="A40" s="349">
        <v>2019</v>
      </c>
      <c r="B40" s="348">
        <v>0</v>
      </c>
      <c r="C40" s="348">
        <v>0</v>
      </c>
      <c r="D40" s="348">
        <v>0</v>
      </c>
      <c r="E40" s="348">
        <v>7.4806843267108544E-4</v>
      </c>
      <c r="F40" s="348">
        <v>0</v>
      </c>
      <c r="G40" s="348">
        <v>8.2232115402647212E-3</v>
      </c>
      <c r="H40" s="348">
        <v>4.3996891690708639E-2</v>
      </c>
      <c r="I40" s="348">
        <v>3.9221643518519634E-4</v>
      </c>
      <c r="J40" s="348">
        <v>2.1605726257212576E-2</v>
      </c>
      <c r="K40" s="350">
        <v>1.0354373816039215E-2</v>
      </c>
    </row>
    <row r="41" spans="1:11" ht="14.7" thickBot="1">
      <c r="A41" s="351">
        <v>2020</v>
      </c>
      <c r="B41" s="352">
        <v>0</v>
      </c>
      <c r="C41" s="352">
        <v>0</v>
      </c>
      <c r="D41" s="352">
        <v>0</v>
      </c>
      <c r="E41" s="352">
        <v>7.3114444444441246E-4</v>
      </c>
      <c r="F41" s="352">
        <v>8.5126778783959722E-4</v>
      </c>
      <c r="G41" s="352">
        <v>2.5478189760236594E-2</v>
      </c>
      <c r="H41" s="352">
        <v>8.2591622919182456E-2</v>
      </c>
      <c r="I41" s="352">
        <v>3.8025426177402965E-4</v>
      </c>
      <c r="J41" s="352">
        <v>4.4150752759203715E-2</v>
      </c>
      <c r="K41" s="353">
        <v>2.0636493500255645E-2</v>
      </c>
    </row>
    <row r="43" spans="1:11">
      <c r="A43" t="s">
        <v>561</v>
      </c>
    </row>
  </sheetData>
  <hyperlinks>
    <hyperlink ref="G1" location="'Table of Contents'!A1" display="Back to Table of Contents" xr:uid="{153358C4-59C7-4581-A372-31786A812672}"/>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6B99E-F85D-43C3-9172-18913066AED5}">
  <sheetPr codeName="Sheet35"/>
  <dimension ref="A1:K11"/>
  <sheetViews>
    <sheetView workbookViewId="0"/>
  </sheetViews>
  <sheetFormatPr defaultColWidth="9.15625" defaultRowHeight="14.4"/>
  <cols>
    <col min="1" max="16384" width="9.15625" style="2"/>
  </cols>
  <sheetData>
    <row r="1" spans="1:11">
      <c r="A1" s="24" t="s">
        <v>291</v>
      </c>
      <c r="G1" s="256" t="s">
        <v>233</v>
      </c>
    </row>
    <row r="2" spans="1:11" ht="14.7" thickBot="1">
      <c r="A2" s="2" t="s">
        <v>213</v>
      </c>
    </row>
    <row r="3" spans="1:11">
      <c r="A3" s="204"/>
      <c r="B3" s="207" t="s">
        <v>40</v>
      </c>
      <c r="C3" s="207" t="s">
        <v>41</v>
      </c>
      <c r="D3" s="207" t="s">
        <v>42</v>
      </c>
      <c r="E3" s="207" t="s">
        <v>43</v>
      </c>
      <c r="F3" s="207" t="s">
        <v>44</v>
      </c>
      <c r="G3" s="207" t="s">
        <v>45</v>
      </c>
      <c r="H3" s="207" t="s">
        <v>115</v>
      </c>
      <c r="I3" s="207" t="s">
        <v>112</v>
      </c>
      <c r="J3" s="207" t="s">
        <v>113</v>
      </c>
      <c r="K3" s="208" t="s">
        <v>116</v>
      </c>
    </row>
    <row r="4" spans="1:11">
      <c r="A4" s="205" t="s">
        <v>40</v>
      </c>
      <c r="B4" s="209">
        <v>0.83636363636363631</v>
      </c>
      <c r="C4" s="209">
        <v>0.12727272727272726</v>
      </c>
      <c r="D4" s="209">
        <v>0</v>
      </c>
      <c r="E4" s="209">
        <v>0</v>
      </c>
      <c r="F4" s="209">
        <v>0</v>
      </c>
      <c r="G4" s="209">
        <v>0</v>
      </c>
      <c r="H4" s="209">
        <v>0</v>
      </c>
      <c r="I4" s="209">
        <v>0</v>
      </c>
      <c r="J4" s="209">
        <v>3.6363636363636362E-2</v>
      </c>
      <c r="K4" s="210">
        <v>0</v>
      </c>
    </row>
    <row r="5" spans="1:11">
      <c r="A5" s="205" t="s">
        <v>41</v>
      </c>
      <c r="B5" s="209">
        <v>0</v>
      </c>
      <c r="C5" s="209">
        <v>0.89634146341463417</v>
      </c>
      <c r="D5" s="209">
        <v>6.7073170731707321E-2</v>
      </c>
      <c r="E5" s="209">
        <v>0</v>
      </c>
      <c r="F5" s="209">
        <v>0</v>
      </c>
      <c r="G5" s="209">
        <v>0</v>
      </c>
      <c r="H5" s="209">
        <v>0</v>
      </c>
      <c r="I5" s="209">
        <v>0</v>
      </c>
      <c r="J5" s="209">
        <v>3.6585365853658534E-2</v>
      </c>
      <c r="K5" s="210">
        <v>0</v>
      </c>
    </row>
    <row r="6" spans="1:11">
      <c r="A6" s="205" t="s">
        <v>42</v>
      </c>
      <c r="B6" s="209">
        <v>0</v>
      </c>
      <c r="C6" s="209">
        <v>1.2996941896024464E-2</v>
      </c>
      <c r="D6" s="209">
        <v>0.91896024464831805</v>
      </c>
      <c r="E6" s="209">
        <v>3.5168195718654434E-2</v>
      </c>
      <c r="F6" s="209">
        <v>0</v>
      </c>
      <c r="G6" s="209">
        <v>1.5290519877675841E-3</v>
      </c>
      <c r="H6" s="209">
        <v>0</v>
      </c>
      <c r="I6" s="209">
        <v>0</v>
      </c>
      <c r="J6" s="209">
        <v>3.1345565749235471E-2</v>
      </c>
      <c r="K6" s="210">
        <v>0</v>
      </c>
    </row>
    <row r="7" spans="1:11">
      <c r="A7" s="205" t="s">
        <v>43</v>
      </c>
      <c r="B7" s="209">
        <v>0</v>
      </c>
      <c r="C7" s="209">
        <v>5.4171180931744309E-4</v>
      </c>
      <c r="D7" s="209">
        <v>7.0422535211267607E-3</v>
      </c>
      <c r="E7" s="209">
        <v>0.91007583965330441</v>
      </c>
      <c r="F7" s="209">
        <v>3.0877573131094259E-2</v>
      </c>
      <c r="G7" s="209">
        <v>3.791982665222102E-3</v>
      </c>
      <c r="H7" s="209">
        <v>5.4171180931744309E-4</v>
      </c>
      <c r="I7" s="209">
        <v>0</v>
      </c>
      <c r="J7" s="209">
        <v>4.6045503791982668E-2</v>
      </c>
      <c r="K7" s="210">
        <v>1.0834236186348862E-3</v>
      </c>
    </row>
    <row r="8" spans="1:11">
      <c r="A8" s="205" t="s">
        <v>44</v>
      </c>
      <c r="B8" s="209">
        <v>0</v>
      </c>
      <c r="C8" s="209">
        <v>0</v>
      </c>
      <c r="D8" s="209">
        <v>0</v>
      </c>
      <c r="E8" s="209">
        <v>2.6548672566371681E-2</v>
      </c>
      <c r="F8" s="209">
        <v>0.83438685208596708</v>
      </c>
      <c r="G8" s="209">
        <v>7.7117572692793929E-2</v>
      </c>
      <c r="H8" s="209">
        <v>3.7926675094816687E-3</v>
      </c>
      <c r="I8" s="209">
        <v>0</v>
      </c>
      <c r="J8" s="209">
        <v>5.6890012642225034E-2</v>
      </c>
      <c r="K8" s="210">
        <v>1.2642225031605564E-3</v>
      </c>
    </row>
    <row r="9" spans="1:11">
      <c r="A9" s="205" t="s">
        <v>45</v>
      </c>
      <c r="B9" s="209">
        <v>0</v>
      </c>
      <c r="C9" s="209">
        <v>0</v>
      </c>
      <c r="D9" s="209">
        <v>0</v>
      </c>
      <c r="E9" s="209">
        <v>0</v>
      </c>
      <c r="F9" s="209">
        <v>1.8789144050104383E-2</v>
      </c>
      <c r="G9" s="209">
        <v>0.74321503131524014</v>
      </c>
      <c r="H9" s="209">
        <v>0.11377870563674322</v>
      </c>
      <c r="I9" s="209">
        <v>6.2630480167014616E-3</v>
      </c>
      <c r="J9" s="209">
        <v>8.1419624217118999E-2</v>
      </c>
      <c r="K9" s="210">
        <v>3.6534446764091857E-2</v>
      </c>
    </row>
    <row r="10" spans="1:11">
      <c r="A10" s="205" t="s">
        <v>115</v>
      </c>
      <c r="B10" s="209">
        <v>0</v>
      </c>
      <c r="C10" s="209">
        <v>0</v>
      </c>
      <c r="D10" s="209">
        <v>0</v>
      </c>
      <c r="E10" s="209">
        <v>0</v>
      </c>
      <c r="F10" s="209">
        <v>1.5220700152207001E-3</v>
      </c>
      <c r="G10" s="209">
        <v>2.9680365296803651E-2</v>
      </c>
      <c r="H10" s="209">
        <v>0.71613394216133941</v>
      </c>
      <c r="I10" s="209">
        <v>5.4794520547945202E-2</v>
      </c>
      <c r="J10" s="209">
        <v>0.11035007610350075</v>
      </c>
      <c r="K10" s="210">
        <v>8.7519025875190254E-2</v>
      </c>
    </row>
    <row r="11" spans="1:11" ht="14.7" thickBot="1">
      <c r="A11" s="206" t="s">
        <v>112</v>
      </c>
      <c r="B11" s="211">
        <v>0</v>
      </c>
      <c r="C11" s="211">
        <v>0</v>
      </c>
      <c r="D11" s="211">
        <v>0</v>
      </c>
      <c r="E11" s="211">
        <v>0</v>
      </c>
      <c r="F11" s="211">
        <v>0</v>
      </c>
      <c r="G11" s="211">
        <v>1.282051282051282E-2</v>
      </c>
      <c r="H11" s="211">
        <v>3.8461538461538464E-2</v>
      </c>
      <c r="I11" s="211">
        <v>0.24358974358974358</v>
      </c>
      <c r="J11" s="211">
        <v>7.6923076923076927E-2</v>
      </c>
      <c r="K11" s="212">
        <v>0.62820512820512819</v>
      </c>
    </row>
  </sheetData>
  <hyperlinks>
    <hyperlink ref="G1" location="'Table of Contents'!A1" display="Back to Table of Contents" xr:uid="{5A347429-0F5C-444D-9BF2-CD30CA1E4CD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4878-3FB3-49AF-846E-493BC02F2055}">
  <sheetPr codeName="Sheet37"/>
  <dimension ref="A1:K11"/>
  <sheetViews>
    <sheetView workbookViewId="0"/>
  </sheetViews>
  <sheetFormatPr defaultColWidth="9.15625" defaultRowHeight="14.4"/>
  <cols>
    <col min="1" max="16384" width="9.15625" style="2"/>
  </cols>
  <sheetData>
    <row r="1" spans="1:11">
      <c r="A1" s="24" t="s">
        <v>290</v>
      </c>
      <c r="G1" s="256" t="s">
        <v>233</v>
      </c>
    </row>
    <row r="2" spans="1:11" ht="14.7" thickBot="1">
      <c r="A2" s="2" t="s">
        <v>213</v>
      </c>
    </row>
    <row r="3" spans="1:11">
      <c r="A3" s="204"/>
      <c r="B3" s="207" t="s">
        <v>40</v>
      </c>
      <c r="C3" s="207" t="s">
        <v>41</v>
      </c>
      <c r="D3" s="207" t="s">
        <v>42</v>
      </c>
      <c r="E3" s="207" t="s">
        <v>43</v>
      </c>
      <c r="F3" s="207" t="s">
        <v>44</v>
      </c>
      <c r="G3" s="207" t="s">
        <v>45</v>
      </c>
      <c r="H3" s="207" t="s">
        <v>115</v>
      </c>
      <c r="I3" s="207" t="s">
        <v>112</v>
      </c>
      <c r="J3" s="207" t="s">
        <v>113</v>
      </c>
      <c r="K3" s="208" t="s">
        <v>116</v>
      </c>
    </row>
    <row r="4" spans="1:11">
      <c r="A4" s="205" t="s">
        <v>40</v>
      </c>
      <c r="B4" s="200">
        <v>0.87024524949354343</v>
      </c>
      <c r="C4" s="200">
        <v>7.6472119421903823E-2</v>
      </c>
      <c r="D4" s="200">
        <v>7.8430041082402473E-3</v>
      </c>
      <c r="E4" s="200">
        <v>1.8334295317964215E-3</v>
      </c>
      <c r="F4" s="200">
        <v>2.8293665614142306E-4</v>
      </c>
      <c r="G4" s="200">
        <v>2.2634932491313844E-5</v>
      </c>
      <c r="H4" s="200">
        <v>0</v>
      </c>
      <c r="I4" s="200">
        <v>0</v>
      </c>
      <c r="J4" s="200">
        <v>4.3300625855883387E-2</v>
      </c>
      <c r="K4" s="201">
        <v>0</v>
      </c>
    </row>
    <row r="5" spans="1:11">
      <c r="A5" s="205" t="s">
        <v>41</v>
      </c>
      <c r="B5" s="200">
        <v>1.0146379567993479E-2</v>
      </c>
      <c r="C5" s="200">
        <v>0.84319102929855549</v>
      </c>
      <c r="D5" s="200">
        <v>7.6758705791785536E-2</v>
      </c>
      <c r="E5" s="200">
        <v>6.9878413259068057E-3</v>
      </c>
      <c r="F5" s="200">
        <v>1.5254947244486708E-3</v>
      </c>
      <c r="G5" s="200">
        <v>4.4151609835620158E-4</v>
      </c>
      <c r="H5" s="200">
        <v>1.1886971878820813E-4</v>
      </c>
      <c r="I5" s="200">
        <v>3.9623239596069374E-5</v>
      </c>
      <c r="J5" s="200">
        <v>6.0213173029026852E-2</v>
      </c>
      <c r="K5" s="201">
        <v>5.7736720554272516E-4</v>
      </c>
    </row>
    <row r="6" spans="1:11">
      <c r="A6" s="205" t="s">
        <v>42</v>
      </c>
      <c r="B6" s="200">
        <v>6.3876117652631619E-4</v>
      </c>
      <c r="C6" s="200">
        <v>2.6925577863552E-2</v>
      </c>
      <c r="D6" s="200">
        <v>0.85467537295757912</v>
      </c>
      <c r="E6" s="200">
        <v>5.3437755235329662E-2</v>
      </c>
      <c r="F6" s="200">
        <v>5.9727758551146107E-3</v>
      </c>
      <c r="G6" s="200">
        <v>1.0823054541591966E-3</v>
      </c>
      <c r="H6" s="200">
        <v>3.2727538932134857E-4</v>
      </c>
      <c r="I6" s="200">
        <v>7.4641755459254933E-5</v>
      </c>
      <c r="J6" s="200">
        <v>5.6090408390881648E-2</v>
      </c>
      <c r="K6" s="201">
        <v>7.7512592207687817E-4</v>
      </c>
    </row>
    <row r="7" spans="1:11">
      <c r="A7" s="205" t="s">
        <v>43</v>
      </c>
      <c r="B7" s="200">
        <v>3.1597953656334636E-4</v>
      </c>
      <c r="C7" s="200">
        <v>2.1188411347905782E-3</v>
      </c>
      <c r="D7" s="200">
        <v>4.0273028205619239E-2</v>
      </c>
      <c r="E7" s="200">
        <v>0.83604218531994634</v>
      </c>
      <c r="F7" s="200">
        <v>4.3059393209859659E-2</v>
      </c>
      <c r="G7" s="200">
        <v>6.8462232922058379E-3</v>
      </c>
      <c r="H7" s="200">
        <v>1.187317046480453E-3</v>
      </c>
      <c r="I7" s="200">
        <v>1.6551309058080048E-4</v>
      </c>
      <c r="J7" s="200">
        <v>6.7727683090307231E-2</v>
      </c>
      <c r="K7" s="201">
        <v>2.263836073646486E-3</v>
      </c>
    </row>
    <row r="8" spans="1:11">
      <c r="A8" s="205" t="s">
        <v>44</v>
      </c>
      <c r="B8" s="200">
        <v>5.6049506245368134E-5</v>
      </c>
      <c r="C8" s="200">
        <v>6.6636635202826553E-4</v>
      </c>
      <c r="D8" s="200">
        <v>4.6230463114235124E-3</v>
      </c>
      <c r="E8" s="200">
        <v>6.0875991505385946E-2</v>
      </c>
      <c r="F8" s="200">
        <v>0.74395132411768738</v>
      </c>
      <c r="G8" s="200">
        <v>6.7711955359682136E-2</v>
      </c>
      <c r="H8" s="200">
        <v>6.7591552716636527E-3</v>
      </c>
      <c r="I8" s="200">
        <v>8.6565348534513005E-4</v>
      </c>
      <c r="J8" s="200">
        <v>0.10361062615602107</v>
      </c>
      <c r="K8" s="201">
        <v>1.0879831934517569E-2</v>
      </c>
    </row>
    <row r="9" spans="1:11">
      <c r="A9" s="205" t="s">
        <v>45</v>
      </c>
      <c r="B9" s="200">
        <v>4.6096274163876443E-5</v>
      </c>
      <c r="C9" s="200">
        <v>3.9810418596075112E-4</v>
      </c>
      <c r="D9" s="200">
        <v>1.449937350972841E-3</v>
      </c>
      <c r="E9" s="200">
        <v>5.8207022557840351E-3</v>
      </c>
      <c r="F9" s="200">
        <v>5.4873423821716373E-2</v>
      </c>
      <c r="G9" s="200">
        <v>0.71967388981314251</v>
      </c>
      <c r="H9" s="200">
        <v>6.3166562600835599E-2</v>
      </c>
      <c r="I9" s="200">
        <v>4.7164869610402671E-3</v>
      </c>
      <c r="J9" s="200">
        <v>0.11952973419212089</v>
      </c>
      <c r="K9" s="201">
        <v>3.0325062544262898E-2</v>
      </c>
    </row>
    <row r="10" spans="1:11">
      <c r="A10" s="205" t="s">
        <v>115</v>
      </c>
      <c r="B10" s="200">
        <v>0</v>
      </c>
      <c r="C10" s="200">
        <v>1.2357775247376181E-4</v>
      </c>
      <c r="D10" s="200">
        <v>1.9860710218997431E-4</v>
      </c>
      <c r="E10" s="200">
        <v>9.5331409051187667E-4</v>
      </c>
      <c r="F10" s="200">
        <v>4.2237110399067869E-3</v>
      </c>
      <c r="G10" s="200">
        <v>6.2150782511982632E-2</v>
      </c>
      <c r="H10" s="200">
        <v>0.6880191368976688</v>
      </c>
      <c r="I10" s="200">
        <v>2.9777824855016816E-2</v>
      </c>
      <c r="J10" s="200">
        <v>0.14066237675325935</v>
      </c>
      <c r="K10" s="201">
        <v>7.3890668996989997E-2</v>
      </c>
    </row>
    <row r="11" spans="1:11" ht="14.7" thickBot="1">
      <c r="A11" s="206" t="s">
        <v>112</v>
      </c>
      <c r="B11" s="202">
        <v>0</v>
      </c>
      <c r="C11" s="202">
        <v>1.317465196961047E-4</v>
      </c>
      <c r="D11" s="202">
        <v>8.783101313073646E-4</v>
      </c>
      <c r="E11" s="202">
        <v>8.3439462474199644E-4</v>
      </c>
      <c r="F11" s="202">
        <v>4.6111281893636644E-3</v>
      </c>
      <c r="G11" s="202">
        <v>2.6349303939220938E-2</v>
      </c>
      <c r="H11" s="202">
        <v>8.7347942558517411E-2</v>
      </c>
      <c r="I11" s="202">
        <v>0.45623819770761054</v>
      </c>
      <c r="J11" s="202">
        <v>0.17456413859733871</v>
      </c>
      <c r="K11" s="203">
        <v>0.24904483773220323</v>
      </c>
    </row>
  </sheetData>
  <hyperlinks>
    <hyperlink ref="G1" location="'Table of Contents'!A1" display="Back to Table of Contents" xr:uid="{E65EF53D-2E0A-4AF8-A42C-66D93BFD2D8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DF14-FC0B-4AB1-84DC-871587087FB0}">
  <sheetPr codeName="Sheet39"/>
  <dimension ref="A1:K11"/>
  <sheetViews>
    <sheetView workbookViewId="0"/>
  </sheetViews>
  <sheetFormatPr defaultColWidth="9.15625" defaultRowHeight="14.4"/>
  <cols>
    <col min="1" max="16384" width="9.15625" style="2"/>
  </cols>
  <sheetData>
    <row r="1" spans="1:11">
      <c r="A1" s="24" t="s">
        <v>289</v>
      </c>
      <c r="G1" s="256" t="s">
        <v>233</v>
      </c>
    </row>
    <row r="2" spans="1:11" ht="14.7" thickBot="1">
      <c r="A2" s="2" t="s">
        <v>213</v>
      </c>
    </row>
    <row r="3" spans="1:11">
      <c r="A3" s="204"/>
      <c r="B3" s="207" t="s">
        <v>40</v>
      </c>
      <c r="C3" s="207" t="s">
        <v>41</v>
      </c>
      <c r="D3" s="207" t="s">
        <v>42</v>
      </c>
      <c r="E3" s="207" t="s">
        <v>43</v>
      </c>
      <c r="F3" s="207" t="s">
        <v>44</v>
      </c>
      <c r="G3" s="207" t="s">
        <v>45</v>
      </c>
      <c r="H3" s="207" t="s">
        <v>115</v>
      </c>
      <c r="I3" s="207" t="s">
        <v>112</v>
      </c>
      <c r="J3" s="207" t="s">
        <v>113</v>
      </c>
      <c r="K3" s="208" t="s">
        <v>116</v>
      </c>
    </row>
    <row r="4" spans="1:11">
      <c r="A4" s="205" t="s">
        <v>40</v>
      </c>
      <c r="B4" s="200">
        <v>0.87904328742724469</v>
      </c>
      <c r="C4" s="200">
        <v>7.7557965713558732E-2</v>
      </c>
      <c r="D4" s="200">
        <v>5.8204255589834929E-3</v>
      </c>
      <c r="E4" s="200">
        <v>6.6791768709646639E-4</v>
      </c>
      <c r="F4" s="200">
        <v>2.2263922903215547E-4</v>
      </c>
      <c r="G4" s="200">
        <v>3.1805604147450781E-5</v>
      </c>
      <c r="H4" s="200">
        <v>0</v>
      </c>
      <c r="I4" s="200">
        <v>0</v>
      </c>
      <c r="J4" s="200">
        <v>3.6655958779937027E-2</v>
      </c>
      <c r="K4" s="201">
        <v>0</v>
      </c>
    </row>
    <row r="5" spans="1:11">
      <c r="A5" s="205" t="s">
        <v>41</v>
      </c>
      <c r="B5" s="200">
        <v>7.8187885529376073E-3</v>
      </c>
      <c r="C5" s="200">
        <v>0.85393062999292146</v>
      </c>
      <c r="D5" s="200">
        <v>8.4036808575184543E-2</v>
      </c>
      <c r="E5" s="200">
        <v>4.069167762159976E-3</v>
      </c>
      <c r="F5" s="200">
        <v>5.9055516230154719E-4</v>
      </c>
      <c r="G5" s="200">
        <v>3.3168166649812921E-4</v>
      </c>
      <c r="H5" s="200">
        <v>1.5775103650520779E-4</v>
      </c>
      <c r="I5" s="200">
        <v>8.08979674385681E-6</v>
      </c>
      <c r="J5" s="200">
        <v>4.8862372332895136E-2</v>
      </c>
      <c r="K5" s="201">
        <v>1.9415512185256347E-4</v>
      </c>
    </row>
    <row r="6" spans="1:11">
      <c r="A6" s="205" t="s">
        <v>42</v>
      </c>
      <c r="B6" s="200">
        <v>4.8430209274385078E-4</v>
      </c>
      <c r="C6" s="200">
        <v>2.480185524955528E-2</v>
      </c>
      <c r="D6" s="200">
        <v>0.87139916737294054</v>
      </c>
      <c r="E6" s="200">
        <v>5.1049165975915287E-2</v>
      </c>
      <c r="F6" s="200">
        <v>4.442540350746477E-3</v>
      </c>
      <c r="G6" s="200">
        <v>9.6860418548770156E-4</v>
      </c>
      <c r="H6" s="200">
        <v>3.5950116884447386E-4</v>
      </c>
      <c r="I6" s="200">
        <v>4.2842108204263719E-5</v>
      </c>
      <c r="J6" s="200">
        <v>4.5963994002104852E-2</v>
      </c>
      <c r="K6" s="201">
        <v>4.8802749345726499E-4</v>
      </c>
    </row>
    <row r="7" spans="1:11">
      <c r="A7" s="205" t="s">
        <v>43</v>
      </c>
      <c r="B7" s="200">
        <v>2.8481042903154898E-4</v>
      </c>
      <c r="C7" s="200">
        <v>1.2634878764419724E-3</v>
      </c>
      <c r="D7" s="200">
        <v>3.8915808890290643E-2</v>
      </c>
      <c r="E7" s="200">
        <v>0.86335024992593012</v>
      </c>
      <c r="F7" s="200">
        <v>3.5429270483891009E-2</v>
      </c>
      <c r="G7" s="200">
        <v>6.3614034081677512E-3</v>
      </c>
      <c r="H7" s="200">
        <v>1.3762651604209077E-3</v>
      </c>
      <c r="I7" s="200">
        <v>1.911479389473483E-4</v>
      </c>
      <c r="J7" s="200">
        <v>5.1372920071489331E-2</v>
      </c>
      <c r="K7" s="201">
        <v>1.4546358153893206E-3</v>
      </c>
    </row>
    <row r="8" spans="1:11">
      <c r="A8" s="205" t="s">
        <v>44</v>
      </c>
      <c r="B8" s="200">
        <v>5.327063970935539E-5</v>
      </c>
      <c r="C8" s="200">
        <v>3.6934310198486403E-4</v>
      </c>
      <c r="D8" s="200">
        <v>3.8567943149573304E-3</v>
      </c>
      <c r="E8" s="200">
        <v>6.0131898103920361E-2</v>
      </c>
      <c r="F8" s="200">
        <v>0.76682730724019021</v>
      </c>
      <c r="G8" s="200">
        <v>7.0033134337899219E-2</v>
      </c>
      <c r="H8" s="200">
        <v>7.1950877367436012E-3</v>
      </c>
      <c r="I8" s="200">
        <v>1.0760669221289789E-3</v>
      </c>
      <c r="J8" s="200">
        <v>8.2338652110760316E-2</v>
      </c>
      <c r="K8" s="201">
        <v>8.1184454917057614E-3</v>
      </c>
    </row>
    <row r="9" spans="1:11">
      <c r="A9" s="205" t="s">
        <v>45</v>
      </c>
      <c r="B9" s="200">
        <v>6.4013780421094284E-5</v>
      </c>
      <c r="C9" s="200">
        <v>2.61874556268113E-4</v>
      </c>
      <c r="D9" s="200">
        <v>1.2424492836276028E-3</v>
      </c>
      <c r="E9" s="200">
        <v>4.195812334873544E-3</v>
      </c>
      <c r="F9" s="200">
        <v>4.7550599983705581E-2</v>
      </c>
      <c r="G9" s="200">
        <v>0.7359606140667373</v>
      </c>
      <c r="H9" s="200">
        <v>6.7485073150292715E-2</v>
      </c>
      <c r="I9" s="200">
        <v>5.2811368847402789E-3</v>
      </c>
      <c r="J9" s="200">
        <v>0.10778465764266344</v>
      </c>
      <c r="K9" s="201">
        <v>3.0173768316670353E-2</v>
      </c>
    </row>
    <row r="10" spans="1:11">
      <c r="A10" s="205" t="s">
        <v>115</v>
      </c>
      <c r="B10" s="200">
        <v>0</v>
      </c>
      <c r="C10" s="200">
        <v>1.1136252043755347E-4</v>
      </c>
      <c r="D10" s="200">
        <v>1.6704378065633021E-4</v>
      </c>
      <c r="E10" s="200">
        <v>7.0360865185545144E-4</v>
      </c>
      <c r="F10" s="200">
        <v>2.8296204056632904E-3</v>
      </c>
      <c r="G10" s="200">
        <v>5.9918097928150928E-2</v>
      </c>
      <c r="H10" s="200">
        <v>0.69078171427414414</v>
      </c>
      <c r="I10" s="200">
        <v>2.9126361027167393E-2</v>
      </c>
      <c r="J10" s="200">
        <v>0.14421952589937889</v>
      </c>
      <c r="K10" s="201">
        <v>7.2142665512546E-2</v>
      </c>
    </row>
    <row r="11" spans="1:11" ht="14.7" thickBot="1">
      <c r="A11" s="206" t="s">
        <v>112</v>
      </c>
      <c r="B11" s="202">
        <v>0</v>
      </c>
      <c r="C11" s="202">
        <v>0</v>
      </c>
      <c r="D11" s="202">
        <v>4.1217688276511805E-4</v>
      </c>
      <c r="E11" s="202">
        <v>7.0658894188305958E-4</v>
      </c>
      <c r="F11" s="202">
        <v>4.1217688276511807E-3</v>
      </c>
      <c r="G11" s="202">
        <v>2.1315433080138963E-2</v>
      </c>
      <c r="H11" s="202">
        <v>9.5448389566036629E-2</v>
      </c>
      <c r="I11" s="202">
        <v>0.37996820349761529</v>
      </c>
      <c r="J11" s="202">
        <v>0.20179002531943707</v>
      </c>
      <c r="K11" s="203">
        <v>0.29623741388447272</v>
      </c>
    </row>
  </sheetData>
  <hyperlinks>
    <hyperlink ref="G1" location="'Table of Contents'!A1" display="Back to Table of Contents" xr:uid="{31ABA62A-5F53-43F9-8C69-E97784783AE2}"/>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20584-1F02-4FC5-AADC-8094A15FCACB}">
  <sheetPr codeName="Sheet41"/>
  <dimension ref="A1:K11"/>
  <sheetViews>
    <sheetView workbookViewId="0"/>
  </sheetViews>
  <sheetFormatPr defaultColWidth="9.15625" defaultRowHeight="14.4"/>
  <cols>
    <col min="1" max="16384" width="9.15625" style="2"/>
  </cols>
  <sheetData>
    <row r="1" spans="1:11">
      <c r="A1" s="24" t="s">
        <v>288</v>
      </c>
      <c r="G1" s="256" t="s">
        <v>233</v>
      </c>
    </row>
    <row r="2" spans="1:11" ht="14.7" thickBot="1">
      <c r="A2" s="2" t="s">
        <v>213</v>
      </c>
    </row>
    <row r="3" spans="1:11">
      <c r="A3" s="204"/>
      <c r="B3" s="207" t="s">
        <v>40</v>
      </c>
      <c r="C3" s="207" t="s">
        <v>41</v>
      </c>
      <c r="D3" s="207" t="s">
        <v>42</v>
      </c>
      <c r="E3" s="207" t="s">
        <v>43</v>
      </c>
      <c r="F3" s="207" t="s">
        <v>44</v>
      </c>
      <c r="G3" s="207" t="s">
        <v>45</v>
      </c>
      <c r="H3" s="207" t="s">
        <v>115</v>
      </c>
      <c r="I3" s="207" t="s">
        <v>112</v>
      </c>
      <c r="J3" s="207" t="s">
        <v>113</v>
      </c>
      <c r="K3" s="208" t="s">
        <v>116</v>
      </c>
    </row>
    <row r="4" spans="1:11">
      <c r="A4" s="205" t="s">
        <v>40</v>
      </c>
      <c r="B4" s="200">
        <v>0.54455626411584956</v>
      </c>
      <c r="C4" s="200">
        <v>0.22590341437491696</v>
      </c>
      <c r="D4" s="200">
        <v>4.8110136840706787E-2</v>
      </c>
      <c r="E4" s="200">
        <v>6.0615118905274342E-3</v>
      </c>
      <c r="F4" s="200">
        <v>2.9726318586422214E-3</v>
      </c>
      <c r="G4" s="200">
        <v>2.8231699216155177E-4</v>
      </c>
      <c r="H4" s="200">
        <v>4.3177892918825559E-4</v>
      </c>
      <c r="I4" s="200">
        <v>0</v>
      </c>
      <c r="J4" s="200">
        <v>0.17098445595854922</v>
      </c>
      <c r="K4" s="201">
        <v>6.9748903945795137E-4</v>
      </c>
    </row>
    <row r="5" spans="1:11">
      <c r="A5" s="205" t="s">
        <v>41</v>
      </c>
      <c r="B5" s="200">
        <v>2.0735304821397224E-2</v>
      </c>
      <c r="C5" s="200">
        <v>0.46404182169264824</v>
      </c>
      <c r="D5" s="200">
        <v>0.23770032068435498</v>
      </c>
      <c r="E5" s="200">
        <v>3.8182417591827472E-2</v>
      </c>
      <c r="F5" s="200">
        <v>7.4241211150738772E-3</v>
      </c>
      <c r="G5" s="200">
        <v>2.4918330386234119E-3</v>
      </c>
      <c r="H5" s="200">
        <v>1.0660935165244495E-3</v>
      </c>
      <c r="I5" s="200">
        <v>2.6545300411452157E-4</v>
      </c>
      <c r="J5" s="200">
        <v>0.2255922384966797</v>
      </c>
      <c r="K5" s="201">
        <v>2.5003960387561387E-3</v>
      </c>
    </row>
    <row r="6" spans="1:11">
      <c r="A6" s="205" t="s">
        <v>42</v>
      </c>
      <c r="B6" s="200">
        <v>1.6878757420015552E-3</v>
      </c>
      <c r="C6" s="200">
        <v>7.2081355189322335E-2</v>
      </c>
      <c r="D6" s="200">
        <v>0.52399586143825561</v>
      </c>
      <c r="E6" s="200">
        <v>0.14283938208154484</v>
      </c>
      <c r="F6" s="200">
        <v>2.3204603833859083E-2</v>
      </c>
      <c r="G6" s="200">
        <v>6.9116509784832719E-3</v>
      </c>
      <c r="H6" s="200">
        <v>1.3528292463982502E-3</v>
      </c>
      <c r="I6" s="200">
        <v>1.306470611786472E-4</v>
      </c>
      <c r="J6" s="200">
        <v>0.22143623264448617</v>
      </c>
      <c r="K6" s="201">
        <v>6.3595617844702792E-3</v>
      </c>
    </row>
    <row r="7" spans="1:11">
      <c r="A7" s="205" t="s">
        <v>43</v>
      </c>
      <c r="B7" s="200">
        <v>1.3799175242683016E-3</v>
      </c>
      <c r="C7" s="200">
        <v>9.1736004671191876E-3</v>
      </c>
      <c r="D7" s="200">
        <v>0.11748914312823881</v>
      </c>
      <c r="E7" s="200">
        <v>0.50646850594847093</v>
      </c>
      <c r="F7" s="200">
        <v>7.9542551638566522E-2</v>
      </c>
      <c r="G7" s="200">
        <v>2.466288957010437E-2</v>
      </c>
      <c r="H7" s="200">
        <v>5.2231588935114223E-3</v>
      </c>
      <c r="I7" s="200">
        <v>9.0549959856944752E-4</v>
      </c>
      <c r="J7" s="200">
        <v>0.24222228304503321</v>
      </c>
      <c r="K7" s="201">
        <v>1.2932450186117802E-2</v>
      </c>
    </row>
    <row r="8" spans="1:11">
      <c r="A8" s="205" t="s">
        <v>44</v>
      </c>
      <c r="B8" s="200">
        <v>2.8872527789807997E-4</v>
      </c>
      <c r="C8" s="200">
        <v>1.7818474293138651E-3</v>
      </c>
      <c r="D8" s="200">
        <v>2.368372208129679E-2</v>
      </c>
      <c r="E8" s="200">
        <v>0.1462641011363402</v>
      </c>
      <c r="F8" s="200">
        <v>0.28264554847491186</v>
      </c>
      <c r="G8" s="200">
        <v>0.11374951019818928</v>
      </c>
      <c r="H8" s="200">
        <v>2.0614984841922909E-2</v>
      </c>
      <c r="I8" s="200">
        <v>1.2373940481346284E-3</v>
      </c>
      <c r="J8" s="200">
        <v>0.34591763080286253</v>
      </c>
      <c r="K8" s="201">
        <v>6.3816535709129901E-2</v>
      </c>
    </row>
    <row r="9" spans="1:11">
      <c r="A9" s="205" t="s">
        <v>45</v>
      </c>
      <c r="B9" s="200">
        <v>2.0279519375390804E-4</v>
      </c>
      <c r="C9" s="200">
        <v>6.5570445980430261E-4</v>
      </c>
      <c r="D9" s="200">
        <v>4.1370219525797237E-3</v>
      </c>
      <c r="E9" s="200">
        <v>2.2817839217210551E-2</v>
      </c>
      <c r="F9" s="200">
        <v>7.5321514880097348E-2</v>
      </c>
      <c r="G9" s="200">
        <v>0.23011846619235124</v>
      </c>
      <c r="H9" s="200">
        <v>6.486066280229158E-2</v>
      </c>
      <c r="I9" s="200">
        <v>5.8540212596961448E-3</v>
      </c>
      <c r="J9" s="200">
        <v>0.44061311746911597</v>
      </c>
      <c r="K9" s="201">
        <v>0.15541885657309923</v>
      </c>
    </row>
    <row r="10" spans="1:11">
      <c r="A10" s="205" t="s">
        <v>115</v>
      </c>
      <c r="B10" s="200">
        <v>0</v>
      </c>
      <c r="C10" s="200">
        <v>3.0031608267701755E-5</v>
      </c>
      <c r="D10" s="200">
        <v>8.6340873769642551E-4</v>
      </c>
      <c r="E10" s="200">
        <v>5.5558475295248251E-3</v>
      </c>
      <c r="F10" s="200">
        <v>1.425750602509141E-2</v>
      </c>
      <c r="G10" s="200">
        <v>7.493637052998281E-2</v>
      </c>
      <c r="H10" s="200">
        <v>0.14810087617217121</v>
      </c>
      <c r="I10" s="200">
        <v>1.2125261838084584E-2</v>
      </c>
      <c r="J10" s="200">
        <v>0.50953128167396189</v>
      </c>
      <c r="K10" s="201">
        <v>0.23459941588521918</v>
      </c>
    </row>
    <row r="11" spans="1:11" ht="14.7" thickBot="1">
      <c r="A11" s="206" t="s">
        <v>112</v>
      </c>
      <c r="B11" s="202">
        <v>0</v>
      </c>
      <c r="C11" s="202">
        <v>0</v>
      </c>
      <c r="D11" s="202">
        <v>3.035491905354919E-3</v>
      </c>
      <c r="E11" s="202">
        <v>7.5498132004981318E-3</v>
      </c>
      <c r="F11" s="202">
        <v>1.5877957658779578E-2</v>
      </c>
      <c r="G11" s="202">
        <v>4.4364881693648814E-2</v>
      </c>
      <c r="H11" s="202">
        <v>2.8564757160647571E-2</v>
      </c>
      <c r="I11" s="202">
        <v>2.8564757160647571E-2</v>
      </c>
      <c r="J11" s="202">
        <v>0.4803082191780822</v>
      </c>
      <c r="K11" s="203">
        <v>0.3917341220423412</v>
      </c>
    </row>
  </sheetData>
  <hyperlinks>
    <hyperlink ref="G1" location="'Table of Contents'!A1" display="Back to Table of Contents" xr:uid="{0D4A909A-6388-44E5-8024-BC812931B3CE}"/>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E92BE-21B5-4966-A931-0C26D1A843A0}">
  <sheetPr codeName="Sheet43"/>
  <dimension ref="A1:W26"/>
  <sheetViews>
    <sheetView workbookViewId="0"/>
  </sheetViews>
  <sheetFormatPr defaultColWidth="9.15625" defaultRowHeight="14.4"/>
  <cols>
    <col min="1" max="16384" width="9.15625" style="2"/>
  </cols>
  <sheetData>
    <row r="1" spans="1:23">
      <c r="A1" s="24" t="s">
        <v>287</v>
      </c>
      <c r="G1" s="256" t="s">
        <v>233</v>
      </c>
    </row>
    <row r="2" spans="1:23" ht="14.7" thickBot="1">
      <c r="A2" s="2" t="s">
        <v>213</v>
      </c>
    </row>
    <row r="3" spans="1:23">
      <c r="A3" s="214"/>
      <c r="B3" s="217" t="s">
        <v>40</v>
      </c>
      <c r="C3" s="217" t="s">
        <v>94</v>
      </c>
      <c r="D3" s="217" t="s">
        <v>95</v>
      </c>
      <c r="E3" s="217" t="s">
        <v>96</v>
      </c>
      <c r="F3" s="217" t="s">
        <v>97</v>
      </c>
      <c r="G3" s="217" t="s">
        <v>98</v>
      </c>
      <c r="H3" s="217" t="s">
        <v>99</v>
      </c>
      <c r="I3" s="217" t="s">
        <v>100</v>
      </c>
      <c r="J3" s="217" t="s">
        <v>101</v>
      </c>
      <c r="K3" s="217" t="s">
        <v>102</v>
      </c>
      <c r="L3" s="217" t="s">
        <v>103</v>
      </c>
      <c r="M3" s="217" t="s">
        <v>104</v>
      </c>
      <c r="N3" s="217" t="s">
        <v>105</v>
      </c>
      <c r="O3" s="217" t="s">
        <v>106</v>
      </c>
      <c r="P3" s="217" t="s">
        <v>107</v>
      </c>
      <c r="Q3" s="217" t="s">
        <v>108</v>
      </c>
      <c r="R3" s="217" t="s">
        <v>109</v>
      </c>
      <c r="S3" s="217" t="s">
        <v>110</v>
      </c>
      <c r="T3" s="217" t="s">
        <v>111</v>
      </c>
      <c r="U3" s="217" t="s">
        <v>112</v>
      </c>
      <c r="V3" s="217" t="s">
        <v>113</v>
      </c>
      <c r="W3" s="218" t="s">
        <v>114</v>
      </c>
    </row>
    <row r="4" spans="1:23">
      <c r="A4" s="215" t="s">
        <v>40</v>
      </c>
      <c r="B4" s="200">
        <v>0.83636363636363631</v>
      </c>
      <c r="C4" s="200">
        <v>0.12727272727272726</v>
      </c>
      <c r="D4" s="200">
        <v>0</v>
      </c>
      <c r="E4" s="200">
        <v>0</v>
      </c>
      <c r="F4" s="200">
        <v>0</v>
      </c>
      <c r="G4" s="200">
        <v>0</v>
      </c>
      <c r="H4" s="200">
        <v>0</v>
      </c>
      <c r="I4" s="200">
        <v>0</v>
      </c>
      <c r="J4" s="200">
        <v>0</v>
      </c>
      <c r="K4" s="200">
        <v>0</v>
      </c>
      <c r="L4" s="200">
        <v>0</v>
      </c>
      <c r="M4" s="200">
        <v>0</v>
      </c>
      <c r="N4" s="200">
        <v>0</v>
      </c>
      <c r="O4" s="200">
        <v>0</v>
      </c>
      <c r="P4" s="200">
        <v>0</v>
      </c>
      <c r="Q4" s="200">
        <v>0</v>
      </c>
      <c r="R4" s="200">
        <v>0</v>
      </c>
      <c r="S4" s="200">
        <v>0</v>
      </c>
      <c r="T4" s="200">
        <v>0</v>
      </c>
      <c r="U4" s="200">
        <v>0</v>
      </c>
      <c r="V4" s="200">
        <v>3.6363636363636362E-2</v>
      </c>
      <c r="W4" s="201">
        <v>0</v>
      </c>
    </row>
    <row r="5" spans="1:23">
      <c r="A5" s="215" t="s">
        <v>94</v>
      </c>
      <c r="B5" s="200">
        <v>0</v>
      </c>
      <c r="C5" s="200">
        <v>0.82926829268292679</v>
      </c>
      <c r="D5" s="200">
        <v>2.4390243902439025E-2</v>
      </c>
      <c r="E5" s="200">
        <v>0</v>
      </c>
      <c r="F5" s="200">
        <v>0</v>
      </c>
      <c r="G5" s="200">
        <v>0</v>
      </c>
      <c r="H5" s="200">
        <v>0</v>
      </c>
      <c r="I5" s="200">
        <v>0</v>
      </c>
      <c r="J5" s="200">
        <v>0</v>
      </c>
      <c r="K5" s="200">
        <v>0</v>
      </c>
      <c r="L5" s="200">
        <v>0</v>
      </c>
      <c r="M5" s="200">
        <v>0</v>
      </c>
      <c r="N5" s="200">
        <v>0</v>
      </c>
      <c r="O5" s="200">
        <v>0</v>
      </c>
      <c r="P5" s="200">
        <v>0</v>
      </c>
      <c r="Q5" s="200">
        <v>0</v>
      </c>
      <c r="R5" s="200">
        <v>0</v>
      </c>
      <c r="S5" s="200">
        <v>0</v>
      </c>
      <c r="T5" s="200">
        <v>0</v>
      </c>
      <c r="U5" s="200">
        <v>0</v>
      </c>
      <c r="V5" s="200">
        <v>0.14634146341463414</v>
      </c>
      <c r="W5" s="201">
        <v>0</v>
      </c>
    </row>
    <row r="6" spans="1:23">
      <c r="A6" s="215" t="s">
        <v>95</v>
      </c>
      <c r="B6" s="200">
        <v>0</v>
      </c>
      <c r="C6" s="200">
        <v>0</v>
      </c>
      <c r="D6" s="200">
        <v>0.93</v>
      </c>
      <c r="E6" s="200">
        <v>0.04</v>
      </c>
      <c r="F6" s="200">
        <v>0</v>
      </c>
      <c r="G6" s="200">
        <v>0</v>
      </c>
      <c r="H6" s="200">
        <v>0</v>
      </c>
      <c r="I6" s="200">
        <v>0</v>
      </c>
      <c r="J6" s="200">
        <v>0</v>
      </c>
      <c r="K6" s="200">
        <v>0</v>
      </c>
      <c r="L6" s="200">
        <v>0</v>
      </c>
      <c r="M6" s="200">
        <v>0</v>
      </c>
      <c r="N6" s="200">
        <v>0</v>
      </c>
      <c r="O6" s="200">
        <v>0</v>
      </c>
      <c r="P6" s="200">
        <v>0</v>
      </c>
      <c r="Q6" s="200">
        <v>0</v>
      </c>
      <c r="R6" s="200">
        <v>0</v>
      </c>
      <c r="S6" s="200">
        <v>0</v>
      </c>
      <c r="T6" s="200">
        <v>0</v>
      </c>
      <c r="U6" s="200">
        <v>0</v>
      </c>
      <c r="V6" s="200">
        <v>0.03</v>
      </c>
      <c r="W6" s="201">
        <v>0</v>
      </c>
    </row>
    <row r="7" spans="1:23">
      <c r="A7" s="215" t="s">
        <v>96</v>
      </c>
      <c r="B7" s="200">
        <v>0</v>
      </c>
      <c r="C7" s="200">
        <v>0</v>
      </c>
      <c r="D7" s="200">
        <v>0</v>
      </c>
      <c r="E7" s="200">
        <v>0.86631016042780751</v>
      </c>
      <c r="F7" s="200">
        <v>0.11764705882352941</v>
      </c>
      <c r="G7" s="200">
        <v>0</v>
      </c>
      <c r="H7" s="200">
        <v>0</v>
      </c>
      <c r="I7" s="200">
        <v>0</v>
      </c>
      <c r="J7" s="200">
        <v>0</v>
      </c>
      <c r="K7" s="200">
        <v>0</v>
      </c>
      <c r="L7" s="200">
        <v>0</v>
      </c>
      <c r="M7" s="200">
        <v>0</v>
      </c>
      <c r="N7" s="200">
        <v>0</v>
      </c>
      <c r="O7" s="200">
        <v>0</v>
      </c>
      <c r="P7" s="200">
        <v>0</v>
      </c>
      <c r="Q7" s="200">
        <v>0</v>
      </c>
      <c r="R7" s="200">
        <v>0</v>
      </c>
      <c r="S7" s="200">
        <v>0</v>
      </c>
      <c r="T7" s="200">
        <v>0</v>
      </c>
      <c r="U7" s="200">
        <v>0</v>
      </c>
      <c r="V7" s="200">
        <v>1.6042780748663103E-2</v>
      </c>
      <c r="W7" s="201">
        <v>0</v>
      </c>
    </row>
    <row r="8" spans="1:23">
      <c r="A8" s="215" t="s">
        <v>97</v>
      </c>
      <c r="B8" s="200">
        <v>0</v>
      </c>
      <c r="C8" s="200">
        <v>0</v>
      </c>
      <c r="D8" s="200">
        <v>0</v>
      </c>
      <c r="E8" s="200">
        <v>4.0712468193384227E-2</v>
      </c>
      <c r="F8" s="200">
        <v>0.87531806615776087</v>
      </c>
      <c r="G8" s="200">
        <v>5.3435114503816793E-2</v>
      </c>
      <c r="H8" s="200">
        <v>2.5445292620865142E-3</v>
      </c>
      <c r="I8" s="200">
        <v>0</v>
      </c>
      <c r="J8" s="200">
        <v>0</v>
      </c>
      <c r="K8" s="200">
        <v>0</v>
      </c>
      <c r="L8" s="200">
        <v>0</v>
      </c>
      <c r="M8" s="200">
        <v>0</v>
      </c>
      <c r="N8" s="200">
        <v>0</v>
      </c>
      <c r="O8" s="200">
        <v>0</v>
      </c>
      <c r="P8" s="200">
        <v>0</v>
      </c>
      <c r="Q8" s="200">
        <v>0</v>
      </c>
      <c r="R8" s="200">
        <v>0</v>
      </c>
      <c r="S8" s="200">
        <v>0</v>
      </c>
      <c r="T8" s="200">
        <v>0</v>
      </c>
      <c r="U8" s="200">
        <v>0</v>
      </c>
      <c r="V8" s="200">
        <v>2.7989821882951654E-2</v>
      </c>
      <c r="W8" s="201">
        <v>0</v>
      </c>
    </row>
    <row r="9" spans="1:23">
      <c r="A9" s="215" t="s">
        <v>98</v>
      </c>
      <c r="B9" s="200">
        <v>0</v>
      </c>
      <c r="C9" s="200">
        <v>0</v>
      </c>
      <c r="D9" s="200">
        <v>0</v>
      </c>
      <c r="E9" s="200">
        <v>0</v>
      </c>
      <c r="F9" s="200">
        <v>2.313624678663239E-2</v>
      </c>
      <c r="G9" s="200">
        <v>0.84575835475578409</v>
      </c>
      <c r="H9" s="200">
        <v>7.1979434447300775E-2</v>
      </c>
      <c r="I9" s="200">
        <v>1.0282776349614395E-2</v>
      </c>
      <c r="J9" s="200">
        <v>1.0282776349614395E-2</v>
      </c>
      <c r="K9" s="200">
        <v>2.5706940874035988E-3</v>
      </c>
      <c r="L9" s="200">
        <v>0</v>
      </c>
      <c r="M9" s="200">
        <v>0</v>
      </c>
      <c r="N9" s="200">
        <v>0</v>
      </c>
      <c r="O9" s="200">
        <v>0</v>
      </c>
      <c r="P9" s="200">
        <v>0</v>
      </c>
      <c r="Q9" s="200">
        <v>0</v>
      </c>
      <c r="R9" s="200">
        <v>0</v>
      </c>
      <c r="S9" s="200">
        <v>0</v>
      </c>
      <c r="T9" s="200">
        <v>0</v>
      </c>
      <c r="U9" s="200">
        <v>0</v>
      </c>
      <c r="V9" s="200">
        <v>3.5989717223650387E-2</v>
      </c>
      <c r="W9" s="201">
        <v>0</v>
      </c>
    </row>
    <row r="10" spans="1:23">
      <c r="A10" s="215" t="s">
        <v>99</v>
      </c>
      <c r="B10" s="200">
        <v>0</v>
      </c>
      <c r="C10" s="200">
        <v>0</v>
      </c>
      <c r="D10" s="200">
        <v>0</v>
      </c>
      <c r="E10" s="200">
        <v>1.9011406844106464E-3</v>
      </c>
      <c r="F10" s="200">
        <v>0</v>
      </c>
      <c r="G10" s="200">
        <v>1.5209125475285171E-2</v>
      </c>
      <c r="H10" s="200">
        <v>0.87832699619771859</v>
      </c>
      <c r="I10" s="200">
        <v>5.7034220532319393E-2</v>
      </c>
      <c r="J10" s="200">
        <v>5.7034220532319393E-3</v>
      </c>
      <c r="K10" s="200">
        <v>7.6045627376425855E-3</v>
      </c>
      <c r="L10" s="200">
        <v>0</v>
      </c>
      <c r="M10" s="200">
        <v>0</v>
      </c>
      <c r="N10" s="200">
        <v>0</v>
      </c>
      <c r="O10" s="200">
        <v>0</v>
      </c>
      <c r="P10" s="200">
        <v>3.8022813688212928E-3</v>
      </c>
      <c r="Q10" s="200">
        <v>0</v>
      </c>
      <c r="R10" s="200">
        <v>0</v>
      </c>
      <c r="S10" s="200">
        <v>0</v>
      </c>
      <c r="T10" s="200">
        <v>0</v>
      </c>
      <c r="U10" s="200">
        <v>0</v>
      </c>
      <c r="V10" s="200">
        <v>3.0418250950570342E-2</v>
      </c>
      <c r="W10" s="201">
        <v>0</v>
      </c>
    </row>
    <row r="11" spans="1:23">
      <c r="A11" s="215" t="s">
        <v>100</v>
      </c>
      <c r="B11" s="200">
        <v>0</v>
      </c>
      <c r="C11" s="200">
        <v>0</v>
      </c>
      <c r="D11" s="200">
        <v>0</v>
      </c>
      <c r="E11" s="200">
        <v>0</v>
      </c>
      <c r="F11" s="200">
        <v>0</v>
      </c>
      <c r="G11" s="200">
        <v>0</v>
      </c>
      <c r="H11" s="200">
        <v>9.1463414634146336E-3</v>
      </c>
      <c r="I11" s="200">
        <v>0.87347560975609762</v>
      </c>
      <c r="J11" s="200">
        <v>6.402439024390244E-2</v>
      </c>
      <c r="K11" s="200">
        <v>1.2195121951219513E-2</v>
      </c>
      <c r="L11" s="200">
        <v>0</v>
      </c>
      <c r="M11" s="200">
        <v>1.5243902439024391E-3</v>
      </c>
      <c r="N11" s="200">
        <v>0</v>
      </c>
      <c r="O11" s="200">
        <v>0</v>
      </c>
      <c r="P11" s="200">
        <v>0</v>
      </c>
      <c r="Q11" s="200">
        <v>0</v>
      </c>
      <c r="R11" s="200">
        <v>0</v>
      </c>
      <c r="S11" s="200">
        <v>0</v>
      </c>
      <c r="T11" s="200">
        <v>0</v>
      </c>
      <c r="U11" s="200">
        <v>0</v>
      </c>
      <c r="V11" s="200">
        <v>3.9634146341463415E-2</v>
      </c>
      <c r="W11" s="201">
        <v>0</v>
      </c>
    </row>
    <row r="12" spans="1:23">
      <c r="A12" s="215" t="s">
        <v>101</v>
      </c>
      <c r="B12" s="200">
        <v>0</v>
      </c>
      <c r="C12" s="200">
        <v>0</v>
      </c>
      <c r="D12" s="200">
        <v>0</v>
      </c>
      <c r="E12" s="200">
        <v>1.4903129657228018E-3</v>
      </c>
      <c r="F12" s="200">
        <v>0</v>
      </c>
      <c r="G12" s="200">
        <v>0</v>
      </c>
      <c r="H12" s="200">
        <v>1.0432190760059613E-2</v>
      </c>
      <c r="I12" s="200">
        <v>4.0238450074515646E-2</v>
      </c>
      <c r="J12" s="200">
        <v>0.85394932935916545</v>
      </c>
      <c r="K12" s="200">
        <v>5.0670640834575259E-2</v>
      </c>
      <c r="L12" s="200">
        <v>4.4709388971684054E-3</v>
      </c>
      <c r="M12" s="200">
        <v>1.4903129657228018E-3</v>
      </c>
      <c r="N12" s="200">
        <v>1.4903129657228018E-3</v>
      </c>
      <c r="O12" s="200">
        <v>0</v>
      </c>
      <c r="P12" s="200">
        <v>1.4903129657228018E-3</v>
      </c>
      <c r="Q12" s="200">
        <v>0</v>
      </c>
      <c r="R12" s="200">
        <v>0</v>
      </c>
      <c r="S12" s="200">
        <v>0</v>
      </c>
      <c r="T12" s="200">
        <v>0</v>
      </c>
      <c r="U12" s="200">
        <v>0</v>
      </c>
      <c r="V12" s="200">
        <v>3.4277198211624442E-2</v>
      </c>
      <c r="W12" s="201">
        <v>0</v>
      </c>
    </row>
    <row r="13" spans="1:23">
      <c r="A13" s="215" t="s">
        <v>102</v>
      </c>
      <c r="B13" s="200">
        <v>0</v>
      </c>
      <c r="C13" s="200">
        <v>0</v>
      </c>
      <c r="D13" s="200">
        <v>0</v>
      </c>
      <c r="E13" s="200">
        <v>0</v>
      </c>
      <c r="F13" s="200">
        <v>0</v>
      </c>
      <c r="G13" s="200">
        <v>0</v>
      </c>
      <c r="H13" s="200">
        <v>0</v>
      </c>
      <c r="I13" s="200">
        <v>7.7071290944123313E-3</v>
      </c>
      <c r="J13" s="200">
        <v>3.4682080924855488E-2</v>
      </c>
      <c r="K13" s="200">
        <v>0.77263969171483626</v>
      </c>
      <c r="L13" s="200">
        <v>5.5876685934489405E-2</v>
      </c>
      <c r="M13" s="200">
        <v>3.8535645472061654E-2</v>
      </c>
      <c r="N13" s="200">
        <v>3.8535645472061657E-3</v>
      </c>
      <c r="O13" s="200">
        <v>1.1560693641618497E-2</v>
      </c>
      <c r="P13" s="200">
        <v>0</v>
      </c>
      <c r="Q13" s="200">
        <v>0</v>
      </c>
      <c r="R13" s="200">
        <v>1.9267822736030828E-3</v>
      </c>
      <c r="S13" s="200">
        <v>0</v>
      </c>
      <c r="T13" s="200">
        <v>0</v>
      </c>
      <c r="U13" s="200">
        <v>0</v>
      </c>
      <c r="V13" s="200">
        <v>6.9364161849710976E-2</v>
      </c>
      <c r="W13" s="201">
        <v>3.8535645472061657E-3</v>
      </c>
    </row>
    <row r="14" spans="1:23">
      <c r="A14" s="215" t="s">
        <v>103</v>
      </c>
      <c r="B14" s="200">
        <v>0</v>
      </c>
      <c r="C14" s="200">
        <v>0</v>
      </c>
      <c r="D14" s="200">
        <v>0</v>
      </c>
      <c r="E14" s="200">
        <v>0</v>
      </c>
      <c r="F14" s="200">
        <v>0</v>
      </c>
      <c r="G14" s="200">
        <v>0</v>
      </c>
      <c r="H14" s="200">
        <v>0</v>
      </c>
      <c r="I14" s="200">
        <v>0</v>
      </c>
      <c r="J14" s="200">
        <v>0</v>
      </c>
      <c r="K14" s="200">
        <v>5.6179775280898875E-2</v>
      </c>
      <c r="L14" s="200">
        <v>0.68164794007490637</v>
      </c>
      <c r="M14" s="200">
        <v>0.12359550561797752</v>
      </c>
      <c r="N14" s="200">
        <v>8.6142322097378279E-2</v>
      </c>
      <c r="O14" s="200">
        <v>0</v>
      </c>
      <c r="P14" s="200">
        <v>0</v>
      </c>
      <c r="Q14" s="200">
        <v>3.7453183520599251E-3</v>
      </c>
      <c r="R14" s="200">
        <v>0</v>
      </c>
      <c r="S14" s="200">
        <v>0</v>
      </c>
      <c r="T14" s="200">
        <v>0</v>
      </c>
      <c r="U14" s="200">
        <v>0</v>
      </c>
      <c r="V14" s="200">
        <v>4.49438202247191E-2</v>
      </c>
      <c r="W14" s="201">
        <v>3.7453183520599251E-3</v>
      </c>
    </row>
    <row r="15" spans="1:23">
      <c r="A15" s="215" t="s">
        <v>104</v>
      </c>
      <c r="B15" s="200">
        <v>0</v>
      </c>
      <c r="C15" s="200">
        <v>0</v>
      </c>
      <c r="D15" s="200">
        <v>0</v>
      </c>
      <c r="E15" s="200">
        <v>0</v>
      </c>
      <c r="F15" s="200">
        <v>0</v>
      </c>
      <c r="G15" s="200">
        <v>0</v>
      </c>
      <c r="H15" s="200">
        <v>0</v>
      </c>
      <c r="I15" s="200">
        <v>0</v>
      </c>
      <c r="J15" s="200">
        <v>0</v>
      </c>
      <c r="K15" s="200">
        <v>1.646090534979424E-2</v>
      </c>
      <c r="L15" s="200">
        <v>3.7037037037037035E-2</v>
      </c>
      <c r="M15" s="200">
        <v>0.72016460905349799</v>
      </c>
      <c r="N15" s="200">
        <v>8.6419753086419748E-2</v>
      </c>
      <c r="O15" s="200">
        <v>5.7613168724279837E-2</v>
      </c>
      <c r="P15" s="200">
        <v>1.2345679012345678E-2</v>
      </c>
      <c r="Q15" s="200">
        <v>8.23045267489712E-3</v>
      </c>
      <c r="R15" s="200">
        <v>8.23045267489712E-3</v>
      </c>
      <c r="S15" s="200">
        <v>0</v>
      </c>
      <c r="T15" s="200">
        <v>0</v>
      </c>
      <c r="U15" s="200">
        <v>0</v>
      </c>
      <c r="V15" s="200">
        <v>5.3497942386831275E-2</v>
      </c>
      <c r="W15" s="201">
        <v>0</v>
      </c>
    </row>
    <row r="16" spans="1:23">
      <c r="A16" s="215" t="s">
        <v>105</v>
      </c>
      <c r="B16" s="200">
        <v>0</v>
      </c>
      <c r="C16" s="200">
        <v>0</v>
      </c>
      <c r="D16" s="200">
        <v>0</v>
      </c>
      <c r="E16" s="200">
        <v>0</v>
      </c>
      <c r="F16" s="200">
        <v>0</v>
      </c>
      <c r="G16" s="200">
        <v>0</v>
      </c>
      <c r="H16" s="200">
        <v>0</v>
      </c>
      <c r="I16" s="200">
        <v>0</v>
      </c>
      <c r="J16" s="200">
        <v>3.5587188612099642E-3</v>
      </c>
      <c r="K16" s="200">
        <v>3.5587188612099642E-3</v>
      </c>
      <c r="L16" s="200">
        <v>2.1352313167259787E-2</v>
      </c>
      <c r="M16" s="200">
        <v>5.6939501779359428E-2</v>
      </c>
      <c r="N16" s="200">
        <v>0.69395017793594305</v>
      </c>
      <c r="O16" s="200">
        <v>0.10676156583629894</v>
      </c>
      <c r="P16" s="200">
        <v>1.0676156583629894E-2</v>
      </c>
      <c r="Q16" s="200">
        <v>2.8469750889679714E-2</v>
      </c>
      <c r="R16" s="200">
        <v>3.5587188612099642E-3</v>
      </c>
      <c r="S16" s="200">
        <v>0</v>
      </c>
      <c r="T16" s="200">
        <v>0</v>
      </c>
      <c r="U16" s="200">
        <v>0</v>
      </c>
      <c r="V16" s="200">
        <v>7.1174377224199295E-2</v>
      </c>
      <c r="W16" s="201">
        <v>0</v>
      </c>
    </row>
    <row r="17" spans="1:23">
      <c r="A17" s="215" t="s">
        <v>106</v>
      </c>
      <c r="B17" s="200">
        <v>0</v>
      </c>
      <c r="C17" s="200">
        <v>0</v>
      </c>
      <c r="D17" s="200">
        <v>0</v>
      </c>
      <c r="E17" s="200">
        <v>0</v>
      </c>
      <c r="F17" s="200">
        <v>0</v>
      </c>
      <c r="G17" s="200">
        <v>0</v>
      </c>
      <c r="H17" s="200">
        <v>0</v>
      </c>
      <c r="I17" s="200">
        <v>0</v>
      </c>
      <c r="J17" s="200">
        <v>0</v>
      </c>
      <c r="K17" s="200">
        <v>0</v>
      </c>
      <c r="L17" s="200">
        <v>0</v>
      </c>
      <c r="M17" s="200">
        <v>3.2894736842105261E-3</v>
      </c>
      <c r="N17" s="200">
        <v>3.9473684210526314E-2</v>
      </c>
      <c r="O17" s="200">
        <v>0.60526315789473684</v>
      </c>
      <c r="P17" s="200">
        <v>0.10855263157894737</v>
      </c>
      <c r="Q17" s="200">
        <v>9.2105263157894732E-2</v>
      </c>
      <c r="R17" s="200">
        <v>2.6315789473684209E-2</v>
      </c>
      <c r="S17" s="200">
        <v>1.6447368421052631E-2</v>
      </c>
      <c r="T17" s="200">
        <v>0</v>
      </c>
      <c r="U17" s="200">
        <v>3.2894736842105261E-3</v>
      </c>
      <c r="V17" s="200">
        <v>8.8815789473684209E-2</v>
      </c>
      <c r="W17" s="201">
        <v>1.6447368421052631E-2</v>
      </c>
    </row>
    <row r="18" spans="1:23">
      <c r="A18" s="215" t="s">
        <v>107</v>
      </c>
      <c r="B18" s="200">
        <v>0</v>
      </c>
      <c r="C18" s="200">
        <v>0</v>
      </c>
      <c r="D18" s="200">
        <v>0</v>
      </c>
      <c r="E18" s="200">
        <v>0</v>
      </c>
      <c r="F18" s="200">
        <v>0</v>
      </c>
      <c r="G18" s="200">
        <v>0</v>
      </c>
      <c r="H18" s="200">
        <v>0</v>
      </c>
      <c r="I18" s="200">
        <v>0</v>
      </c>
      <c r="J18" s="200">
        <v>0</v>
      </c>
      <c r="K18" s="200">
        <v>0</v>
      </c>
      <c r="L18" s="200">
        <v>0</v>
      </c>
      <c r="M18" s="200">
        <v>0</v>
      </c>
      <c r="N18" s="200">
        <v>7.1174377224199285E-3</v>
      </c>
      <c r="O18" s="200">
        <v>2.491103202846975E-2</v>
      </c>
      <c r="P18" s="200">
        <v>0.64056939501779364</v>
      </c>
      <c r="Q18" s="200">
        <v>0.1103202846975089</v>
      </c>
      <c r="R18" s="200">
        <v>4.6263345195729534E-2</v>
      </c>
      <c r="S18" s="200">
        <v>5.3380782918149468E-2</v>
      </c>
      <c r="T18" s="200">
        <v>0</v>
      </c>
      <c r="U18" s="200">
        <v>1.0676156583629894E-2</v>
      </c>
      <c r="V18" s="200">
        <v>6.4056939501779361E-2</v>
      </c>
      <c r="W18" s="201">
        <v>4.2704626334519574E-2</v>
      </c>
    </row>
    <row r="19" spans="1:23">
      <c r="A19" s="215" t="s">
        <v>108</v>
      </c>
      <c r="B19" s="200">
        <v>0</v>
      </c>
      <c r="C19" s="200">
        <v>0</v>
      </c>
      <c r="D19" s="200">
        <v>0</v>
      </c>
      <c r="E19" s="200">
        <v>0</v>
      </c>
      <c r="F19" s="200">
        <v>0</v>
      </c>
      <c r="G19" s="200">
        <v>0</v>
      </c>
      <c r="H19" s="200">
        <v>0</v>
      </c>
      <c r="I19" s="200">
        <v>0</v>
      </c>
      <c r="J19" s="200">
        <v>0</v>
      </c>
      <c r="K19" s="200">
        <v>0</v>
      </c>
      <c r="L19" s="200">
        <v>0</v>
      </c>
      <c r="M19" s="200">
        <v>0</v>
      </c>
      <c r="N19" s="200">
        <v>8.0428954423592495E-3</v>
      </c>
      <c r="O19" s="200">
        <v>2.6809651474530832E-2</v>
      </c>
      <c r="P19" s="200">
        <v>5.3619302949061663E-2</v>
      </c>
      <c r="Q19" s="200">
        <v>0.58713136729222515</v>
      </c>
      <c r="R19" s="200">
        <v>0.11796246648793565</v>
      </c>
      <c r="S19" s="200">
        <v>4.2895442359249331E-2</v>
      </c>
      <c r="T19" s="200">
        <v>2.1447721179624665E-2</v>
      </c>
      <c r="U19" s="200">
        <v>5.3619302949061663E-3</v>
      </c>
      <c r="V19" s="200">
        <v>8.8471849865951746E-2</v>
      </c>
      <c r="W19" s="201">
        <v>4.8257372654155493E-2</v>
      </c>
    </row>
    <row r="20" spans="1:23">
      <c r="A20" s="215" t="s">
        <v>109</v>
      </c>
      <c r="B20" s="200">
        <v>0</v>
      </c>
      <c r="C20" s="200">
        <v>0</v>
      </c>
      <c r="D20" s="200">
        <v>0</v>
      </c>
      <c r="E20" s="200">
        <v>0</v>
      </c>
      <c r="F20" s="200">
        <v>0</v>
      </c>
      <c r="G20" s="200">
        <v>0</v>
      </c>
      <c r="H20" s="200">
        <v>0</v>
      </c>
      <c r="I20" s="200">
        <v>0</v>
      </c>
      <c r="J20" s="200">
        <v>0</v>
      </c>
      <c r="K20" s="200">
        <v>0</v>
      </c>
      <c r="L20" s="200">
        <v>0</v>
      </c>
      <c r="M20" s="200">
        <v>2.1786492374727671E-3</v>
      </c>
      <c r="N20" s="200">
        <v>2.1786492374727671E-3</v>
      </c>
      <c r="O20" s="200">
        <v>4.3572984749455342E-3</v>
      </c>
      <c r="P20" s="200">
        <v>2.1786492374727671E-3</v>
      </c>
      <c r="Q20" s="200">
        <v>6.3180827886710242E-2</v>
      </c>
      <c r="R20" s="200">
        <v>0.48148148148148145</v>
      </c>
      <c r="S20" s="200">
        <v>0.18954248366013071</v>
      </c>
      <c r="T20" s="200">
        <v>6.9716775599128547E-2</v>
      </c>
      <c r="U20" s="200">
        <v>1.5250544662309368E-2</v>
      </c>
      <c r="V20" s="200">
        <v>0.11546840958605664</v>
      </c>
      <c r="W20" s="201">
        <v>5.4466230936819175E-2</v>
      </c>
    </row>
    <row r="21" spans="1:23">
      <c r="A21" s="215" t="s">
        <v>110</v>
      </c>
      <c r="B21" s="200">
        <v>0</v>
      </c>
      <c r="C21" s="200">
        <v>0</v>
      </c>
      <c r="D21" s="200">
        <v>0</v>
      </c>
      <c r="E21" s="200">
        <v>0</v>
      </c>
      <c r="F21" s="200">
        <v>0</v>
      </c>
      <c r="G21" s="200">
        <v>0</v>
      </c>
      <c r="H21" s="200">
        <v>0</v>
      </c>
      <c r="I21" s="200">
        <v>0</v>
      </c>
      <c r="J21" s="200">
        <v>0</v>
      </c>
      <c r="K21" s="200">
        <v>0</v>
      </c>
      <c r="L21" s="200">
        <v>0</v>
      </c>
      <c r="M21" s="200">
        <v>0</v>
      </c>
      <c r="N21" s="200">
        <v>0</v>
      </c>
      <c r="O21" s="200">
        <v>2.911208151382824E-3</v>
      </c>
      <c r="P21" s="200">
        <v>0</v>
      </c>
      <c r="Q21" s="200">
        <v>4.3668122270742356E-3</v>
      </c>
      <c r="R21" s="200">
        <v>3.6390101892285295E-2</v>
      </c>
      <c r="S21" s="200">
        <v>0.58806404657933042</v>
      </c>
      <c r="T21" s="200">
        <v>0.13682678311499272</v>
      </c>
      <c r="U21" s="200">
        <v>4.8034934497816595E-2</v>
      </c>
      <c r="V21" s="200">
        <v>0.10043668122270742</v>
      </c>
      <c r="W21" s="201">
        <v>8.296943231441048E-2</v>
      </c>
    </row>
    <row r="22" spans="1:23">
      <c r="A22" s="215" t="s">
        <v>111</v>
      </c>
      <c r="B22" s="200">
        <v>0</v>
      </c>
      <c r="C22" s="200">
        <v>0</v>
      </c>
      <c r="D22" s="200">
        <v>0</v>
      </c>
      <c r="E22" s="200">
        <v>0</v>
      </c>
      <c r="F22" s="200">
        <v>0</v>
      </c>
      <c r="G22" s="200">
        <v>0</v>
      </c>
      <c r="H22" s="200">
        <v>0</v>
      </c>
      <c r="I22" s="200">
        <v>0</v>
      </c>
      <c r="J22" s="200">
        <v>0</v>
      </c>
      <c r="K22" s="200">
        <v>0</v>
      </c>
      <c r="L22" s="200">
        <v>0</v>
      </c>
      <c r="M22" s="200">
        <v>0</v>
      </c>
      <c r="N22" s="200">
        <v>0</v>
      </c>
      <c r="O22" s="200">
        <v>0</v>
      </c>
      <c r="P22" s="200">
        <v>5.9523809523809521E-3</v>
      </c>
      <c r="Q22" s="200">
        <v>5.9523809523809521E-3</v>
      </c>
      <c r="R22" s="200">
        <v>5.9523809523809521E-3</v>
      </c>
      <c r="S22" s="200">
        <v>5.3571428571428568E-2</v>
      </c>
      <c r="T22" s="200">
        <v>0.40476190476190477</v>
      </c>
      <c r="U22" s="200">
        <v>0.19047619047619047</v>
      </c>
      <c r="V22" s="200">
        <v>0.13690476190476192</v>
      </c>
      <c r="W22" s="201">
        <v>0.19642857142857142</v>
      </c>
    </row>
    <row r="23" spans="1:23" ht="14.7" thickBot="1">
      <c r="A23" s="216" t="s">
        <v>112</v>
      </c>
      <c r="B23" s="202">
        <v>0</v>
      </c>
      <c r="C23" s="202">
        <v>0</v>
      </c>
      <c r="D23" s="202">
        <v>0</v>
      </c>
      <c r="E23" s="202">
        <v>0</v>
      </c>
      <c r="F23" s="202">
        <v>0</v>
      </c>
      <c r="G23" s="202">
        <v>0</v>
      </c>
      <c r="H23" s="202">
        <v>0</v>
      </c>
      <c r="I23" s="202">
        <v>0</v>
      </c>
      <c r="J23" s="202">
        <v>0</v>
      </c>
      <c r="K23" s="202">
        <v>0</v>
      </c>
      <c r="L23" s="202">
        <v>0</v>
      </c>
      <c r="M23" s="202">
        <v>0</v>
      </c>
      <c r="N23" s="202">
        <v>0</v>
      </c>
      <c r="O23" s="202">
        <v>0</v>
      </c>
      <c r="P23" s="202">
        <v>0</v>
      </c>
      <c r="Q23" s="202">
        <v>1.282051282051282E-2</v>
      </c>
      <c r="R23" s="202">
        <v>0</v>
      </c>
      <c r="S23" s="202">
        <v>1.282051282051282E-2</v>
      </c>
      <c r="T23" s="202">
        <v>2.564102564102564E-2</v>
      </c>
      <c r="U23" s="202">
        <v>0.24358974358974358</v>
      </c>
      <c r="V23" s="202">
        <v>7.6923076923076927E-2</v>
      </c>
      <c r="W23" s="203">
        <v>0.62820512820512819</v>
      </c>
    </row>
    <row r="24" spans="1:23">
      <c r="A24" s="213"/>
    </row>
    <row r="25" spans="1:23">
      <c r="A25" s="213"/>
    </row>
    <row r="26" spans="1:23">
      <c r="A26" s="213"/>
    </row>
  </sheetData>
  <hyperlinks>
    <hyperlink ref="G1" location="'Table of Contents'!A1" display="Back to Table of Contents" xr:uid="{CABDEBEA-B55F-4F41-B107-FB945A9251AD}"/>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6B15-BD33-4418-B55C-6CEC5C33159E}">
  <sheetPr codeName="Sheet46"/>
  <dimension ref="A1:W23"/>
  <sheetViews>
    <sheetView workbookViewId="0"/>
  </sheetViews>
  <sheetFormatPr defaultColWidth="9.15625" defaultRowHeight="14.4"/>
  <cols>
    <col min="1" max="16384" width="9.15625" style="2"/>
  </cols>
  <sheetData>
    <row r="1" spans="1:23">
      <c r="A1" s="24" t="s">
        <v>286</v>
      </c>
      <c r="G1" s="256" t="s">
        <v>233</v>
      </c>
    </row>
    <row r="2" spans="1:23" ht="14.7" thickBot="1">
      <c r="A2" s="2" t="s">
        <v>213</v>
      </c>
    </row>
    <row r="3" spans="1:23">
      <c r="A3" s="214"/>
      <c r="B3" s="217" t="s">
        <v>40</v>
      </c>
      <c r="C3" s="217" t="s">
        <v>94</v>
      </c>
      <c r="D3" s="217" t="s">
        <v>95</v>
      </c>
      <c r="E3" s="217" t="s">
        <v>96</v>
      </c>
      <c r="F3" s="217" t="s">
        <v>97</v>
      </c>
      <c r="G3" s="217" t="s">
        <v>98</v>
      </c>
      <c r="H3" s="217" t="s">
        <v>99</v>
      </c>
      <c r="I3" s="217" t="s">
        <v>100</v>
      </c>
      <c r="J3" s="217" t="s">
        <v>101</v>
      </c>
      <c r="K3" s="217" t="s">
        <v>102</v>
      </c>
      <c r="L3" s="217" t="s">
        <v>103</v>
      </c>
      <c r="M3" s="217" t="s">
        <v>104</v>
      </c>
      <c r="N3" s="217" t="s">
        <v>105</v>
      </c>
      <c r="O3" s="217" t="s">
        <v>106</v>
      </c>
      <c r="P3" s="217" t="s">
        <v>107</v>
      </c>
      <c r="Q3" s="217" t="s">
        <v>108</v>
      </c>
      <c r="R3" s="217" t="s">
        <v>109</v>
      </c>
      <c r="S3" s="217" t="s">
        <v>110</v>
      </c>
      <c r="T3" s="217" t="s">
        <v>111</v>
      </c>
      <c r="U3" s="217" t="s">
        <v>112</v>
      </c>
      <c r="V3" s="217" t="s">
        <v>113</v>
      </c>
      <c r="W3" s="218" t="s">
        <v>114</v>
      </c>
    </row>
    <row r="4" spans="1:23">
      <c r="A4" s="215" t="s">
        <v>40</v>
      </c>
      <c r="B4" s="200">
        <v>0.87120379146919436</v>
      </c>
      <c r="C4" s="200">
        <v>5.3137440758293839E-2</v>
      </c>
      <c r="D4" s="200">
        <v>2.242654028436019E-2</v>
      </c>
      <c r="E4" s="200">
        <v>5.5165876777251181E-3</v>
      </c>
      <c r="F4" s="200">
        <v>2.9573459715639809E-3</v>
      </c>
      <c r="G4" s="200">
        <v>1.4218009478672985E-3</v>
      </c>
      <c r="H4" s="200">
        <v>1.8957345971563981E-4</v>
      </c>
      <c r="I4" s="200">
        <v>5.6872037914691947E-4</v>
      </c>
      <c r="J4" s="200">
        <v>0</v>
      </c>
      <c r="K4" s="200">
        <v>2.2748815165876777E-4</v>
      </c>
      <c r="L4" s="200">
        <v>1.3270142180094786E-4</v>
      </c>
      <c r="M4" s="200">
        <v>1.3270142180094786E-4</v>
      </c>
      <c r="N4" s="200">
        <v>0</v>
      </c>
      <c r="O4" s="200">
        <v>1.8957345971563981E-5</v>
      </c>
      <c r="P4" s="200">
        <v>0</v>
      </c>
      <c r="Q4" s="200">
        <v>1.8957345971563981E-5</v>
      </c>
      <c r="R4" s="200">
        <v>0</v>
      </c>
      <c r="S4" s="200">
        <v>0</v>
      </c>
      <c r="T4" s="200">
        <v>0</v>
      </c>
      <c r="U4" s="200">
        <v>0</v>
      </c>
      <c r="V4" s="200">
        <v>4.2047393364928909E-2</v>
      </c>
      <c r="W4" s="201">
        <v>0</v>
      </c>
    </row>
    <row r="5" spans="1:23">
      <c r="A5" s="215" t="s">
        <v>94</v>
      </c>
      <c r="B5" s="200">
        <v>1.6202758958452371E-2</v>
      </c>
      <c r="C5" s="200">
        <v>0.77034527793649499</v>
      </c>
      <c r="D5" s="200">
        <v>7.7605909721655375E-2</v>
      </c>
      <c r="E5" s="200">
        <v>5.7015753816015022E-2</v>
      </c>
      <c r="F5" s="200">
        <v>1.3856011754142519E-2</v>
      </c>
      <c r="G5" s="200">
        <v>1.0244061709248225E-2</v>
      </c>
      <c r="H5" s="200">
        <v>1.7753652763039752E-3</v>
      </c>
      <c r="I5" s="200">
        <v>1.2039833482980981E-3</v>
      </c>
      <c r="J5" s="200">
        <v>7.346339074361277E-4</v>
      </c>
      <c r="K5" s="200">
        <v>1.0203248714390662E-4</v>
      </c>
      <c r="L5" s="200">
        <v>3.4691045628928253E-4</v>
      </c>
      <c r="M5" s="200">
        <v>0</v>
      </c>
      <c r="N5" s="200">
        <v>1.2243898457268794E-4</v>
      </c>
      <c r="O5" s="200">
        <v>3.6731695371806385E-4</v>
      </c>
      <c r="P5" s="200">
        <v>2.4487796914537588E-4</v>
      </c>
      <c r="Q5" s="200">
        <v>8.162598971512529E-5</v>
      </c>
      <c r="R5" s="200">
        <v>2.2447147171659456E-4</v>
      </c>
      <c r="S5" s="200">
        <v>1.6325197943025058E-4</v>
      </c>
      <c r="T5" s="200">
        <v>0</v>
      </c>
      <c r="U5" s="200">
        <v>0</v>
      </c>
      <c r="V5" s="200">
        <v>4.9363317280222023E-2</v>
      </c>
      <c r="W5" s="201">
        <v>0</v>
      </c>
    </row>
    <row r="6" spans="1:23">
      <c r="A6" s="215" t="s">
        <v>95</v>
      </c>
      <c r="B6" s="200">
        <v>1.0151899118347775E-2</v>
      </c>
      <c r="C6" s="200">
        <v>4.1958148075084599E-2</v>
      </c>
      <c r="D6" s="200">
        <v>0.73850893033278198</v>
      </c>
      <c r="E6" s="200">
        <v>0.10133689433830559</v>
      </c>
      <c r="F6" s="200">
        <v>3.3703091093946799E-2</v>
      </c>
      <c r="G6" s="200">
        <v>1.608522132354057E-2</v>
      </c>
      <c r="H6" s="200">
        <v>4.0820042792758613E-3</v>
      </c>
      <c r="I6" s="200">
        <v>8.8013475166542736E-4</v>
      </c>
      <c r="J6" s="200">
        <v>1.5174737097679782E-3</v>
      </c>
      <c r="K6" s="200">
        <v>6.8286316939559024E-4</v>
      </c>
      <c r="L6" s="200">
        <v>2.7314526775823608E-4</v>
      </c>
      <c r="M6" s="200">
        <v>1.5174737097679782E-4</v>
      </c>
      <c r="N6" s="200">
        <v>0</v>
      </c>
      <c r="O6" s="200">
        <v>2.5797053066055629E-4</v>
      </c>
      <c r="P6" s="200">
        <v>6.0698948390719128E-5</v>
      </c>
      <c r="Q6" s="200">
        <v>2.2762105646519673E-4</v>
      </c>
      <c r="R6" s="200">
        <v>0</v>
      </c>
      <c r="S6" s="200">
        <v>1.8209684517215738E-4</v>
      </c>
      <c r="T6" s="200">
        <v>0</v>
      </c>
      <c r="U6" s="200">
        <v>3.0349474195359564E-5</v>
      </c>
      <c r="V6" s="200">
        <v>4.9909710314268808E-2</v>
      </c>
      <c r="W6" s="201">
        <v>0</v>
      </c>
    </row>
    <row r="7" spans="1:23">
      <c r="A7" s="215" t="s">
        <v>96</v>
      </c>
      <c r="B7" s="200">
        <v>1.5543272295426959E-3</v>
      </c>
      <c r="C7" s="200">
        <v>1.0356360079986728E-2</v>
      </c>
      <c r="D7" s="200">
        <v>4.1023760249390931E-2</v>
      </c>
      <c r="E7" s="200">
        <v>0.75533317615417528</v>
      </c>
      <c r="F7" s="200">
        <v>8.7636112784778078E-2</v>
      </c>
      <c r="G7" s="200">
        <v>3.4788986980326411E-2</v>
      </c>
      <c r="H7" s="200">
        <v>8.0947266392476357E-3</v>
      </c>
      <c r="I7" s="200">
        <v>2.4013482478889964E-3</v>
      </c>
      <c r="J7" s="200">
        <v>2.3751517215483894E-3</v>
      </c>
      <c r="K7" s="200">
        <v>1.1875758607741947E-3</v>
      </c>
      <c r="L7" s="200">
        <v>2.532330879592033E-4</v>
      </c>
      <c r="M7" s="200">
        <v>3.0562614064041775E-4</v>
      </c>
      <c r="N7" s="200">
        <v>1.3971480714990525E-4</v>
      </c>
      <c r="O7" s="200">
        <v>1.0478610536242894E-4</v>
      </c>
      <c r="P7" s="200">
        <v>0</v>
      </c>
      <c r="Q7" s="200">
        <v>0</v>
      </c>
      <c r="R7" s="200">
        <v>1.7464350893738156E-5</v>
      </c>
      <c r="S7" s="200">
        <v>5.2393052681214471E-5</v>
      </c>
      <c r="T7" s="200">
        <v>0</v>
      </c>
      <c r="U7" s="200">
        <v>0</v>
      </c>
      <c r="V7" s="200">
        <v>5.3956112086204037E-2</v>
      </c>
      <c r="W7" s="201">
        <v>4.1914442144971577E-4</v>
      </c>
    </row>
    <row r="8" spans="1:23">
      <c r="A8" s="215" t="s">
        <v>97</v>
      </c>
      <c r="B8" s="200">
        <v>4.7328711823825829E-4</v>
      </c>
      <c r="C8" s="200">
        <v>9.0481360839667025E-4</v>
      </c>
      <c r="D8" s="200">
        <v>1.0572399008881093E-2</v>
      </c>
      <c r="E8" s="200">
        <v>5.270191263676606E-2</v>
      </c>
      <c r="F8" s="200">
        <v>0.76433781564074721</v>
      </c>
      <c r="G8" s="200">
        <v>7.4591441855285504E-2</v>
      </c>
      <c r="H8" s="200">
        <v>2.6253514852863386E-2</v>
      </c>
      <c r="I8" s="200">
        <v>5.8952086639383052E-3</v>
      </c>
      <c r="J8" s="200">
        <v>4.1551824939447092E-3</v>
      </c>
      <c r="K8" s="200">
        <v>1.8374676355132381E-3</v>
      </c>
      <c r="L8" s="200">
        <v>1.6634650185138784E-3</v>
      </c>
      <c r="M8" s="200">
        <v>1.1692975862356971E-3</v>
      </c>
      <c r="N8" s="200">
        <v>4.2456638547843761E-4</v>
      </c>
      <c r="O8" s="200">
        <v>5.2896795567805338E-4</v>
      </c>
      <c r="P8" s="200">
        <v>1.3224198891951335E-4</v>
      </c>
      <c r="Q8" s="200">
        <v>9.0481360839667028E-5</v>
      </c>
      <c r="R8" s="200">
        <v>1.3920209359948773E-4</v>
      </c>
      <c r="S8" s="200">
        <v>7.6561151479718256E-5</v>
      </c>
      <c r="T8" s="200">
        <v>5.5680837439795097E-5</v>
      </c>
      <c r="U8" s="200">
        <v>0</v>
      </c>
      <c r="V8" s="200">
        <v>5.338400289540355E-2</v>
      </c>
      <c r="W8" s="201">
        <v>6.1248921183774604E-4</v>
      </c>
    </row>
    <row r="9" spans="1:23">
      <c r="A9" s="215" t="s">
        <v>98</v>
      </c>
      <c r="B9" s="200">
        <v>5.3512639452775099E-4</v>
      </c>
      <c r="C9" s="200">
        <v>2.6756319726387549E-4</v>
      </c>
      <c r="D9" s="200">
        <v>1.8962087458265957E-3</v>
      </c>
      <c r="E9" s="200">
        <v>9.8882051162736597E-3</v>
      </c>
      <c r="F9" s="200">
        <v>5.7229441258245022E-2</v>
      </c>
      <c r="G9" s="200">
        <v>0.76680704040204284</v>
      </c>
      <c r="H9" s="200">
        <v>7.3114551947976406E-2</v>
      </c>
      <c r="I9" s="200">
        <v>2.4941543257989088E-2</v>
      </c>
      <c r="J9" s="200">
        <v>9.7137073789276534E-3</v>
      </c>
      <c r="K9" s="200">
        <v>3.6411861192866533E-3</v>
      </c>
      <c r="L9" s="200">
        <v>1.646095322297321E-3</v>
      </c>
      <c r="M9" s="200">
        <v>1.2854666651155758E-3</v>
      </c>
      <c r="N9" s="200">
        <v>1.5472132711345844E-3</v>
      </c>
      <c r="O9" s="200">
        <v>4.9441025581368299E-4</v>
      </c>
      <c r="P9" s="200">
        <v>2.9664615348820979E-4</v>
      </c>
      <c r="Q9" s="200">
        <v>8.1432277428136022E-5</v>
      </c>
      <c r="R9" s="200">
        <v>1.6286455485627204E-4</v>
      </c>
      <c r="S9" s="200">
        <v>2.2103046730494061E-4</v>
      </c>
      <c r="T9" s="200">
        <v>5.2349321203801725E-5</v>
      </c>
      <c r="U9" s="200">
        <v>0</v>
      </c>
      <c r="V9" s="200">
        <v>4.5747490140877839E-2</v>
      </c>
      <c r="W9" s="201">
        <v>4.3042775212014751E-4</v>
      </c>
    </row>
    <row r="10" spans="1:23">
      <c r="A10" s="215" t="s">
        <v>99</v>
      </c>
      <c r="B10" s="200">
        <v>4.0323065997424141E-4</v>
      </c>
      <c r="C10" s="200">
        <v>4.754510766860458E-4</v>
      </c>
      <c r="D10" s="200">
        <v>8.8470010471960428E-4</v>
      </c>
      <c r="E10" s="200">
        <v>2.8767799323535432E-3</v>
      </c>
      <c r="F10" s="200">
        <v>1.4263532300581375E-2</v>
      </c>
      <c r="G10" s="200">
        <v>6.2001227747084102E-2</v>
      </c>
      <c r="H10" s="200">
        <v>0.75882593675898846</v>
      </c>
      <c r="I10" s="200">
        <v>6.7688585563138698E-2</v>
      </c>
      <c r="J10" s="200">
        <v>2.5541954043741499E-2</v>
      </c>
      <c r="K10" s="200">
        <v>8.5099724358742891E-3</v>
      </c>
      <c r="L10" s="200">
        <v>3.382322849336174E-3</v>
      </c>
      <c r="M10" s="200">
        <v>1.4925552787106249E-3</v>
      </c>
      <c r="N10" s="200">
        <v>1.179600139626139E-3</v>
      </c>
      <c r="O10" s="200">
        <v>9.7497562560935978E-4</v>
      </c>
      <c r="P10" s="200">
        <v>3.7915718773697324E-4</v>
      </c>
      <c r="Q10" s="200">
        <v>1.9258777789814513E-4</v>
      </c>
      <c r="R10" s="200">
        <v>2.7082656266926659E-4</v>
      </c>
      <c r="S10" s="200">
        <v>9.6293888949072564E-5</v>
      </c>
      <c r="T10" s="200">
        <v>3.6110208355902211E-5</v>
      </c>
      <c r="U10" s="200">
        <v>1.3842246536429183E-4</v>
      </c>
      <c r="V10" s="200">
        <v>4.9856161003382325E-2</v>
      </c>
      <c r="W10" s="201">
        <v>5.2961638921989916E-4</v>
      </c>
    </row>
    <row r="11" spans="1:23">
      <c r="A11" s="215" t="s">
        <v>100</v>
      </c>
      <c r="B11" s="200">
        <v>1.3589858083053446E-4</v>
      </c>
      <c r="C11" s="200">
        <v>2.1355491273369702E-4</v>
      </c>
      <c r="D11" s="200">
        <v>6.794929041526724E-4</v>
      </c>
      <c r="E11" s="200">
        <v>1.061303202676555E-3</v>
      </c>
      <c r="F11" s="200">
        <v>1.9155228536113431E-3</v>
      </c>
      <c r="G11" s="200">
        <v>1.4709403534657373E-2</v>
      </c>
      <c r="H11" s="200">
        <v>6.5451345072382178E-2</v>
      </c>
      <c r="I11" s="200">
        <v>0.76218395490755664</v>
      </c>
      <c r="J11" s="200">
        <v>6.674561727076822E-2</v>
      </c>
      <c r="K11" s="200">
        <v>2.1853786069748329E-2</v>
      </c>
      <c r="L11" s="200">
        <v>5.7142117558743781E-3</v>
      </c>
      <c r="M11" s="200">
        <v>2.9509406123201772E-3</v>
      </c>
      <c r="N11" s="200">
        <v>1.9284655755952035E-3</v>
      </c>
      <c r="O11" s="200">
        <v>2.4526458159415507E-3</v>
      </c>
      <c r="P11" s="200">
        <v>5.306516013382775E-4</v>
      </c>
      <c r="Q11" s="200">
        <v>2.5885443967720853E-4</v>
      </c>
      <c r="R11" s="200">
        <v>4.6593799141897533E-4</v>
      </c>
      <c r="S11" s="200">
        <v>2.7179716166106892E-4</v>
      </c>
      <c r="T11" s="200">
        <v>5.17708879354417E-5</v>
      </c>
      <c r="U11" s="200">
        <v>1.9414082975790638E-4</v>
      </c>
      <c r="V11" s="200">
        <v>4.9188814899661551E-2</v>
      </c>
      <c r="W11" s="201">
        <v>1.0418891197007643E-3</v>
      </c>
    </row>
    <row r="12" spans="1:23">
      <c r="A12" s="215" t="s">
        <v>101</v>
      </c>
      <c r="B12" s="200">
        <v>3.9426143652390873E-4</v>
      </c>
      <c r="C12" s="200">
        <v>3.4718544410314349E-4</v>
      </c>
      <c r="D12" s="200">
        <v>1.7065047252527393E-4</v>
      </c>
      <c r="E12" s="200">
        <v>5.7668090715437396E-4</v>
      </c>
      <c r="F12" s="200">
        <v>1.6064682413586132E-3</v>
      </c>
      <c r="G12" s="200">
        <v>5.5314291094399138E-3</v>
      </c>
      <c r="H12" s="200">
        <v>1.8312561051677671E-2</v>
      </c>
      <c r="I12" s="200">
        <v>6.569454742317786E-2</v>
      </c>
      <c r="J12" s="200">
        <v>0.76069507702809258</v>
      </c>
      <c r="K12" s="200">
        <v>6.3205404323929903E-2</v>
      </c>
      <c r="L12" s="200">
        <v>1.2639903964975462E-2</v>
      </c>
      <c r="M12" s="200">
        <v>5.9021525497534397E-3</v>
      </c>
      <c r="N12" s="200">
        <v>4.2662618131318478E-3</v>
      </c>
      <c r="O12" s="200">
        <v>3.0422860101919523E-3</v>
      </c>
      <c r="P12" s="200">
        <v>1.794772211041674E-3</v>
      </c>
      <c r="Q12" s="200">
        <v>8.5325236262636967E-4</v>
      </c>
      <c r="R12" s="200">
        <v>9.7094234367828269E-4</v>
      </c>
      <c r="S12" s="200">
        <v>1.1768998105191305E-4</v>
      </c>
      <c r="T12" s="200">
        <v>1.5299697536748697E-4</v>
      </c>
      <c r="U12" s="200">
        <v>8.2382986736339133E-5</v>
      </c>
      <c r="V12" s="200">
        <v>5.2236698089891606E-2</v>
      </c>
      <c r="W12" s="201">
        <v>1.406395273570361E-3</v>
      </c>
    </row>
    <row r="13" spans="1:23">
      <c r="A13" s="215" t="s">
        <v>102</v>
      </c>
      <c r="B13" s="200">
        <v>2.3503436487304583E-4</v>
      </c>
      <c r="C13" s="200">
        <v>5.6978027848011111E-5</v>
      </c>
      <c r="D13" s="200">
        <v>1.4244506962002778E-4</v>
      </c>
      <c r="E13" s="200">
        <v>3.4899042056906805E-4</v>
      </c>
      <c r="F13" s="200">
        <v>6.6949182721413056E-4</v>
      </c>
      <c r="G13" s="200">
        <v>1.5882625262633096E-3</v>
      </c>
      <c r="H13" s="200">
        <v>4.316085609486842E-3</v>
      </c>
      <c r="I13" s="200">
        <v>1.7506499056301413E-2</v>
      </c>
      <c r="J13" s="200">
        <v>8.8201987108721194E-2</v>
      </c>
      <c r="K13" s="200">
        <v>0.73235995869092985</v>
      </c>
      <c r="L13" s="200">
        <v>4.7704853815747301E-2</v>
      </c>
      <c r="M13" s="200">
        <v>2.0241444393005948E-2</v>
      </c>
      <c r="N13" s="200">
        <v>9.4298636088458385E-3</v>
      </c>
      <c r="O13" s="200">
        <v>7.2077205227734052E-3</v>
      </c>
      <c r="P13" s="200">
        <v>2.3788326626544638E-3</v>
      </c>
      <c r="Q13" s="200">
        <v>2.5070332253124888E-3</v>
      </c>
      <c r="R13" s="200">
        <v>1.4030839357572736E-3</v>
      </c>
      <c r="S13" s="200">
        <v>6.5524732025212774E-4</v>
      </c>
      <c r="T13" s="200">
        <v>5.3416901107510419E-4</v>
      </c>
      <c r="U13" s="200">
        <v>3.9884619493607776E-4</v>
      </c>
      <c r="V13" s="200">
        <v>5.9933763042626688E-2</v>
      </c>
      <c r="W13" s="201">
        <v>2.1794095651864248E-3</v>
      </c>
    </row>
    <row r="14" spans="1:23">
      <c r="A14" s="215" t="s">
        <v>103</v>
      </c>
      <c r="B14" s="200">
        <v>1.5293053130615417E-4</v>
      </c>
      <c r="C14" s="200">
        <v>1.2744210942179514E-5</v>
      </c>
      <c r="D14" s="200">
        <v>1.5293053130615417E-4</v>
      </c>
      <c r="E14" s="200">
        <v>1.5293053130615417E-4</v>
      </c>
      <c r="F14" s="200">
        <v>1.5547937349459009E-3</v>
      </c>
      <c r="G14" s="200">
        <v>1.2234442504492334E-3</v>
      </c>
      <c r="H14" s="200">
        <v>2.0900505945174405E-3</v>
      </c>
      <c r="I14" s="200">
        <v>6.5505244242802709E-3</v>
      </c>
      <c r="J14" s="200">
        <v>2.3615022875858642E-2</v>
      </c>
      <c r="K14" s="200">
        <v>0.10211936227968445</v>
      </c>
      <c r="L14" s="200">
        <v>0.65444072030280243</v>
      </c>
      <c r="M14" s="200">
        <v>5.3908012285419346E-2</v>
      </c>
      <c r="N14" s="200">
        <v>4.1112824499471116E-2</v>
      </c>
      <c r="O14" s="200">
        <v>1.5688123669822984E-2</v>
      </c>
      <c r="P14" s="200">
        <v>5.9388022990556543E-3</v>
      </c>
      <c r="Q14" s="200">
        <v>5.123172798756165E-3</v>
      </c>
      <c r="R14" s="200">
        <v>1.3126537270444901E-3</v>
      </c>
      <c r="S14" s="200">
        <v>2.1537716492283378E-3</v>
      </c>
      <c r="T14" s="200">
        <v>3.8232632826538547E-4</v>
      </c>
      <c r="U14" s="200">
        <v>1.1597231957383358E-3</v>
      </c>
      <c r="V14" s="200">
        <v>7.708973198924389E-2</v>
      </c>
      <c r="W14" s="201">
        <v>4.0654032905552652E-3</v>
      </c>
    </row>
    <row r="15" spans="1:23">
      <c r="A15" s="215" t="s">
        <v>104</v>
      </c>
      <c r="B15" s="200">
        <v>0</v>
      </c>
      <c r="C15" s="200">
        <v>0</v>
      </c>
      <c r="D15" s="200">
        <v>1.5870916545430498E-4</v>
      </c>
      <c r="E15" s="200">
        <v>2.3806374818145749E-4</v>
      </c>
      <c r="F15" s="200">
        <v>6.348366618172199E-4</v>
      </c>
      <c r="G15" s="200">
        <v>1.0845126306044174E-3</v>
      </c>
      <c r="H15" s="200">
        <v>1.4548340166644625E-3</v>
      </c>
      <c r="I15" s="200">
        <v>3.5180531675704273E-3</v>
      </c>
      <c r="J15" s="200">
        <v>6.8244941145351144E-3</v>
      </c>
      <c r="K15" s="200">
        <v>3.6542785345853722E-2</v>
      </c>
      <c r="L15" s="200">
        <v>8.0597804523211219E-2</v>
      </c>
      <c r="M15" s="200">
        <v>0.64589340034386988</v>
      </c>
      <c r="N15" s="200">
        <v>6.4435921174447824E-2</v>
      </c>
      <c r="O15" s="200">
        <v>3.729665388176167E-2</v>
      </c>
      <c r="P15" s="200">
        <v>1.3199312260283031E-2</v>
      </c>
      <c r="Q15" s="200">
        <v>8.7554556275624921E-3</v>
      </c>
      <c r="R15" s="200">
        <v>3.1609575452982409E-3</v>
      </c>
      <c r="S15" s="200">
        <v>2.0764449146938235E-3</v>
      </c>
      <c r="T15" s="200">
        <v>8.0677159105938369E-4</v>
      </c>
      <c r="U15" s="200">
        <v>1.2961248512101573E-3</v>
      </c>
      <c r="V15" s="200">
        <v>8.5491337124718958E-2</v>
      </c>
      <c r="W15" s="201">
        <v>6.5335273112022219E-3</v>
      </c>
    </row>
    <row r="16" spans="1:23">
      <c r="A16" s="215" t="s">
        <v>105</v>
      </c>
      <c r="B16" s="200">
        <v>0</v>
      </c>
      <c r="C16" s="200">
        <v>1.2683514601896184E-4</v>
      </c>
      <c r="D16" s="200">
        <v>7.3987168511061084E-5</v>
      </c>
      <c r="E16" s="200">
        <v>1.2683514601896184E-4</v>
      </c>
      <c r="F16" s="200">
        <v>5.9189734808848867E-4</v>
      </c>
      <c r="G16" s="200">
        <v>1.5748697297354431E-3</v>
      </c>
      <c r="H16" s="200">
        <v>1.6065785162401834E-3</v>
      </c>
      <c r="I16" s="200">
        <v>8.5613723562799247E-4</v>
      </c>
      <c r="J16" s="200">
        <v>4.2384077961336421E-3</v>
      </c>
      <c r="K16" s="200">
        <v>7.5466911881282303E-3</v>
      </c>
      <c r="L16" s="200">
        <v>2.8347655135237973E-2</v>
      </c>
      <c r="M16" s="200">
        <v>6.8448700468233079E-2</v>
      </c>
      <c r="N16" s="200">
        <v>0.64280052002409871</v>
      </c>
      <c r="O16" s="200">
        <v>7.1017112175117053E-2</v>
      </c>
      <c r="P16" s="200">
        <v>3.1476255403705702E-2</v>
      </c>
      <c r="Q16" s="200">
        <v>1.9500903700415385E-2</v>
      </c>
      <c r="R16" s="200">
        <v>7.2401729185824059E-3</v>
      </c>
      <c r="S16" s="200">
        <v>3.8579023580767565E-3</v>
      </c>
      <c r="T16" s="200">
        <v>8.4556764012641236E-4</v>
      </c>
      <c r="U16" s="200">
        <v>1.2049338871801376E-3</v>
      </c>
      <c r="V16" s="200">
        <v>9.622559744638573E-2</v>
      </c>
      <c r="W16" s="201">
        <v>1.2292439568337719E-2</v>
      </c>
    </row>
    <row r="17" spans="1:23">
      <c r="A17" s="215" t="s">
        <v>106</v>
      </c>
      <c r="B17" s="200">
        <v>8.788427398801259E-5</v>
      </c>
      <c r="C17" s="200">
        <v>8.788427398801259E-5</v>
      </c>
      <c r="D17" s="200">
        <v>1.4940326577962139E-4</v>
      </c>
      <c r="E17" s="200">
        <v>1.0546112878561511E-4</v>
      </c>
      <c r="F17" s="200">
        <v>4.7457507953526794E-4</v>
      </c>
      <c r="G17" s="200">
        <v>2.5486439456523649E-4</v>
      </c>
      <c r="H17" s="200">
        <v>7.2065104670170316E-4</v>
      </c>
      <c r="I17" s="200">
        <v>8.5247745768372212E-4</v>
      </c>
      <c r="J17" s="200">
        <v>1.801627616754258E-3</v>
      </c>
      <c r="K17" s="200">
        <v>3.7702353540857397E-3</v>
      </c>
      <c r="L17" s="200">
        <v>6.4858594203153286E-3</v>
      </c>
      <c r="M17" s="200">
        <v>2.8114179248765227E-2</v>
      </c>
      <c r="N17" s="200">
        <v>6.7126008472044016E-2</v>
      </c>
      <c r="O17" s="200">
        <v>0.63426080537148688</v>
      </c>
      <c r="P17" s="200">
        <v>6.3303042553565461E-2</v>
      </c>
      <c r="Q17" s="200">
        <v>4.3906983284411089E-2</v>
      </c>
      <c r="R17" s="200">
        <v>1.3973599564094E-2</v>
      </c>
      <c r="S17" s="200">
        <v>7.4262211519870638E-3</v>
      </c>
      <c r="T17" s="200">
        <v>2.2586258414919232E-3</v>
      </c>
      <c r="U17" s="200">
        <v>2.4607596716643525E-3</v>
      </c>
      <c r="V17" s="200">
        <v>0.10430105636897334</v>
      </c>
      <c r="W17" s="201">
        <v>1.8077795159334189E-2</v>
      </c>
    </row>
    <row r="18" spans="1:23">
      <c r="A18" s="215" t="s">
        <v>107</v>
      </c>
      <c r="B18" s="200">
        <v>0</v>
      </c>
      <c r="C18" s="200">
        <v>1.1531032892271325E-4</v>
      </c>
      <c r="D18" s="200">
        <v>0</v>
      </c>
      <c r="E18" s="200">
        <v>1.1531032892271325E-4</v>
      </c>
      <c r="F18" s="200">
        <v>1.6335629930717711E-4</v>
      </c>
      <c r="G18" s="200">
        <v>2.0179307561474818E-4</v>
      </c>
      <c r="H18" s="200">
        <v>8.5521827284345663E-4</v>
      </c>
      <c r="I18" s="200">
        <v>1.047402154381312E-3</v>
      </c>
      <c r="J18" s="200">
        <v>1.3356779766880952E-3</v>
      </c>
      <c r="K18" s="200">
        <v>2.4119077133000857E-3</v>
      </c>
      <c r="L18" s="200">
        <v>2.1044135028395168E-3</v>
      </c>
      <c r="M18" s="200">
        <v>6.3516772848261219E-3</v>
      </c>
      <c r="N18" s="200">
        <v>2.0678985653473245E-2</v>
      </c>
      <c r="O18" s="200">
        <v>7.4528909260380333E-2</v>
      </c>
      <c r="P18" s="200">
        <v>0.62185899468611572</v>
      </c>
      <c r="Q18" s="200">
        <v>7.9967713107901642E-2</v>
      </c>
      <c r="R18" s="200">
        <v>3.5726983577887325E-2</v>
      </c>
      <c r="S18" s="200">
        <v>1.8862847972940508E-2</v>
      </c>
      <c r="T18" s="200">
        <v>4.2664821701403908E-3</v>
      </c>
      <c r="U18" s="200">
        <v>4.9871717259073484E-3</v>
      </c>
      <c r="V18" s="200">
        <v>9.6466699337926523E-2</v>
      </c>
      <c r="W18" s="201">
        <v>2.7953145569681072E-2</v>
      </c>
    </row>
    <row r="19" spans="1:23">
      <c r="A19" s="215" t="s">
        <v>108</v>
      </c>
      <c r="B19" s="200">
        <v>1.0014938950601314E-4</v>
      </c>
      <c r="C19" s="200">
        <v>2.5037347376503286E-5</v>
      </c>
      <c r="D19" s="200">
        <v>2.0029877901202629E-4</v>
      </c>
      <c r="E19" s="200">
        <v>0</v>
      </c>
      <c r="F19" s="200">
        <v>2.8375660360037056E-4</v>
      </c>
      <c r="G19" s="200">
        <v>2.8375660360037056E-4</v>
      </c>
      <c r="H19" s="200">
        <v>5.2578429490656895E-4</v>
      </c>
      <c r="I19" s="200">
        <v>3.3383129835337714E-4</v>
      </c>
      <c r="J19" s="200">
        <v>3.8390599310638367E-4</v>
      </c>
      <c r="K19" s="200">
        <v>9.1803607047178705E-4</v>
      </c>
      <c r="L19" s="200">
        <v>1.3436709758723429E-3</v>
      </c>
      <c r="M19" s="200">
        <v>2.2950901761794678E-3</v>
      </c>
      <c r="N19" s="200">
        <v>7.9702222481868781E-3</v>
      </c>
      <c r="O19" s="200">
        <v>2.3718713748007443E-2</v>
      </c>
      <c r="P19" s="200">
        <v>6.1934051627010288E-2</v>
      </c>
      <c r="Q19" s="200">
        <v>0.60481885479173103</v>
      </c>
      <c r="R19" s="200">
        <v>7.4719790353944632E-2</v>
      </c>
      <c r="S19" s="200">
        <v>3.37920731758206E-2</v>
      </c>
      <c r="T19" s="200">
        <v>1.0607489505178558E-2</v>
      </c>
      <c r="U19" s="200">
        <v>8.4793149781757782E-3</v>
      </c>
      <c r="V19" s="200">
        <v>0.12420193455237395</v>
      </c>
      <c r="W19" s="201">
        <v>4.3064237487585651E-2</v>
      </c>
    </row>
    <row r="20" spans="1:23">
      <c r="A20" s="215" t="s">
        <v>109</v>
      </c>
      <c r="B20" s="200">
        <v>0</v>
      </c>
      <c r="C20" s="200">
        <v>9.8185531380095832E-5</v>
      </c>
      <c r="D20" s="200">
        <v>0</v>
      </c>
      <c r="E20" s="200">
        <v>0</v>
      </c>
      <c r="F20" s="200">
        <v>0</v>
      </c>
      <c r="G20" s="200">
        <v>1.17822637656115E-4</v>
      </c>
      <c r="H20" s="200">
        <v>1.9637106276019166E-5</v>
      </c>
      <c r="I20" s="200">
        <v>1.5709685020815333E-4</v>
      </c>
      <c r="J20" s="200">
        <v>1.0800408451810541E-4</v>
      </c>
      <c r="K20" s="200">
        <v>3.2401225355431626E-4</v>
      </c>
      <c r="L20" s="200">
        <v>5.2038331631450792E-4</v>
      </c>
      <c r="M20" s="200">
        <v>1.0604037389050349E-3</v>
      </c>
      <c r="N20" s="200">
        <v>2.189537349776137E-3</v>
      </c>
      <c r="O20" s="200">
        <v>5.115466184902993E-3</v>
      </c>
      <c r="P20" s="200">
        <v>1.2292828528787998E-2</v>
      </c>
      <c r="Q20" s="200">
        <v>7.424789882962847E-2</v>
      </c>
      <c r="R20" s="200">
        <v>0.58856334930484644</v>
      </c>
      <c r="S20" s="200">
        <v>9.5112324247898825E-2</v>
      </c>
      <c r="T20" s="200">
        <v>2.8012332102741341E-2</v>
      </c>
      <c r="U20" s="200">
        <v>1.3147042651794831E-2</v>
      </c>
      <c r="V20" s="200">
        <v>0.1388245228183175</v>
      </c>
      <c r="W20" s="201">
        <v>4.008915246249313E-2</v>
      </c>
    </row>
    <row r="21" spans="1:23">
      <c r="A21" s="215" t="s">
        <v>110</v>
      </c>
      <c r="B21" s="200">
        <v>0</v>
      </c>
      <c r="C21" s="200">
        <v>0</v>
      </c>
      <c r="D21" s="200">
        <v>1.681732184149674E-4</v>
      </c>
      <c r="E21" s="200">
        <v>0</v>
      </c>
      <c r="F21" s="200">
        <v>1.681732184149674E-4</v>
      </c>
      <c r="G21" s="200">
        <v>9.8101044075397657E-5</v>
      </c>
      <c r="H21" s="200">
        <v>0</v>
      </c>
      <c r="I21" s="200">
        <v>0</v>
      </c>
      <c r="J21" s="200">
        <v>3.9240417630159063E-4</v>
      </c>
      <c r="K21" s="200">
        <v>7.1473617826361155E-4</v>
      </c>
      <c r="L21" s="200">
        <v>3.2233200196202087E-4</v>
      </c>
      <c r="M21" s="200">
        <v>3.503608716978488E-4</v>
      </c>
      <c r="N21" s="200">
        <v>1.2332702683764277E-3</v>
      </c>
      <c r="O21" s="200">
        <v>3.4055076729030903E-3</v>
      </c>
      <c r="P21" s="200">
        <v>7.2875061313152547E-3</v>
      </c>
      <c r="Q21" s="200">
        <v>1.9900497512437811E-2</v>
      </c>
      <c r="R21" s="200">
        <v>6.7535561628477334E-2</v>
      </c>
      <c r="S21" s="200">
        <v>0.57045757129843744</v>
      </c>
      <c r="T21" s="200">
        <v>6.445238595753626E-2</v>
      </c>
      <c r="U21" s="200">
        <v>3.0663583490995724E-2</v>
      </c>
      <c r="V21" s="200">
        <v>0.15303762875762034</v>
      </c>
      <c r="W21" s="201">
        <v>7.9812206572769953E-2</v>
      </c>
    </row>
    <row r="22" spans="1:23">
      <c r="A22" s="215" t="s">
        <v>111</v>
      </c>
      <c r="B22" s="200">
        <v>0</v>
      </c>
      <c r="C22" s="200">
        <v>0</v>
      </c>
      <c r="D22" s="200">
        <v>0</v>
      </c>
      <c r="E22" s="200">
        <v>0</v>
      </c>
      <c r="F22" s="200">
        <v>0</v>
      </c>
      <c r="G22" s="200">
        <v>0</v>
      </c>
      <c r="H22" s="200">
        <v>0</v>
      </c>
      <c r="I22" s="200">
        <v>0</v>
      </c>
      <c r="J22" s="200">
        <v>0</v>
      </c>
      <c r="K22" s="200">
        <v>0</v>
      </c>
      <c r="L22" s="200">
        <v>5.0856077301237495E-4</v>
      </c>
      <c r="M22" s="200">
        <v>2.5428038650618747E-4</v>
      </c>
      <c r="N22" s="200">
        <v>2.9666045092388538E-4</v>
      </c>
      <c r="O22" s="200">
        <v>1.483302254619427E-3</v>
      </c>
      <c r="P22" s="200">
        <v>1.5256823190371248E-3</v>
      </c>
      <c r="Q22" s="200">
        <v>9.069333785387353E-3</v>
      </c>
      <c r="R22" s="200">
        <v>2.9538904899135448E-2</v>
      </c>
      <c r="S22" s="200">
        <v>8.5056789286319712E-2</v>
      </c>
      <c r="T22" s="200">
        <v>0.45206814714358368</v>
      </c>
      <c r="U22" s="200">
        <v>9.4380403458213261E-2</v>
      </c>
      <c r="V22" s="200">
        <v>0.1444312595355145</v>
      </c>
      <c r="W22" s="201">
        <v>0.18138667570774708</v>
      </c>
    </row>
    <row r="23" spans="1:23" ht="14.7" thickBot="1">
      <c r="A23" s="216" t="s">
        <v>112</v>
      </c>
      <c r="B23" s="202">
        <v>0</v>
      </c>
      <c r="C23" s="202">
        <v>0</v>
      </c>
      <c r="D23" s="202">
        <v>0</v>
      </c>
      <c r="E23" s="202">
        <v>0</v>
      </c>
      <c r="F23" s="202">
        <v>0</v>
      </c>
      <c r="G23" s="202">
        <v>1.7915795759928336E-4</v>
      </c>
      <c r="H23" s="202">
        <v>2.3887727679904448E-4</v>
      </c>
      <c r="I23" s="202">
        <v>7.1663183039713345E-4</v>
      </c>
      <c r="J23" s="202">
        <v>0</v>
      </c>
      <c r="K23" s="202">
        <v>0</v>
      </c>
      <c r="L23" s="202">
        <v>1.4332636607942669E-3</v>
      </c>
      <c r="M23" s="202">
        <v>1.2541057031949835E-3</v>
      </c>
      <c r="N23" s="202">
        <v>1.4929829799940281E-3</v>
      </c>
      <c r="O23" s="202">
        <v>8.9578978799641684E-4</v>
      </c>
      <c r="P23" s="202">
        <v>3.5234398327859064E-3</v>
      </c>
      <c r="Q23" s="202">
        <v>1.648253209913407E-2</v>
      </c>
      <c r="R23" s="202">
        <v>1.911018214392356E-2</v>
      </c>
      <c r="S23" s="202">
        <v>3.2009555091071965E-2</v>
      </c>
      <c r="T23" s="202">
        <v>4.5685279187817257E-2</v>
      </c>
      <c r="U23" s="202">
        <v>0.37402209614810389</v>
      </c>
      <c r="V23" s="202">
        <v>0.20465810689758138</v>
      </c>
      <c r="W23" s="203">
        <v>0.29829799940280682</v>
      </c>
    </row>
  </sheetData>
  <hyperlinks>
    <hyperlink ref="G1" location="'Table of Contents'!A1" display="Back to Table of Contents" xr:uid="{568A77CB-629F-45BD-B83D-8FFE9009CD7B}"/>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9"/>
  <dimension ref="A1:AM109"/>
  <sheetViews>
    <sheetView workbookViewId="0"/>
  </sheetViews>
  <sheetFormatPr defaultColWidth="9.15625" defaultRowHeight="14.4"/>
  <cols>
    <col min="1" max="1" width="9.15625" style="2"/>
    <col min="2" max="11" width="9.15625" style="34"/>
    <col min="12" max="13" width="9.15625" style="2"/>
    <col min="14" max="23" width="8.68359375" style="6"/>
    <col min="24" max="35" width="9.15625" style="2"/>
    <col min="36" max="36" width="10.83984375" style="2" bestFit="1" customWidth="1"/>
    <col min="37" max="16384" width="9.15625" style="2"/>
  </cols>
  <sheetData>
    <row r="1" spans="1:39">
      <c r="A1" s="24" t="s">
        <v>285</v>
      </c>
      <c r="G1" s="256" t="s">
        <v>233</v>
      </c>
    </row>
    <row r="2" spans="1:39" ht="14.7" thickBot="1">
      <c r="A2" s="2" t="s">
        <v>213</v>
      </c>
    </row>
    <row r="3" spans="1:39">
      <c r="A3" s="204"/>
      <c r="B3" s="221" t="s">
        <v>40</v>
      </c>
      <c r="C3" s="221" t="s">
        <v>41</v>
      </c>
      <c r="D3" s="221" t="s">
        <v>42</v>
      </c>
      <c r="E3" s="221" t="s">
        <v>43</v>
      </c>
      <c r="F3" s="221" t="s">
        <v>44</v>
      </c>
      <c r="G3" s="221" t="s">
        <v>45</v>
      </c>
      <c r="H3" s="221" t="s">
        <v>51</v>
      </c>
      <c r="I3" s="221" t="s">
        <v>37</v>
      </c>
      <c r="J3" s="221" t="s">
        <v>38</v>
      </c>
      <c r="K3" s="222" t="s">
        <v>39</v>
      </c>
      <c r="N3" s="31"/>
      <c r="O3" s="31"/>
      <c r="P3" s="31"/>
      <c r="Q3" s="31"/>
      <c r="R3" s="31"/>
      <c r="S3" s="31"/>
      <c r="T3" s="31"/>
      <c r="U3" s="31"/>
      <c r="V3" s="31"/>
      <c r="W3" s="31"/>
    </row>
    <row r="4" spans="1:39">
      <c r="A4" s="219">
        <v>1920</v>
      </c>
      <c r="B4" s="200">
        <v>0</v>
      </c>
      <c r="C4" s="200">
        <v>0</v>
      </c>
      <c r="D4" s="200">
        <v>3.225806451612856E-3</v>
      </c>
      <c r="E4" s="200">
        <v>9.4242623086342459E-3</v>
      </c>
      <c r="F4" s="200">
        <v>2.1529126618547223E-2</v>
      </c>
      <c r="G4" s="200">
        <v>4.3823325060347473E-2</v>
      </c>
      <c r="H4" s="200">
        <v>0</v>
      </c>
      <c r="I4" s="200">
        <v>4.2731645148910147E-3</v>
      </c>
      <c r="J4" s="200">
        <v>3.0085298408086825E-2</v>
      </c>
      <c r="K4" s="201">
        <v>1.2337531419793435E-2</v>
      </c>
      <c r="M4" s="31"/>
      <c r="N4" s="34"/>
      <c r="O4" s="34"/>
      <c r="P4" s="34"/>
      <c r="Q4" s="34"/>
      <c r="R4" s="34"/>
      <c r="S4" s="34"/>
      <c r="T4" s="34"/>
      <c r="U4" s="34"/>
      <c r="V4" s="34"/>
      <c r="W4" s="34"/>
      <c r="Y4" s="23"/>
      <c r="Z4" s="23"/>
      <c r="AA4" s="23"/>
      <c r="AB4" s="23"/>
      <c r="AC4" s="23"/>
      <c r="AD4" s="23"/>
      <c r="AE4" s="23"/>
      <c r="AF4" s="23"/>
      <c r="AG4" s="23"/>
      <c r="AH4" s="23"/>
      <c r="AI4" s="23"/>
      <c r="AJ4" s="23"/>
      <c r="AK4" s="23"/>
      <c r="AL4" s="23"/>
      <c r="AM4" s="23"/>
    </row>
    <row r="5" spans="1:39">
      <c r="A5" s="219">
        <v>1921</v>
      </c>
      <c r="B5" s="200">
        <v>0</v>
      </c>
      <c r="C5" s="200">
        <v>1.8939393939394478E-3</v>
      </c>
      <c r="D5" s="200">
        <v>3.5335689045936647E-3</v>
      </c>
      <c r="E5" s="200">
        <v>6.4836344086747211E-3</v>
      </c>
      <c r="F5" s="200">
        <v>4.4435642859368407E-3</v>
      </c>
      <c r="G5" s="200">
        <v>2.6829864762703215E-2</v>
      </c>
      <c r="H5" s="200">
        <v>0.13332276474318339</v>
      </c>
      <c r="I5" s="200">
        <v>3.8685092103080132E-3</v>
      </c>
      <c r="J5" s="200">
        <v>2.150361214583163E-2</v>
      </c>
      <c r="K5" s="201">
        <v>1.067977478160298E-2</v>
      </c>
      <c r="M5" s="31"/>
      <c r="N5" s="34"/>
      <c r="O5" s="34"/>
      <c r="P5" s="34"/>
      <c r="Q5" s="34"/>
      <c r="R5" s="34"/>
      <c r="S5" s="34"/>
      <c r="T5" s="34"/>
      <c r="U5" s="34"/>
      <c r="V5" s="34"/>
      <c r="W5" s="34"/>
      <c r="Y5" s="23"/>
      <c r="Z5" s="23"/>
      <c r="AA5" s="23"/>
      <c r="AB5" s="23"/>
      <c r="AC5" s="23"/>
      <c r="AD5" s="23"/>
      <c r="AE5" s="23"/>
      <c r="AF5" s="23"/>
      <c r="AG5" s="23"/>
      <c r="AH5" s="23"/>
      <c r="AI5" s="23"/>
      <c r="AJ5" s="23"/>
      <c r="AK5" s="23"/>
      <c r="AL5" s="23"/>
      <c r="AM5" s="23"/>
    </row>
    <row r="6" spans="1:39">
      <c r="A6" s="219">
        <v>1922</v>
      </c>
      <c r="B6" s="200">
        <v>0</v>
      </c>
      <c r="C6" s="200">
        <v>1.8450184501844769E-3</v>
      </c>
      <c r="D6" s="200">
        <v>1.6501650165016146E-3</v>
      </c>
      <c r="E6" s="200">
        <v>1.0998361700366277E-2</v>
      </c>
      <c r="F6" s="200">
        <v>1.0781679286607226E-2</v>
      </c>
      <c r="G6" s="200">
        <v>1.7051191318707248E-2</v>
      </c>
      <c r="H6" s="200">
        <v>7.6292882744495749E-2</v>
      </c>
      <c r="I6" s="200">
        <v>5.0645404936827676E-3</v>
      </c>
      <c r="J6" s="200">
        <v>1.7617383407645959E-2</v>
      </c>
      <c r="K6" s="201">
        <v>1.0074122014139264E-2</v>
      </c>
      <c r="M6" s="31"/>
      <c r="N6" s="34"/>
      <c r="O6" s="34"/>
      <c r="P6" s="34"/>
      <c r="Q6" s="34"/>
      <c r="R6" s="34"/>
      <c r="S6" s="34"/>
      <c r="T6" s="34"/>
      <c r="U6" s="34"/>
      <c r="V6" s="34"/>
      <c r="W6" s="34"/>
      <c r="Y6" s="23"/>
      <c r="Z6" s="23"/>
      <c r="AA6" s="23"/>
      <c r="AB6" s="23"/>
      <c r="AC6" s="23"/>
      <c r="AD6" s="23"/>
      <c r="AE6" s="23"/>
      <c r="AF6" s="23"/>
      <c r="AG6" s="23"/>
      <c r="AH6" s="23"/>
      <c r="AI6" s="23"/>
      <c r="AJ6" s="23"/>
      <c r="AK6" s="23"/>
      <c r="AL6" s="23"/>
      <c r="AM6" s="23"/>
    </row>
    <row r="7" spans="1:39">
      <c r="A7" s="219">
        <v>1923</v>
      </c>
      <c r="B7" s="200">
        <v>0</v>
      </c>
      <c r="C7" s="200">
        <v>0</v>
      </c>
      <c r="D7" s="200">
        <v>0</v>
      </c>
      <c r="E7" s="200">
        <v>6.2223953184519232E-3</v>
      </c>
      <c r="F7" s="200">
        <v>9.2932534701014591E-3</v>
      </c>
      <c r="G7" s="200">
        <v>2.2702698628923823E-2</v>
      </c>
      <c r="H7" s="200">
        <v>5.9317044450985845E-2</v>
      </c>
      <c r="I7" s="200">
        <v>2.4441997798355652E-3</v>
      </c>
      <c r="J7" s="200">
        <v>1.7049006146056755E-2</v>
      </c>
      <c r="K7" s="201">
        <v>8.0385898245830534E-3</v>
      </c>
      <c r="M7" s="31"/>
      <c r="N7" s="34"/>
      <c r="O7" s="34"/>
      <c r="P7" s="34"/>
      <c r="Q7" s="34"/>
      <c r="R7" s="34"/>
      <c r="S7" s="34"/>
      <c r="T7" s="34"/>
      <c r="U7" s="34"/>
      <c r="V7" s="34"/>
      <c r="W7" s="34"/>
      <c r="Y7" s="23"/>
      <c r="Z7" s="23"/>
      <c r="AA7" s="23"/>
      <c r="AB7" s="23"/>
      <c r="AC7" s="23"/>
      <c r="AD7" s="23"/>
      <c r="AE7" s="23"/>
      <c r="AF7" s="23"/>
      <c r="AG7" s="23"/>
      <c r="AH7" s="23"/>
      <c r="AI7" s="23"/>
      <c r="AJ7" s="23"/>
      <c r="AK7" s="23"/>
      <c r="AL7" s="23"/>
      <c r="AM7" s="23"/>
    </row>
    <row r="8" spans="1:39">
      <c r="A8" s="219">
        <v>1924</v>
      </c>
      <c r="B8" s="200">
        <v>0</v>
      </c>
      <c r="C8" s="200">
        <v>3.6719788861213631E-3</v>
      </c>
      <c r="D8" s="200">
        <v>0</v>
      </c>
      <c r="E8" s="200">
        <v>1.2594458438287548E-3</v>
      </c>
      <c r="F8" s="200">
        <v>2.0647867115401342E-2</v>
      </c>
      <c r="G8" s="200">
        <v>2.7045762205016532E-2</v>
      </c>
      <c r="H8" s="200">
        <v>0.1283502751438127</v>
      </c>
      <c r="I8" s="200">
        <v>1.3982722524984448E-3</v>
      </c>
      <c r="J8" s="200">
        <v>2.8518466529899311E-2</v>
      </c>
      <c r="K8" s="201">
        <v>1.1518936063297347E-2</v>
      </c>
      <c r="M8" s="31"/>
      <c r="N8" s="34"/>
      <c r="O8" s="34"/>
      <c r="P8" s="34"/>
      <c r="Q8" s="34"/>
      <c r="R8" s="34"/>
      <c r="S8" s="34"/>
      <c r="T8" s="34"/>
      <c r="U8" s="34"/>
      <c r="V8" s="34"/>
      <c r="W8" s="34"/>
      <c r="Y8" s="23"/>
      <c r="Z8" s="23"/>
      <c r="AA8" s="23"/>
      <c r="AB8" s="23"/>
      <c r="AC8" s="23"/>
      <c r="AD8" s="23"/>
      <c r="AE8" s="23"/>
      <c r="AF8" s="23"/>
      <c r="AG8" s="23"/>
      <c r="AH8" s="23"/>
      <c r="AI8" s="23"/>
      <c r="AJ8" s="23"/>
      <c r="AK8" s="23"/>
      <c r="AL8" s="23"/>
      <c r="AM8" s="23"/>
    </row>
    <row r="9" spans="1:39">
      <c r="A9" s="219">
        <v>1925</v>
      </c>
      <c r="B9" s="200">
        <v>0</v>
      </c>
      <c r="C9" s="200">
        <v>0</v>
      </c>
      <c r="D9" s="200">
        <v>1.4064697609000865E-3</v>
      </c>
      <c r="E9" s="200">
        <v>7.073447771183683E-3</v>
      </c>
      <c r="F9" s="200">
        <v>1.74490295984705E-2</v>
      </c>
      <c r="G9" s="200">
        <v>2.5852068016689933E-2</v>
      </c>
      <c r="H9" s="200">
        <v>0.14397235576923084</v>
      </c>
      <c r="I9" s="200">
        <v>3.2064575110931637E-3</v>
      </c>
      <c r="J9" s="200">
        <v>2.5620598446836729E-2</v>
      </c>
      <c r="K9" s="201">
        <v>1.1705874962653073E-2</v>
      </c>
      <c r="M9" s="31"/>
      <c r="N9" s="34"/>
      <c r="O9" s="34"/>
      <c r="P9" s="34"/>
      <c r="Q9" s="34"/>
      <c r="R9" s="34"/>
      <c r="S9" s="34"/>
      <c r="T9" s="34"/>
      <c r="U9" s="34"/>
      <c r="V9" s="34"/>
      <c r="W9" s="34"/>
      <c r="Y9" s="23"/>
      <c r="Z9" s="23"/>
      <c r="AA9" s="23"/>
      <c r="AB9" s="23"/>
      <c r="AC9" s="23"/>
      <c r="AD9" s="23"/>
      <c r="AE9" s="23"/>
      <c r="AF9" s="23"/>
      <c r="AG9" s="23"/>
      <c r="AH9" s="23"/>
      <c r="AI9" s="23"/>
      <c r="AJ9" s="23"/>
      <c r="AK9" s="23"/>
      <c r="AL9" s="23"/>
      <c r="AM9" s="23"/>
    </row>
    <row r="10" spans="1:39">
      <c r="A10" s="219">
        <v>1926</v>
      </c>
      <c r="B10" s="200">
        <v>0</v>
      </c>
      <c r="C10" s="200">
        <v>3.9512715590521719E-3</v>
      </c>
      <c r="D10" s="200">
        <v>1.468428781204123E-3</v>
      </c>
      <c r="E10" s="200">
        <v>1.1325028312570984E-3</v>
      </c>
      <c r="F10" s="200">
        <v>1.386953005313929E-2</v>
      </c>
      <c r="G10" s="200">
        <v>2.9003518075683021E-2</v>
      </c>
      <c r="H10" s="200">
        <v>3.703703703703709E-2</v>
      </c>
      <c r="I10" s="200">
        <v>1.8766314054128319E-3</v>
      </c>
      <c r="J10" s="200">
        <v>1.90909507388628E-2</v>
      </c>
      <c r="K10" s="201">
        <v>7.6813467827432369E-3</v>
      </c>
      <c r="M10" s="31"/>
      <c r="N10" s="34"/>
      <c r="O10" s="34"/>
      <c r="P10" s="34"/>
      <c r="Q10" s="34"/>
      <c r="R10" s="34"/>
      <c r="S10" s="34"/>
      <c r="T10" s="34"/>
      <c r="U10" s="34"/>
      <c r="V10" s="34"/>
      <c r="W10" s="34"/>
      <c r="Y10" s="23"/>
      <c r="Z10" s="23"/>
      <c r="AA10" s="23"/>
      <c r="AB10" s="23"/>
      <c r="AC10" s="23"/>
      <c r="AD10" s="23"/>
      <c r="AE10" s="23"/>
      <c r="AF10" s="23"/>
      <c r="AG10" s="23"/>
      <c r="AH10" s="23"/>
      <c r="AI10" s="23"/>
      <c r="AJ10" s="23"/>
      <c r="AK10" s="23"/>
      <c r="AL10" s="23"/>
      <c r="AM10" s="23"/>
    </row>
    <row r="11" spans="1:39">
      <c r="A11" s="219">
        <v>1927</v>
      </c>
      <c r="B11" s="200">
        <v>0</v>
      </c>
      <c r="C11" s="200">
        <v>0</v>
      </c>
      <c r="D11" s="200">
        <v>2.1186440677966045E-3</v>
      </c>
      <c r="E11" s="200">
        <v>0</v>
      </c>
      <c r="F11" s="200">
        <v>1.3004873691355168E-2</v>
      </c>
      <c r="G11" s="200">
        <v>1.9796966731898236E-2</v>
      </c>
      <c r="H11" s="200">
        <v>0.12842105263157899</v>
      </c>
      <c r="I11" s="200">
        <v>6.8728522336769515E-4</v>
      </c>
      <c r="J11" s="200">
        <v>1.8313340108253917E-2</v>
      </c>
      <c r="K11" s="201">
        <v>7.3590867094942558E-3</v>
      </c>
      <c r="M11" s="31"/>
      <c r="N11" s="34"/>
      <c r="O11" s="34"/>
      <c r="P11" s="34"/>
      <c r="Q11" s="34"/>
      <c r="R11" s="34"/>
      <c r="S11" s="34"/>
      <c r="T11" s="34"/>
      <c r="U11" s="34"/>
      <c r="V11" s="34"/>
      <c r="W11" s="34"/>
      <c r="Y11" s="23"/>
      <c r="Z11" s="23"/>
      <c r="AA11" s="23"/>
      <c r="AB11" s="23"/>
      <c r="AC11" s="23"/>
      <c r="AD11" s="23"/>
      <c r="AE11" s="23"/>
      <c r="AF11" s="23"/>
      <c r="AG11" s="23"/>
      <c r="AH11" s="23"/>
      <c r="AI11" s="23"/>
      <c r="AJ11" s="23"/>
      <c r="AK11" s="23"/>
      <c r="AL11" s="23"/>
      <c r="AM11" s="23"/>
    </row>
    <row r="12" spans="1:39">
      <c r="A12" s="219">
        <v>1928</v>
      </c>
      <c r="B12" s="200">
        <v>0</v>
      </c>
      <c r="C12" s="200">
        <v>0</v>
      </c>
      <c r="D12" s="200">
        <v>0</v>
      </c>
      <c r="E12" s="200">
        <v>0</v>
      </c>
      <c r="F12" s="200">
        <v>1.6447368421053099E-3</v>
      </c>
      <c r="G12" s="200">
        <v>1.3200896243416693E-2</v>
      </c>
      <c r="H12" s="200">
        <v>0.10477453580901841</v>
      </c>
      <c r="I12" s="200">
        <v>0</v>
      </c>
      <c r="J12" s="200">
        <v>8.7664271892785584E-3</v>
      </c>
      <c r="K12" s="201">
        <v>3.63135092302036E-3</v>
      </c>
      <c r="M12" s="31"/>
      <c r="N12" s="34"/>
      <c r="O12" s="34"/>
      <c r="P12" s="34"/>
      <c r="Q12" s="34"/>
      <c r="R12" s="34"/>
      <c r="S12" s="34"/>
      <c r="T12" s="34"/>
      <c r="U12" s="34"/>
      <c r="V12" s="34"/>
      <c r="W12" s="34"/>
      <c r="Y12" s="23"/>
      <c r="Z12" s="23"/>
      <c r="AA12" s="23"/>
      <c r="AB12" s="23"/>
      <c r="AC12" s="23"/>
      <c r="AD12" s="23"/>
      <c r="AE12" s="23"/>
      <c r="AF12" s="23"/>
      <c r="AG12" s="23"/>
      <c r="AH12" s="23"/>
      <c r="AI12" s="23"/>
      <c r="AJ12" s="23"/>
      <c r="AK12" s="23"/>
      <c r="AL12" s="23"/>
      <c r="AM12" s="23"/>
    </row>
    <row r="13" spans="1:39">
      <c r="A13" s="219">
        <v>1929</v>
      </c>
      <c r="B13" s="200">
        <v>0</v>
      </c>
      <c r="C13" s="200">
        <v>2.9325513196480912E-3</v>
      </c>
      <c r="D13" s="200">
        <v>0</v>
      </c>
      <c r="E13" s="200">
        <v>4.4444444444444731E-3</v>
      </c>
      <c r="F13" s="200">
        <v>8.2474226804123418E-3</v>
      </c>
      <c r="G13" s="200">
        <v>9.1820032758672676E-3</v>
      </c>
      <c r="H13" s="200">
        <v>9.7331240188383128E-2</v>
      </c>
      <c r="I13" s="200">
        <v>2.4123903010973002E-3</v>
      </c>
      <c r="J13" s="200">
        <v>1.40138388116825E-2</v>
      </c>
      <c r="K13" s="201">
        <v>7.1433378087017996E-3</v>
      </c>
      <c r="M13" s="31"/>
      <c r="N13" s="34"/>
      <c r="O13" s="34"/>
      <c r="P13" s="34"/>
      <c r="Q13" s="34"/>
      <c r="R13" s="34"/>
      <c r="S13" s="34"/>
      <c r="T13" s="34"/>
      <c r="U13" s="34"/>
      <c r="V13" s="34"/>
      <c r="W13" s="34"/>
      <c r="Y13" s="23"/>
      <c r="Z13" s="23"/>
      <c r="AA13" s="23"/>
      <c r="AB13" s="23"/>
      <c r="AC13" s="23"/>
      <c r="AD13" s="23"/>
      <c r="AE13" s="23"/>
      <c r="AF13" s="23"/>
      <c r="AG13" s="23"/>
      <c r="AH13" s="23"/>
      <c r="AI13" s="23"/>
      <c r="AJ13" s="23"/>
      <c r="AK13" s="23"/>
      <c r="AL13" s="23"/>
      <c r="AM13" s="23"/>
    </row>
    <row r="14" spans="1:39">
      <c r="A14" s="219">
        <v>1930</v>
      </c>
      <c r="B14" s="200">
        <v>0</v>
      </c>
      <c r="C14" s="200">
        <v>0</v>
      </c>
      <c r="D14" s="200">
        <v>0</v>
      </c>
      <c r="E14" s="200">
        <v>3.9995996396756661E-3</v>
      </c>
      <c r="F14" s="200">
        <v>9.1705670115576066E-3</v>
      </c>
      <c r="G14" s="200">
        <v>3.1631698359764759E-2</v>
      </c>
      <c r="H14" s="200">
        <v>7.720364741641339E-2</v>
      </c>
      <c r="I14" s="200">
        <v>1.5081051406987678E-3</v>
      </c>
      <c r="J14" s="200">
        <v>2.204113141333397E-2</v>
      </c>
      <c r="K14" s="201">
        <v>1.0390578161655895E-2</v>
      </c>
      <c r="M14" s="31"/>
      <c r="N14" s="34"/>
      <c r="O14" s="34"/>
      <c r="P14" s="34"/>
      <c r="Q14" s="34"/>
      <c r="R14" s="34"/>
      <c r="S14" s="34"/>
      <c r="T14" s="34"/>
      <c r="U14" s="34"/>
      <c r="V14" s="34"/>
      <c r="W14" s="34"/>
      <c r="Y14" s="23"/>
      <c r="Z14" s="23"/>
      <c r="AA14" s="23"/>
      <c r="AB14" s="23"/>
      <c r="AC14" s="23"/>
      <c r="AD14" s="23"/>
      <c r="AE14" s="23"/>
      <c r="AF14" s="23"/>
      <c r="AG14" s="23"/>
      <c r="AH14" s="23"/>
      <c r="AI14" s="23"/>
      <c r="AJ14" s="23"/>
      <c r="AK14" s="23"/>
      <c r="AL14" s="23"/>
      <c r="AM14" s="23"/>
    </row>
    <row r="15" spans="1:39">
      <c r="A15" s="219">
        <v>1931</v>
      </c>
      <c r="B15" s="200">
        <v>0</v>
      </c>
      <c r="C15" s="200">
        <v>0</v>
      </c>
      <c r="D15" s="200">
        <v>2.6881720430107503E-3</v>
      </c>
      <c r="E15" s="200">
        <v>1.0799136069114534E-2</v>
      </c>
      <c r="F15" s="200">
        <v>3.0048879915329785E-2</v>
      </c>
      <c r="G15" s="200">
        <v>9.5228790235187821E-2</v>
      </c>
      <c r="H15" s="200">
        <v>0.31669978263478649</v>
      </c>
      <c r="I15" s="200">
        <v>5.0132654724659442E-3</v>
      </c>
      <c r="J15" s="200">
        <v>7.8968807094342286E-2</v>
      </c>
      <c r="K15" s="201">
        <v>3.801831040968795E-2</v>
      </c>
      <c r="M15" s="31"/>
      <c r="N15" s="34"/>
      <c r="O15" s="34"/>
      <c r="P15" s="34"/>
      <c r="Q15" s="34"/>
      <c r="R15" s="34"/>
      <c r="S15" s="34"/>
      <c r="T15" s="34"/>
      <c r="U15" s="34"/>
      <c r="V15" s="34"/>
      <c r="W15" s="34"/>
      <c r="Y15" s="23"/>
      <c r="Z15" s="23"/>
      <c r="AA15" s="23"/>
      <c r="AB15" s="23"/>
      <c r="AC15" s="23"/>
      <c r="AD15" s="23"/>
      <c r="AE15" s="23"/>
      <c r="AF15" s="23"/>
      <c r="AG15" s="23"/>
      <c r="AH15" s="23"/>
      <c r="AI15" s="23"/>
      <c r="AJ15" s="23"/>
      <c r="AK15" s="23"/>
      <c r="AL15" s="23"/>
      <c r="AM15" s="23"/>
    </row>
    <row r="16" spans="1:39">
      <c r="A16" s="219">
        <v>1932</v>
      </c>
      <c r="B16" s="200">
        <v>0</v>
      </c>
      <c r="C16" s="200">
        <v>6.7038476705537642E-3</v>
      </c>
      <c r="D16" s="200">
        <v>1.098901098901095E-2</v>
      </c>
      <c r="E16" s="200">
        <v>9.2491137608764484E-3</v>
      </c>
      <c r="F16" s="200">
        <v>6.0970292947099325E-2</v>
      </c>
      <c r="G16" s="200">
        <v>0.13978190859997941</v>
      </c>
      <c r="H16" s="200">
        <v>0.24061876850565012</v>
      </c>
      <c r="I16" s="200">
        <v>8.5993678717021238E-3</v>
      </c>
      <c r="J16" s="200">
        <v>0.10988771114950624</v>
      </c>
      <c r="K16" s="201">
        <v>5.4976411242956269E-2</v>
      </c>
      <c r="M16" s="31"/>
      <c r="N16" s="34"/>
      <c r="O16" s="34"/>
      <c r="P16" s="34"/>
      <c r="Q16" s="34"/>
      <c r="R16" s="34"/>
      <c r="S16" s="34"/>
      <c r="T16" s="34"/>
      <c r="U16" s="34"/>
      <c r="V16" s="34"/>
      <c r="W16" s="34"/>
      <c r="Y16" s="23"/>
      <c r="Z16" s="23"/>
      <c r="AA16" s="23"/>
      <c r="AB16" s="23"/>
      <c r="AC16" s="23"/>
      <c r="AD16" s="23"/>
      <c r="AE16" s="23"/>
      <c r="AF16" s="23"/>
      <c r="AG16" s="23"/>
      <c r="AH16" s="23"/>
      <c r="AI16" s="23"/>
      <c r="AJ16" s="23"/>
      <c r="AK16" s="23"/>
      <c r="AL16" s="23"/>
      <c r="AM16" s="23"/>
    </row>
    <row r="17" spans="1:39">
      <c r="A17" s="219">
        <v>1933</v>
      </c>
      <c r="B17" s="200">
        <v>0</v>
      </c>
      <c r="C17" s="200">
        <v>0</v>
      </c>
      <c r="D17" s="200">
        <v>2.5839793281653423E-3</v>
      </c>
      <c r="E17" s="200">
        <v>1.7710902562180775E-2</v>
      </c>
      <c r="F17" s="200">
        <v>0.11710287246994966</v>
      </c>
      <c r="G17" s="200">
        <v>0.16146627466722019</v>
      </c>
      <c r="H17" s="200">
        <v>0.25920782541035237</v>
      </c>
      <c r="I17" s="200">
        <v>7.899468531528786E-3</v>
      </c>
      <c r="J17" s="200">
        <v>0.15769571712953789</v>
      </c>
      <c r="K17" s="201">
        <v>8.5271436344370288E-2</v>
      </c>
      <c r="M17" s="31"/>
      <c r="N17" s="34"/>
      <c r="O17" s="34"/>
      <c r="P17" s="34"/>
      <c r="Q17" s="34"/>
      <c r="R17" s="34"/>
      <c r="S17" s="34"/>
      <c r="T17" s="34"/>
      <c r="U17" s="34"/>
      <c r="V17" s="34"/>
      <c r="W17" s="34"/>
      <c r="Y17" s="23"/>
      <c r="Z17" s="23"/>
      <c r="AA17" s="23"/>
      <c r="AB17" s="23"/>
      <c r="AC17" s="23"/>
      <c r="AD17" s="23"/>
      <c r="AE17" s="23"/>
      <c r="AF17" s="23"/>
      <c r="AG17" s="23"/>
      <c r="AH17" s="23"/>
      <c r="AI17" s="23"/>
      <c r="AJ17" s="23"/>
      <c r="AK17" s="23"/>
      <c r="AL17" s="23"/>
      <c r="AM17" s="23"/>
    </row>
    <row r="18" spans="1:39">
      <c r="A18" s="219">
        <v>1934</v>
      </c>
      <c r="B18" s="200">
        <v>0</v>
      </c>
      <c r="C18" s="200">
        <v>6.1728395061728669E-3</v>
      </c>
      <c r="D18" s="200">
        <v>3.0581039755351869E-3</v>
      </c>
      <c r="E18" s="200">
        <v>8.5733882030178954E-3</v>
      </c>
      <c r="F18" s="200">
        <v>2.522938945354114E-2</v>
      </c>
      <c r="G18" s="200">
        <v>4.2235202197779209E-2</v>
      </c>
      <c r="H18" s="200">
        <v>0.16503634101225451</v>
      </c>
      <c r="I18" s="200">
        <v>5.8635653574889979E-3</v>
      </c>
      <c r="J18" s="200">
        <v>5.8909043841073538E-2</v>
      </c>
      <c r="K18" s="201">
        <v>3.4028102407758776E-2</v>
      </c>
      <c r="M18" s="31"/>
      <c r="N18" s="34"/>
      <c r="O18" s="34"/>
      <c r="P18" s="34"/>
      <c r="Q18" s="34"/>
      <c r="R18" s="34"/>
      <c r="S18" s="34"/>
      <c r="T18" s="34"/>
      <c r="U18" s="34"/>
      <c r="V18" s="34"/>
      <c r="W18" s="34"/>
      <c r="Y18" s="23"/>
      <c r="Z18" s="23"/>
      <c r="AA18" s="23"/>
      <c r="AB18" s="23"/>
      <c r="AC18" s="23"/>
      <c r="AD18" s="23"/>
      <c r="AE18" s="23"/>
      <c r="AF18" s="23"/>
      <c r="AG18" s="23"/>
      <c r="AH18" s="23"/>
      <c r="AI18" s="23"/>
      <c r="AJ18" s="23"/>
      <c r="AK18" s="23"/>
      <c r="AL18" s="23"/>
      <c r="AM18" s="23"/>
    </row>
    <row r="19" spans="1:39">
      <c r="A19" s="219">
        <v>1935</v>
      </c>
      <c r="B19" s="200">
        <v>0</v>
      </c>
      <c r="C19" s="200">
        <v>0</v>
      </c>
      <c r="D19" s="200">
        <v>1.4285714285714235E-2</v>
      </c>
      <c r="E19" s="200">
        <v>1.9228892270556797E-2</v>
      </c>
      <c r="F19" s="200">
        <v>5.1196282484562428E-2</v>
      </c>
      <c r="G19" s="200">
        <v>4.2746747641844829E-2</v>
      </c>
      <c r="H19" s="200">
        <v>0.13023898306438098</v>
      </c>
      <c r="I19" s="200">
        <v>1.2850934483499499E-2</v>
      </c>
      <c r="J19" s="200">
        <v>6.2452183953338847E-2</v>
      </c>
      <c r="K19" s="201">
        <v>3.932257389160565E-2</v>
      </c>
      <c r="M19" s="31"/>
      <c r="N19" s="34"/>
      <c r="O19" s="34"/>
      <c r="P19" s="34"/>
      <c r="Q19" s="34"/>
      <c r="R19" s="34"/>
      <c r="S19" s="34"/>
      <c r="T19" s="34"/>
      <c r="U19" s="34"/>
      <c r="V19" s="34"/>
      <c r="W19" s="34"/>
      <c r="Y19" s="23"/>
      <c r="Z19" s="23"/>
      <c r="AA19" s="23"/>
      <c r="AB19" s="23"/>
      <c r="AC19" s="23"/>
      <c r="AD19" s="23"/>
      <c r="AE19" s="23"/>
      <c r="AF19" s="23"/>
      <c r="AG19" s="23"/>
      <c r="AH19" s="23"/>
      <c r="AI19" s="23"/>
      <c r="AJ19" s="23"/>
      <c r="AK19" s="23"/>
      <c r="AL19" s="23"/>
      <c r="AM19" s="23"/>
    </row>
    <row r="20" spans="1:39">
      <c r="A20" s="219">
        <v>1936</v>
      </c>
      <c r="B20" s="200">
        <v>0</v>
      </c>
      <c r="C20" s="200">
        <v>8.4745762711864181E-3</v>
      </c>
      <c r="D20" s="200">
        <v>5.4347826086956763E-3</v>
      </c>
      <c r="E20" s="200">
        <v>3.2679738562091387E-3</v>
      </c>
      <c r="F20" s="200">
        <v>1.226704014939306E-2</v>
      </c>
      <c r="G20" s="200">
        <v>2.3845715371461296E-2</v>
      </c>
      <c r="H20" s="200">
        <v>7.795249247239866E-2</v>
      </c>
      <c r="I20" s="200">
        <v>4.8157453936348293E-3</v>
      </c>
      <c r="J20" s="200">
        <v>2.7124228805122663E-2</v>
      </c>
      <c r="K20" s="201">
        <v>1.6317619486413304E-2</v>
      </c>
      <c r="M20" s="31"/>
      <c r="N20" s="34"/>
      <c r="O20" s="34"/>
      <c r="P20" s="34"/>
      <c r="Q20" s="34"/>
      <c r="R20" s="34"/>
      <c r="S20" s="34"/>
      <c r="T20" s="34"/>
      <c r="U20" s="34"/>
      <c r="V20" s="34"/>
      <c r="W20" s="34"/>
      <c r="Y20" s="23"/>
      <c r="Z20" s="23"/>
      <c r="AA20" s="23"/>
      <c r="AB20" s="23"/>
      <c r="AC20" s="23"/>
      <c r="AD20" s="23"/>
      <c r="AE20" s="23"/>
      <c r="AF20" s="23"/>
      <c r="AG20" s="23"/>
      <c r="AH20" s="23"/>
      <c r="AI20" s="23"/>
      <c r="AJ20" s="23"/>
      <c r="AK20" s="23"/>
      <c r="AL20" s="23"/>
      <c r="AM20" s="23"/>
    </row>
    <row r="21" spans="1:39">
      <c r="A21" s="219">
        <v>1937</v>
      </c>
      <c r="B21" s="200">
        <v>0</v>
      </c>
      <c r="C21" s="200">
        <v>0</v>
      </c>
      <c r="D21" s="200">
        <v>5.050505050505083E-3</v>
      </c>
      <c r="E21" s="200">
        <v>1.0434696602542037E-2</v>
      </c>
      <c r="F21" s="200">
        <v>9.9082087674878805E-3</v>
      </c>
      <c r="G21" s="200">
        <v>2.668962746388881E-2</v>
      </c>
      <c r="H21" s="200">
        <v>9.0743771594835376E-2</v>
      </c>
      <c r="I21" s="200">
        <v>6.185777823219718E-3</v>
      </c>
      <c r="J21" s="200">
        <v>2.7404140274981503E-2</v>
      </c>
      <c r="K21" s="201">
        <v>1.7202042100338488E-2</v>
      </c>
      <c r="M21" s="31"/>
      <c r="N21" s="34"/>
      <c r="O21" s="34"/>
      <c r="P21" s="34"/>
      <c r="Q21" s="34"/>
      <c r="R21" s="34"/>
      <c r="S21" s="34"/>
      <c r="T21" s="34"/>
      <c r="U21" s="34"/>
      <c r="V21" s="34"/>
      <c r="W21" s="34"/>
      <c r="Y21" s="23"/>
      <c r="Z21" s="23"/>
      <c r="AA21" s="23"/>
      <c r="AB21" s="23"/>
      <c r="AC21" s="23"/>
      <c r="AD21" s="23"/>
      <c r="AE21" s="23"/>
      <c r="AF21" s="23"/>
      <c r="AG21" s="23"/>
      <c r="AH21" s="23"/>
      <c r="AI21" s="23"/>
      <c r="AJ21" s="23"/>
      <c r="AK21" s="23"/>
      <c r="AL21" s="23"/>
      <c r="AM21" s="23"/>
    </row>
    <row r="22" spans="1:39">
      <c r="A22" s="219">
        <v>1938</v>
      </c>
      <c r="B22" s="200">
        <v>0</v>
      </c>
      <c r="C22" s="200">
        <v>8.5470085470085166E-3</v>
      </c>
      <c r="D22" s="200">
        <v>1.6393442622950838E-2</v>
      </c>
      <c r="E22" s="200">
        <v>1.9902946761375606E-2</v>
      </c>
      <c r="F22" s="200">
        <v>9.8464875456295564E-3</v>
      </c>
      <c r="G22" s="200">
        <v>1.4673087230830606E-2</v>
      </c>
      <c r="H22" s="200">
        <v>0.1280821917808217</v>
      </c>
      <c r="I22" s="200">
        <v>1.5503839897212046E-2</v>
      </c>
      <c r="J22" s="200">
        <v>2.590622643335172E-2</v>
      </c>
      <c r="K22" s="201">
        <v>2.1062138613595405E-2</v>
      </c>
      <c r="M22" s="31"/>
      <c r="N22" s="34"/>
      <c r="O22" s="34"/>
      <c r="P22" s="34"/>
      <c r="Q22" s="34"/>
      <c r="R22" s="34"/>
      <c r="S22" s="34"/>
      <c r="T22" s="34"/>
      <c r="U22" s="34"/>
      <c r="V22" s="34"/>
      <c r="W22" s="34"/>
      <c r="Y22" s="23"/>
      <c r="Z22" s="23"/>
      <c r="AA22" s="23"/>
      <c r="AB22" s="23"/>
      <c r="AC22" s="23"/>
      <c r="AD22" s="23"/>
      <c r="AE22" s="23"/>
      <c r="AF22" s="23"/>
      <c r="AG22" s="23"/>
      <c r="AH22" s="23"/>
      <c r="AI22" s="23"/>
      <c r="AJ22" s="23"/>
      <c r="AK22" s="23"/>
      <c r="AL22" s="23"/>
      <c r="AM22" s="23"/>
    </row>
    <row r="23" spans="1:39">
      <c r="A23" s="219">
        <v>1939</v>
      </c>
      <c r="B23" s="200">
        <v>0</v>
      </c>
      <c r="C23" s="200">
        <v>0</v>
      </c>
      <c r="D23" s="200">
        <v>0</v>
      </c>
      <c r="E23" s="200">
        <v>9.947228319245327E-3</v>
      </c>
      <c r="F23" s="200">
        <v>6.1931185526691301E-3</v>
      </c>
      <c r="G23" s="200">
        <v>1.7440371952031186E-2</v>
      </c>
      <c r="H23" s="200">
        <v>6.0732561271209184E-2</v>
      </c>
      <c r="I23" s="200">
        <v>4.1247480796824387E-3</v>
      </c>
      <c r="J23" s="200">
        <v>1.7689381287945394E-2</v>
      </c>
      <c r="K23" s="201">
        <v>1.2215802647973506E-2</v>
      </c>
      <c r="M23" s="31"/>
      <c r="N23" s="34"/>
      <c r="O23" s="34"/>
      <c r="P23" s="34"/>
      <c r="Q23" s="34"/>
      <c r="R23" s="34"/>
      <c r="S23" s="34"/>
      <c r="T23" s="34"/>
      <c r="U23" s="34"/>
      <c r="V23" s="34"/>
      <c r="W23" s="34"/>
      <c r="Y23" s="23"/>
      <c r="Z23" s="23"/>
      <c r="AA23" s="23"/>
      <c r="AB23" s="23"/>
      <c r="AC23" s="23"/>
      <c r="AD23" s="23"/>
      <c r="AE23" s="23"/>
      <c r="AF23" s="23"/>
      <c r="AG23" s="23"/>
      <c r="AH23" s="23"/>
      <c r="AI23" s="23"/>
      <c r="AJ23" s="23"/>
      <c r="AK23" s="23"/>
      <c r="AL23" s="23"/>
      <c r="AM23" s="23"/>
    </row>
    <row r="24" spans="1:39">
      <c r="A24" s="219">
        <v>1940</v>
      </c>
      <c r="B24" s="200">
        <v>0</v>
      </c>
      <c r="C24" s="200">
        <v>0</v>
      </c>
      <c r="D24" s="200">
        <v>0</v>
      </c>
      <c r="E24" s="200">
        <v>1.3698630136986356E-2</v>
      </c>
      <c r="F24" s="200">
        <v>4.3103448275861878E-3</v>
      </c>
      <c r="G24" s="200">
        <v>3.2949276561375584E-2</v>
      </c>
      <c r="H24" s="200">
        <v>0.11829347123464773</v>
      </c>
      <c r="I24" s="200">
        <v>5.9171597633136397E-3</v>
      </c>
      <c r="J24" s="200">
        <v>3.5507993162022911E-2</v>
      </c>
      <c r="K24" s="201">
        <v>2.4670682596159565E-2</v>
      </c>
      <c r="M24" s="31"/>
      <c r="N24" s="34"/>
      <c r="O24" s="34"/>
      <c r="P24" s="34"/>
      <c r="Q24" s="34"/>
      <c r="R24" s="34"/>
      <c r="S24" s="34"/>
      <c r="T24" s="34"/>
      <c r="U24" s="34"/>
      <c r="V24" s="34"/>
      <c r="W24" s="34"/>
      <c r="Y24" s="23"/>
      <c r="Z24" s="23"/>
      <c r="AA24" s="23"/>
      <c r="AB24" s="23"/>
      <c r="AC24" s="23"/>
      <c r="AD24" s="23"/>
      <c r="AE24" s="23"/>
      <c r="AF24" s="23"/>
      <c r="AG24" s="23"/>
      <c r="AH24" s="23"/>
      <c r="AI24" s="23"/>
      <c r="AJ24" s="23"/>
      <c r="AK24" s="23"/>
      <c r="AL24" s="23"/>
      <c r="AM24" s="23"/>
    </row>
    <row r="25" spans="1:39">
      <c r="A25" s="219">
        <v>1941</v>
      </c>
      <c r="B25" s="200">
        <v>0</v>
      </c>
      <c r="C25" s="200">
        <v>0</v>
      </c>
      <c r="D25" s="200">
        <v>0</v>
      </c>
      <c r="E25" s="200">
        <v>0</v>
      </c>
      <c r="F25" s="200">
        <v>9.725319037904967E-3</v>
      </c>
      <c r="G25" s="200">
        <v>8.0645161290322509E-3</v>
      </c>
      <c r="H25" s="200">
        <v>5.0707969716234036E-2</v>
      </c>
      <c r="I25" s="200">
        <v>0</v>
      </c>
      <c r="J25" s="200">
        <v>1.7068314790528394E-2</v>
      </c>
      <c r="K25" s="201">
        <v>1.0828370618223726E-2</v>
      </c>
      <c r="M25" s="31"/>
      <c r="N25" s="34"/>
      <c r="O25" s="34"/>
      <c r="P25" s="34"/>
      <c r="Q25" s="34"/>
      <c r="R25" s="34"/>
      <c r="S25" s="34"/>
      <c r="T25" s="34"/>
      <c r="U25" s="34"/>
      <c r="V25" s="34"/>
      <c r="W25" s="34"/>
      <c r="Y25" s="23"/>
      <c r="Z25" s="23"/>
      <c r="AA25" s="23"/>
      <c r="AB25" s="23"/>
      <c r="AC25" s="23"/>
      <c r="AD25" s="23"/>
      <c r="AE25" s="23"/>
      <c r="AF25" s="23"/>
      <c r="AG25" s="23"/>
      <c r="AH25" s="23"/>
      <c r="AI25" s="23"/>
      <c r="AJ25" s="23"/>
      <c r="AK25" s="23"/>
      <c r="AL25" s="23"/>
      <c r="AM25" s="23"/>
    </row>
    <row r="26" spans="1:39">
      <c r="A26" s="219">
        <v>1942</v>
      </c>
      <c r="B26" s="200">
        <v>0</v>
      </c>
      <c r="C26" s="200">
        <v>0</v>
      </c>
      <c r="D26" s="200">
        <v>0</v>
      </c>
      <c r="E26" s="200">
        <v>0</v>
      </c>
      <c r="F26" s="200">
        <v>0</v>
      </c>
      <c r="G26" s="200">
        <v>7.843379446640264E-3</v>
      </c>
      <c r="H26" s="200">
        <v>2.0040485829959542E-2</v>
      </c>
      <c r="I26" s="200">
        <v>0</v>
      </c>
      <c r="J26" s="200">
        <v>7.3345529716748459E-3</v>
      </c>
      <c r="K26" s="201">
        <v>4.5496960756598037E-3</v>
      </c>
      <c r="M26" s="31"/>
      <c r="N26" s="34"/>
      <c r="O26" s="34"/>
      <c r="P26" s="34"/>
      <c r="Q26" s="34"/>
      <c r="R26" s="34"/>
      <c r="S26" s="34"/>
      <c r="T26" s="34"/>
      <c r="U26" s="34"/>
      <c r="V26" s="34"/>
      <c r="W26" s="34"/>
      <c r="Y26" s="23"/>
      <c r="Z26" s="23"/>
      <c r="AA26" s="23"/>
      <c r="AB26" s="23"/>
      <c r="AC26" s="23"/>
      <c r="AD26" s="23"/>
      <c r="AE26" s="23"/>
      <c r="AF26" s="23"/>
      <c r="AG26" s="23"/>
      <c r="AH26" s="23"/>
      <c r="AI26" s="23"/>
      <c r="AJ26" s="23"/>
      <c r="AK26" s="23"/>
      <c r="AL26" s="23"/>
      <c r="AM26" s="23"/>
    </row>
    <row r="27" spans="1:39">
      <c r="A27" s="219">
        <v>1943</v>
      </c>
      <c r="B27" s="200">
        <v>0</v>
      </c>
      <c r="C27" s="200">
        <v>0</v>
      </c>
      <c r="D27" s="200">
        <v>0</v>
      </c>
      <c r="E27" s="200">
        <v>0</v>
      </c>
      <c r="F27" s="200">
        <v>0</v>
      </c>
      <c r="G27" s="200">
        <v>1.3468879175649207E-2</v>
      </c>
      <c r="H27" s="200">
        <v>0</v>
      </c>
      <c r="I27" s="200">
        <v>0</v>
      </c>
      <c r="J27" s="200">
        <v>6.1279626673216292E-3</v>
      </c>
      <c r="K27" s="201">
        <v>3.6933906573700659E-3</v>
      </c>
      <c r="M27" s="31"/>
      <c r="N27" s="34"/>
      <c r="O27" s="34"/>
      <c r="P27" s="34"/>
      <c r="Q27" s="34"/>
      <c r="R27" s="34"/>
      <c r="S27" s="34"/>
      <c r="T27" s="34"/>
      <c r="U27" s="34"/>
      <c r="V27" s="34"/>
      <c r="W27" s="34"/>
      <c r="Y27" s="23"/>
      <c r="Z27" s="23"/>
      <c r="AA27" s="23"/>
      <c r="AB27" s="23"/>
      <c r="AC27" s="23"/>
      <c r="AD27" s="23"/>
      <c r="AE27" s="23"/>
      <c r="AF27" s="23"/>
      <c r="AG27" s="23"/>
      <c r="AH27" s="23"/>
      <c r="AI27" s="23"/>
      <c r="AJ27" s="23"/>
      <c r="AK27" s="23"/>
      <c r="AL27" s="23"/>
      <c r="AM27" s="23"/>
    </row>
    <row r="28" spans="1:39">
      <c r="A28" s="219">
        <v>1944</v>
      </c>
      <c r="B28" s="200">
        <v>0</v>
      </c>
      <c r="C28" s="200">
        <v>0</v>
      </c>
      <c r="D28" s="200">
        <v>0</v>
      </c>
      <c r="E28" s="200">
        <v>0</v>
      </c>
      <c r="F28" s="200">
        <v>0</v>
      </c>
      <c r="G28" s="200">
        <v>4.9019607843137081E-3</v>
      </c>
      <c r="H28" s="200">
        <v>2.5514403292181131E-2</v>
      </c>
      <c r="I28" s="200">
        <v>0</v>
      </c>
      <c r="J28" s="200">
        <v>6.6354318950856417E-3</v>
      </c>
      <c r="K28" s="201">
        <v>3.8774190529370367E-3</v>
      </c>
      <c r="M28" s="31"/>
      <c r="N28" s="34"/>
      <c r="O28" s="34"/>
      <c r="P28" s="34"/>
      <c r="Q28" s="34"/>
      <c r="R28" s="34"/>
      <c r="S28" s="34"/>
      <c r="T28" s="34"/>
      <c r="U28" s="34"/>
      <c r="V28" s="34"/>
      <c r="W28" s="34"/>
      <c r="Y28" s="23"/>
      <c r="Z28" s="23"/>
      <c r="AA28" s="23"/>
      <c r="AB28" s="23"/>
      <c r="AC28" s="23"/>
      <c r="AD28" s="23"/>
      <c r="AE28" s="23"/>
      <c r="AF28" s="23"/>
      <c r="AG28" s="23"/>
      <c r="AH28" s="23"/>
      <c r="AI28" s="23"/>
      <c r="AJ28" s="23"/>
      <c r="AK28" s="23"/>
      <c r="AL28" s="23"/>
      <c r="AM28" s="23"/>
    </row>
    <row r="29" spans="1:39">
      <c r="A29" s="219">
        <v>1945</v>
      </c>
      <c r="B29" s="200">
        <v>0</v>
      </c>
      <c r="C29" s="200">
        <v>0</v>
      </c>
      <c r="D29" s="200">
        <v>0</v>
      </c>
      <c r="E29" s="200">
        <v>0</v>
      </c>
      <c r="F29" s="200">
        <v>0</v>
      </c>
      <c r="G29" s="200">
        <v>0</v>
      </c>
      <c r="H29" s="200">
        <v>3.5714285714285698E-2</v>
      </c>
      <c r="I29" s="200">
        <v>0</v>
      </c>
      <c r="J29" s="200">
        <v>5.6179775280899014E-3</v>
      </c>
      <c r="K29" s="201">
        <v>3.0534351145038441E-3</v>
      </c>
      <c r="M29" s="31"/>
      <c r="N29" s="34"/>
      <c r="O29" s="34"/>
      <c r="P29" s="34"/>
      <c r="Q29" s="34"/>
      <c r="R29" s="34"/>
      <c r="S29" s="34"/>
      <c r="T29" s="34"/>
      <c r="U29" s="34"/>
      <c r="V29" s="34"/>
      <c r="W29" s="34"/>
      <c r="Y29" s="23"/>
      <c r="Z29" s="23"/>
      <c r="AA29" s="23"/>
      <c r="AB29" s="23"/>
      <c r="AC29" s="23"/>
      <c r="AD29" s="23"/>
      <c r="AE29" s="23"/>
      <c r="AF29" s="23"/>
      <c r="AG29" s="23"/>
      <c r="AH29" s="23"/>
      <c r="AI29" s="23"/>
      <c r="AJ29" s="23"/>
      <c r="AK29" s="23"/>
      <c r="AL29" s="23"/>
      <c r="AM29" s="23"/>
    </row>
    <row r="30" spans="1:39">
      <c r="A30" s="219">
        <v>1946</v>
      </c>
      <c r="B30" s="200">
        <v>0</v>
      </c>
      <c r="C30" s="200">
        <v>0</v>
      </c>
      <c r="D30" s="200">
        <v>0</v>
      </c>
      <c r="E30" s="200">
        <v>0</v>
      </c>
      <c r="F30" s="200">
        <v>0</v>
      </c>
      <c r="G30" s="200">
        <v>0</v>
      </c>
      <c r="H30" s="200">
        <v>0</v>
      </c>
      <c r="I30" s="200">
        <v>0</v>
      </c>
      <c r="J30" s="200">
        <v>0</v>
      </c>
      <c r="K30" s="201">
        <v>0</v>
      </c>
      <c r="M30" s="31"/>
      <c r="N30" s="34"/>
      <c r="O30" s="34"/>
      <c r="P30" s="34"/>
      <c r="Q30" s="34"/>
      <c r="R30" s="34"/>
      <c r="S30" s="34"/>
      <c r="T30" s="34"/>
      <c r="U30" s="34"/>
      <c r="V30" s="34"/>
      <c r="W30" s="34"/>
      <c r="Y30" s="23"/>
      <c r="Z30" s="23"/>
      <c r="AA30" s="23"/>
      <c r="AB30" s="23"/>
      <c r="AC30" s="23"/>
      <c r="AD30" s="23"/>
      <c r="AE30" s="23"/>
      <c r="AF30" s="23"/>
      <c r="AG30" s="23"/>
      <c r="AH30" s="23"/>
      <c r="AI30" s="23"/>
      <c r="AJ30" s="23"/>
      <c r="AK30" s="23"/>
      <c r="AL30" s="23"/>
      <c r="AM30" s="23"/>
    </row>
    <row r="31" spans="1:39">
      <c r="A31" s="219">
        <v>1947</v>
      </c>
      <c r="B31" s="200">
        <v>0</v>
      </c>
      <c r="C31" s="200">
        <v>0</v>
      </c>
      <c r="D31" s="200">
        <v>0</v>
      </c>
      <c r="E31" s="200">
        <v>0</v>
      </c>
      <c r="F31" s="200">
        <v>0</v>
      </c>
      <c r="G31" s="200">
        <v>7.1428571428571175E-3</v>
      </c>
      <c r="H31" s="200">
        <v>2.777777777777779E-2</v>
      </c>
      <c r="I31" s="200">
        <v>0</v>
      </c>
      <c r="J31" s="200">
        <v>6.3353413654618773E-3</v>
      </c>
      <c r="K31" s="201">
        <v>3.1489581163774982E-3</v>
      </c>
      <c r="M31" s="31"/>
      <c r="N31" s="34"/>
      <c r="O31" s="34"/>
      <c r="P31" s="34"/>
      <c r="Q31" s="34"/>
      <c r="R31" s="34"/>
      <c r="S31" s="34"/>
      <c r="T31" s="34"/>
      <c r="U31" s="34"/>
      <c r="V31" s="34"/>
      <c r="W31" s="34"/>
      <c r="Y31" s="23"/>
      <c r="Z31" s="23"/>
      <c r="AA31" s="23"/>
      <c r="AB31" s="23"/>
      <c r="AC31" s="23"/>
      <c r="AD31" s="23"/>
      <c r="AE31" s="23"/>
      <c r="AF31" s="23"/>
      <c r="AG31" s="23"/>
      <c r="AH31" s="23"/>
      <c r="AI31" s="23"/>
      <c r="AJ31" s="23"/>
      <c r="AK31" s="23"/>
      <c r="AL31" s="23"/>
      <c r="AM31" s="23"/>
    </row>
    <row r="32" spans="1:39">
      <c r="A32" s="219">
        <v>1948</v>
      </c>
      <c r="B32" s="200">
        <v>0</v>
      </c>
      <c r="C32" s="200">
        <v>0</v>
      </c>
      <c r="D32" s="200">
        <v>0</v>
      </c>
      <c r="E32" s="200">
        <v>0</v>
      </c>
      <c r="F32" s="200">
        <v>0</v>
      </c>
      <c r="G32" s="200">
        <v>0</v>
      </c>
      <c r="H32" s="200">
        <v>0</v>
      </c>
      <c r="I32" s="200">
        <v>0</v>
      </c>
      <c r="J32" s="200">
        <v>0</v>
      </c>
      <c r="K32" s="201">
        <v>0</v>
      </c>
      <c r="M32" s="31"/>
      <c r="N32" s="34"/>
      <c r="O32" s="34"/>
      <c r="P32" s="34"/>
      <c r="Q32" s="34"/>
      <c r="R32" s="34"/>
      <c r="S32" s="34"/>
      <c r="T32" s="34"/>
      <c r="U32" s="34"/>
      <c r="V32" s="34"/>
      <c r="W32" s="34"/>
      <c r="Y32" s="23"/>
      <c r="Z32" s="23"/>
      <c r="AA32" s="23"/>
      <c r="AB32" s="23"/>
      <c r="AC32" s="23"/>
      <c r="AD32" s="23"/>
      <c r="AE32" s="23"/>
      <c r="AF32" s="23"/>
      <c r="AG32" s="23"/>
      <c r="AH32" s="23"/>
      <c r="AI32" s="23"/>
      <c r="AJ32" s="23"/>
      <c r="AK32" s="23"/>
      <c r="AL32" s="23"/>
      <c r="AM32" s="23"/>
    </row>
    <row r="33" spans="1:39">
      <c r="A33" s="219">
        <v>1949</v>
      </c>
      <c r="B33" s="200">
        <v>0</v>
      </c>
      <c r="C33" s="200">
        <v>0</v>
      </c>
      <c r="D33" s="200">
        <v>0</v>
      </c>
      <c r="E33" s="200">
        <v>0</v>
      </c>
      <c r="F33" s="200">
        <v>1.3596004439511589E-2</v>
      </c>
      <c r="G33" s="200">
        <v>1.0204081632653073E-2</v>
      </c>
      <c r="H33" s="200">
        <v>8.5714285714285854E-2</v>
      </c>
      <c r="I33" s="200">
        <v>0</v>
      </c>
      <c r="J33" s="200">
        <v>1.9189761847079212E-2</v>
      </c>
      <c r="K33" s="201">
        <v>8.3512089820516611E-3</v>
      </c>
      <c r="M33" s="31"/>
      <c r="N33" s="34"/>
      <c r="O33" s="34"/>
      <c r="P33" s="34"/>
      <c r="Q33" s="34"/>
      <c r="R33" s="34"/>
      <c r="S33" s="34"/>
      <c r="T33" s="34"/>
      <c r="U33" s="34"/>
      <c r="V33" s="34"/>
      <c r="W33" s="34"/>
      <c r="Y33" s="23"/>
      <c r="Z33" s="23"/>
      <c r="AA33" s="23"/>
      <c r="AB33" s="23"/>
      <c r="AC33" s="23"/>
      <c r="AD33" s="23"/>
      <c r="AE33" s="23"/>
      <c r="AF33" s="23"/>
      <c r="AG33" s="23"/>
      <c r="AH33" s="23"/>
      <c r="AI33" s="23"/>
      <c r="AJ33" s="23"/>
      <c r="AK33" s="23"/>
      <c r="AL33" s="23"/>
      <c r="AM33" s="23"/>
    </row>
    <row r="34" spans="1:39">
      <c r="A34" s="219">
        <v>1950</v>
      </c>
      <c r="B34" s="200">
        <v>0</v>
      </c>
      <c r="C34" s="200">
        <v>0</v>
      </c>
      <c r="D34" s="200">
        <v>0</v>
      </c>
      <c r="E34" s="200">
        <v>0</v>
      </c>
      <c r="F34" s="200">
        <v>0</v>
      </c>
      <c r="G34" s="200">
        <v>0</v>
      </c>
      <c r="H34" s="200">
        <v>0</v>
      </c>
      <c r="I34" s="200">
        <v>0</v>
      </c>
      <c r="J34" s="200">
        <v>0</v>
      </c>
      <c r="K34" s="201">
        <v>0</v>
      </c>
      <c r="M34" s="31"/>
      <c r="N34" s="34"/>
      <c r="O34" s="34"/>
      <c r="P34" s="34"/>
      <c r="Q34" s="34"/>
      <c r="R34" s="34"/>
      <c r="S34" s="34"/>
      <c r="T34" s="34"/>
      <c r="U34" s="34"/>
      <c r="V34" s="34"/>
      <c r="W34" s="34"/>
      <c r="Y34" s="23"/>
      <c r="Z34" s="23"/>
      <c r="AA34" s="23"/>
      <c r="AB34" s="23"/>
      <c r="AC34" s="23"/>
      <c r="AD34" s="23"/>
      <c r="AE34" s="23"/>
      <c r="AF34" s="23"/>
      <c r="AG34" s="23"/>
      <c r="AH34" s="23"/>
      <c r="AI34" s="23"/>
      <c r="AJ34" s="23"/>
      <c r="AK34" s="23"/>
      <c r="AL34" s="23"/>
      <c r="AM34" s="23"/>
    </row>
    <row r="35" spans="1:39">
      <c r="A35" s="219">
        <v>1951</v>
      </c>
      <c r="B35" s="200">
        <v>0</v>
      </c>
      <c r="C35" s="200">
        <v>0</v>
      </c>
      <c r="D35" s="200">
        <v>0</v>
      </c>
      <c r="E35" s="200">
        <v>0</v>
      </c>
      <c r="F35" s="200">
        <v>0</v>
      </c>
      <c r="G35" s="200">
        <v>0</v>
      </c>
      <c r="H35" s="200">
        <v>4.7619047619047672E-2</v>
      </c>
      <c r="I35" s="200">
        <v>0</v>
      </c>
      <c r="J35" s="200">
        <v>4.3290043290042934E-3</v>
      </c>
      <c r="K35" s="201">
        <v>1.7605633802817433E-3</v>
      </c>
      <c r="M35" s="31"/>
      <c r="N35" s="34"/>
      <c r="O35" s="34"/>
      <c r="P35" s="34"/>
      <c r="Q35" s="34"/>
      <c r="R35" s="34"/>
      <c r="S35" s="34"/>
      <c r="T35" s="34"/>
      <c r="U35" s="34"/>
      <c r="V35" s="34"/>
      <c r="W35" s="34"/>
      <c r="Y35" s="23"/>
      <c r="Z35" s="23"/>
      <c r="AA35" s="23"/>
      <c r="AB35" s="23"/>
      <c r="AC35" s="23"/>
      <c r="AD35" s="23"/>
      <c r="AE35" s="23"/>
      <c r="AF35" s="23"/>
      <c r="AG35" s="23"/>
      <c r="AH35" s="23"/>
      <c r="AI35" s="23"/>
      <c r="AJ35" s="23"/>
      <c r="AK35" s="23"/>
      <c r="AL35" s="23"/>
      <c r="AM35" s="23"/>
    </row>
    <row r="36" spans="1:39">
      <c r="A36" s="219">
        <v>1952</v>
      </c>
      <c r="B36" s="200">
        <v>0</v>
      </c>
      <c r="C36" s="200">
        <v>0</v>
      </c>
      <c r="D36" s="200">
        <v>0</v>
      </c>
      <c r="E36" s="200">
        <v>0</v>
      </c>
      <c r="F36" s="200">
        <v>0</v>
      </c>
      <c r="G36" s="200">
        <v>0</v>
      </c>
      <c r="H36" s="200">
        <v>0</v>
      </c>
      <c r="I36" s="200">
        <v>0</v>
      </c>
      <c r="J36" s="200">
        <v>0</v>
      </c>
      <c r="K36" s="201">
        <v>0</v>
      </c>
      <c r="M36" s="31"/>
      <c r="N36" s="34"/>
      <c r="O36" s="34"/>
      <c r="P36" s="34"/>
      <c r="Q36" s="34"/>
      <c r="R36" s="34"/>
      <c r="S36" s="34"/>
      <c r="T36" s="34"/>
      <c r="U36" s="34"/>
      <c r="V36" s="34"/>
      <c r="W36" s="34"/>
      <c r="Y36" s="23"/>
      <c r="Z36" s="23"/>
      <c r="AA36" s="23"/>
      <c r="AB36" s="23"/>
      <c r="AC36" s="23"/>
      <c r="AD36" s="23"/>
      <c r="AE36" s="23"/>
      <c r="AF36" s="23"/>
      <c r="AG36" s="23"/>
      <c r="AH36" s="23"/>
      <c r="AI36" s="23"/>
      <c r="AJ36" s="23"/>
      <c r="AK36" s="23"/>
      <c r="AL36" s="23"/>
      <c r="AM36" s="23"/>
    </row>
    <row r="37" spans="1:39">
      <c r="A37" s="219">
        <v>1953</v>
      </c>
      <c r="B37" s="200">
        <v>0</v>
      </c>
      <c r="C37" s="200">
        <v>0</v>
      </c>
      <c r="D37" s="200">
        <v>0</v>
      </c>
      <c r="E37" s="200">
        <v>0</v>
      </c>
      <c r="F37" s="200">
        <v>0</v>
      </c>
      <c r="G37" s="200">
        <v>0</v>
      </c>
      <c r="H37" s="200">
        <v>0</v>
      </c>
      <c r="I37" s="200">
        <v>0</v>
      </c>
      <c r="J37" s="200">
        <v>0</v>
      </c>
      <c r="K37" s="201">
        <v>0</v>
      </c>
      <c r="M37" s="31"/>
      <c r="N37" s="34"/>
      <c r="O37" s="34"/>
      <c r="P37" s="34"/>
      <c r="Q37" s="34"/>
      <c r="R37" s="34"/>
      <c r="S37" s="34"/>
      <c r="T37" s="34"/>
      <c r="U37" s="34"/>
      <c r="V37" s="34"/>
      <c r="W37" s="34"/>
      <c r="Y37" s="23"/>
      <c r="Z37" s="23"/>
      <c r="AA37" s="23"/>
      <c r="AB37" s="23"/>
      <c r="AC37" s="23"/>
      <c r="AD37" s="23"/>
      <c r="AE37" s="23"/>
      <c r="AF37" s="23"/>
      <c r="AG37" s="23"/>
      <c r="AH37" s="23"/>
      <c r="AI37" s="23"/>
      <c r="AJ37" s="23"/>
      <c r="AK37" s="23"/>
      <c r="AL37" s="23"/>
      <c r="AM37" s="23"/>
    </row>
    <row r="38" spans="1:39">
      <c r="A38" s="219">
        <v>1954</v>
      </c>
      <c r="B38" s="200">
        <v>0</v>
      </c>
      <c r="C38" s="200">
        <v>0</v>
      </c>
      <c r="D38" s="200">
        <v>0</v>
      </c>
      <c r="E38" s="200">
        <v>0</v>
      </c>
      <c r="F38" s="200">
        <v>0</v>
      </c>
      <c r="G38" s="200">
        <v>0</v>
      </c>
      <c r="H38" s="200">
        <v>7.1428571428571397E-2</v>
      </c>
      <c r="I38" s="200">
        <v>0</v>
      </c>
      <c r="J38" s="200">
        <v>4.6728971962616273E-3</v>
      </c>
      <c r="K38" s="201">
        <v>1.6583747927031434E-3</v>
      </c>
      <c r="M38" s="31"/>
      <c r="N38" s="34"/>
      <c r="O38" s="34"/>
      <c r="P38" s="34"/>
      <c r="Q38" s="34"/>
      <c r="R38" s="34"/>
      <c r="S38" s="34"/>
      <c r="T38" s="34"/>
      <c r="U38" s="34"/>
      <c r="V38" s="34"/>
      <c r="W38" s="34"/>
      <c r="Y38" s="23"/>
      <c r="Z38" s="23"/>
      <c r="AA38" s="23"/>
      <c r="AB38" s="23"/>
      <c r="AC38" s="23"/>
      <c r="AD38" s="23"/>
      <c r="AE38" s="23"/>
      <c r="AF38" s="23"/>
      <c r="AG38" s="23"/>
      <c r="AH38" s="23"/>
      <c r="AI38" s="23"/>
      <c r="AJ38" s="23"/>
      <c r="AK38" s="23"/>
      <c r="AL38" s="23"/>
      <c r="AM38" s="23"/>
    </row>
    <row r="39" spans="1:39">
      <c r="A39" s="219">
        <v>1955</v>
      </c>
      <c r="B39" s="200">
        <v>0</v>
      </c>
      <c r="C39" s="200">
        <v>0</v>
      </c>
      <c r="D39" s="200">
        <v>0</v>
      </c>
      <c r="E39" s="200">
        <v>0</v>
      </c>
      <c r="F39" s="200">
        <v>0</v>
      </c>
      <c r="G39" s="200">
        <v>1.6129032258064502E-2</v>
      </c>
      <c r="H39" s="200">
        <v>0</v>
      </c>
      <c r="I39" s="200">
        <v>0</v>
      </c>
      <c r="J39" s="200">
        <v>5.1813471502590858E-3</v>
      </c>
      <c r="K39" s="201">
        <v>1.6638935108153063E-3</v>
      </c>
      <c r="M39" s="31"/>
      <c r="N39" s="34"/>
      <c r="O39" s="34"/>
      <c r="P39" s="34"/>
      <c r="Q39" s="34"/>
      <c r="R39" s="34"/>
      <c r="S39" s="34"/>
      <c r="T39" s="34"/>
      <c r="U39" s="34"/>
      <c r="V39" s="34"/>
      <c r="W39" s="34"/>
      <c r="Y39" s="23"/>
      <c r="Z39" s="23"/>
      <c r="AA39" s="23"/>
      <c r="AB39" s="23"/>
      <c r="AC39" s="23"/>
      <c r="AD39" s="23"/>
      <c r="AE39" s="23"/>
      <c r="AF39" s="23"/>
      <c r="AG39" s="23"/>
      <c r="AH39" s="23"/>
      <c r="AI39" s="23"/>
      <c r="AJ39" s="23"/>
      <c r="AK39" s="23"/>
      <c r="AL39" s="23"/>
      <c r="AM39" s="23"/>
    </row>
    <row r="40" spans="1:39">
      <c r="A40" s="219">
        <v>1956</v>
      </c>
      <c r="B40" s="200">
        <v>0</v>
      </c>
      <c r="C40" s="200">
        <v>0</v>
      </c>
      <c r="D40" s="200">
        <v>0</v>
      </c>
      <c r="E40" s="200">
        <v>0</v>
      </c>
      <c r="F40" s="200">
        <v>0</v>
      </c>
      <c r="G40" s="200">
        <v>0</v>
      </c>
      <c r="H40" s="200">
        <v>0</v>
      </c>
      <c r="I40" s="200">
        <v>0</v>
      </c>
      <c r="J40" s="200">
        <v>0</v>
      </c>
      <c r="K40" s="201">
        <v>0</v>
      </c>
      <c r="M40" s="31"/>
      <c r="N40" s="34"/>
      <c r="O40" s="34"/>
      <c r="P40" s="34"/>
      <c r="Q40" s="34"/>
      <c r="R40" s="34"/>
      <c r="S40" s="34"/>
      <c r="T40" s="34"/>
      <c r="U40" s="34"/>
      <c r="V40" s="34"/>
      <c r="W40" s="34"/>
      <c r="Y40" s="23"/>
      <c r="Z40" s="23"/>
      <c r="AA40" s="23"/>
      <c r="AB40" s="23"/>
      <c r="AC40" s="23"/>
      <c r="AD40" s="23"/>
      <c r="AE40" s="23"/>
      <c r="AF40" s="23"/>
      <c r="AG40" s="23"/>
      <c r="AH40" s="23"/>
      <c r="AI40" s="23"/>
      <c r="AJ40" s="23"/>
      <c r="AK40" s="23"/>
      <c r="AL40" s="23"/>
      <c r="AM40" s="23"/>
    </row>
    <row r="41" spans="1:39">
      <c r="A41" s="219">
        <v>1957</v>
      </c>
      <c r="B41" s="200">
        <v>0</v>
      </c>
      <c r="C41" s="200">
        <v>0</v>
      </c>
      <c r="D41" s="200">
        <v>0</v>
      </c>
      <c r="E41" s="200">
        <v>0</v>
      </c>
      <c r="F41" s="200">
        <v>0</v>
      </c>
      <c r="G41" s="200">
        <v>1.2658227848101222E-2</v>
      </c>
      <c r="H41" s="200">
        <v>0</v>
      </c>
      <c r="I41" s="200">
        <v>0</v>
      </c>
      <c r="J41" s="200">
        <v>4.484304932735439E-3</v>
      </c>
      <c r="K41" s="201">
        <v>1.4265335235378318E-3</v>
      </c>
      <c r="M41" s="31"/>
      <c r="N41" s="34"/>
      <c r="O41" s="34"/>
      <c r="P41" s="34"/>
      <c r="Q41" s="34"/>
      <c r="R41" s="34"/>
      <c r="S41" s="34"/>
      <c r="T41" s="34"/>
      <c r="U41" s="34"/>
      <c r="V41" s="34"/>
      <c r="W41" s="34"/>
      <c r="Y41" s="23"/>
      <c r="Z41" s="23"/>
      <c r="AA41" s="23"/>
      <c r="AB41" s="23"/>
      <c r="AC41" s="23"/>
      <c r="AD41" s="23"/>
      <c r="AE41" s="23"/>
      <c r="AF41" s="23"/>
      <c r="AG41" s="23"/>
      <c r="AH41" s="23"/>
      <c r="AI41" s="23"/>
      <c r="AJ41" s="23"/>
      <c r="AK41" s="23"/>
      <c r="AL41" s="23"/>
      <c r="AM41" s="23"/>
    </row>
    <row r="42" spans="1:39">
      <c r="A42" s="219">
        <v>1958</v>
      </c>
      <c r="B42" s="200">
        <v>0</v>
      </c>
      <c r="C42" s="200">
        <v>0</v>
      </c>
      <c r="D42" s="200">
        <v>0</v>
      </c>
      <c r="E42" s="200">
        <v>0</v>
      </c>
      <c r="F42" s="200">
        <v>0</v>
      </c>
      <c r="G42" s="200">
        <v>0</v>
      </c>
      <c r="H42" s="200">
        <v>0</v>
      </c>
      <c r="I42" s="200">
        <v>0</v>
      </c>
      <c r="J42" s="200">
        <v>0</v>
      </c>
      <c r="K42" s="201">
        <v>0</v>
      </c>
      <c r="M42" s="31"/>
      <c r="N42" s="34"/>
      <c r="O42" s="34"/>
      <c r="P42" s="34"/>
      <c r="Q42" s="34"/>
      <c r="R42" s="34"/>
      <c r="S42" s="34"/>
      <c r="T42" s="34"/>
      <c r="U42" s="34"/>
      <c r="V42" s="34"/>
      <c r="W42" s="34"/>
      <c r="Y42" s="23"/>
      <c r="Z42" s="23"/>
      <c r="AA42" s="23"/>
      <c r="AB42" s="23"/>
      <c r="AC42" s="23"/>
      <c r="AD42" s="23"/>
      <c r="AE42" s="23"/>
      <c r="AF42" s="23"/>
      <c r="AG42" s="23"/>
      <c r="AH42" s="23"/>
      <c r="AI42" s="23"/>
      <c r="AJ42" s="23"/>
      <c r="AK42" s="23"/>
      <c r="AL42" s="23"/>
      <c r="AM42" s="23"/>
    </row>
    <row r="43" spans="1:39">
      <c r="A43" s="219">
        <v>1959</v>
      </c>
      <c r="B43" s="200">
        <v>0</v>
      </c>
      <c r="C43" s="200">
        <v>0</v>
      </c>
      <c r="D43" s="200">
        <v>0</v>
      </c>
      <c r="E43" s="200">
        <v>0</v>
      </c>
      <c r="F43" s="200">
        <v>0</v>
      </c>
      <c r="G43" s="200">
        <v>0</v>
      </c>
      <c r="H43" s="200">
        <v>0</v>
      </c>
      <c r="I43" s="200">
        <v>0</v>
      </c>
      <c r="J43" s="200">
        <v>0</v>
      </c>
      <c r="K43" s="201">
        <v>0</v>
      </c>
      <c r="M43" s="31"/>
      <c r="N43" s="34"/>
      <c r="O43" s="34"/>
      <c r="P43" s="34"/>
      <c r="Q43" s="34"/>
      <c r="R43" s="34"/>
      <c r="S43" s="34"/>
      <c r="T43" s="34"/>
      <c r="U43" s="34"/>
      <c r="V43" s="34"/>
      <c r="W43" s="34"/>
      <c r="Y43" s="23"/>
      <c r="Z43" s="23"/>
      <c r="AA43" s="23"/>
      <c r="AB43" s="23"/>
      <c r="AC43" s="23"/>
      <c r="AD43" s="23"/>
      <c r="AE43" s="23"/>
      <c r="AF43" s="23"/>
      <c r="AG43" s="23"/>
      <c r="AH43" s="23"/>
      <c r="AI43" s="23"/>
      <c r="AJ43" s="23"/>
      <c r="AK43" s="23"/>
      <c r="AL43" s="23"/>
      <c r="AM43" s="23"/>
    </row>
    <row r="44" spans="1:39">
      <c r="A44" s="219">
        <v>1960</v>
      </c>
      <c r="B44" s="200">
        <v>0</v>
      </c>
      <c r="C44" s="200">
        <v>0</v>
      </c>
      <c r="D44" s="200">
        <v>0</v>
      </c>
      <c r="E44" s="200">
        <v>0</v>
      </c>
      <c r="F44" s="200">
        <v>1.2505899008966481E-2</v>
      </c>
      <c r="G44" s="200">
        <v>0</v>
      </c>
      <c r="H44" s="200">
        <v>0</v>
      </c>
      <c r="I44" s="200">
        <v>0</v>
      </c>
      <c r="J44" s="200">
        <v>7.4965476425330468E-3</v>
      </c>
      <c r="K44" s="201">
        <v>2.4545649178142614E-3</v>
      </c>
      <c r="M44" s="31"/>
      <c r="N44" s="34"/>
      <c r="O44" s="34"/>
      <c r="P44" s="34"/>
      <c r="Q44" s="34"/>
      <c r="R44" s="34"/>
      <c r="S44" s="34"/>
      <c r="T44" s="34"/>
      <c r="U44" s="34"/>
      <c r="V44" s="34"/>
      <c r="W44" s="34"/>
      <c r="Y44" s="23"/>
      <c r="Z44" s="23"/>
      <c r="AA44" s="23"/>
      <c r="AB44" s="23"/>
      <c r="AC44" s="23"/>
      <c r="AD44" s="23"/>
      <c r="AE44" s="23"/>
      <c r="AF44" s="23"/>
      <c r="AG44" s="23"/>
      <c r="AH44" s="23"/>
      <c r="AI44" s="23"/>
      <c r="AJ44" s="23"/>
      <c r="AK44" s="23"/>
      <c r="AL44" s="23"/>
      <c r="AM44" s="23"/>
    </row>
    <row r="45" spans="1:39">
      <c r="A45" s="219">
        <v>1961</v>
      </c>
      <c r="B45" s="200">
        <v>0</v>
      </c>
      <c r="C45" s="200">
        <v>0</v>
      </c>
      <c r="D45" s="200">
        <v>0</v>
      </c>
      <c r="E45" s="200">
        <v>0</v>
      </c>
      <c r="F45" s="200">
        <v>5.9880239520958556E-3</v>
      </c>
      <c r="G45" s="200">
        <v>0</v>
      </c>
      <c r="H45" s="200">
        <v>8.6956521739130488E-2</v>
      </c>
      <c r="I45" s="200">
        <v>0</v>
      </c>
      <c r="J45" s="200">
        <v>1.0722702278083251E-2</v>
      </c>
      <c r="K45" s="201">
        <v>3.53556344356587E-3</v>
      </c>
      <c r="M45" s="31"/>
      <c r="N45" s="34"/>
      <c r="O45" s="34"/>
      <c r="P45" s="34"/>
      <c r="Q45" s="34"/>
      <c r="R45" s="34"/>
      <c r="S45" s="34"/>
      <c r="T45" s="34"/>
      <c r="U45" s="34"/>
      <c r="V45" s="34"/>
      <c r="W45" s="34"/>
      <c r="Y45" s="23"/>
      <c r="Z45" s="23"/>
      <c r="AA45" s="23"/>
      <c r="AB45" s="23"/>
      <c r="AC45" s="23"/>
      <c r="AD45" s="23"/>
      <c r="AE45" s="23"/>
      <c r="AF45" s="23"/>
      <c r="AG45" s="23"/>
      <c r="AH45" s="23"/>
      <c r="AI45" s="23"/>
      <c r="AJ45" s="23"/>
      <c r="AK45" s="23"/>
      <c r="AL45" s="23"/>
      <c r="AM45" s="23"/>
    </row>
    <row r="46" spans="1:39">
      <c r="A46" s="219">
        <v>1962</v>
      </c>
      <c r="B46" s="200">
        <v>0</v>
      </c>
      <c r="C46" s="200">
        <v>0</v>
      </c>
      <c r="D46" s="200">
        <v>0</v>
      </c>
      <c r="E46" s="200">
        <v>0</v>
      </c>
      <c r="F46" s="200">
        <v>1.7487220877051346E-2</v>
      </c>
      <c r="G46" s="200">
        <v>1.4705882352941124E-2</v>
      </c>
      <c r="H46" s="200">
        <v>0</v>
      </c>
      <c r="I46" s="200">
        <v>0</v>
      </c>
      <c r="J46" s="200">
        <v>1.516257386024833E-2</v>
      </c>
      <c r="K46" s="201">
        <v>4.7121883860203884E-3</v>
      </c>
      <c r="M46" s="31"/>
      <c r="N46" s="34"/>
      <c r="O46" s="34"/>
      <c r="P46" s="34"/>
      <c r="Q46" s="34"/>
      <c r="R46" s="34"/>
      <c r="S46" s="34"/>
      <c r="T46" s="34"/>
      <c r="U46" s="34"/>
      <c r="V46" s="34"/>
      <c r="W46" s="34"/>
      <c r="Y46" s="23"/>
      <c r="Z46" s="23"/>
      <c r="AA46" s="23"/>
      <c r="AB46" s="23"/>
      <c r="AC46" s="23"/>
      <c r="AD46" s="23"/>
      <c r="AE46" s="23"/>
      <c r="AF46" s="23"/>
      <c r="AG46" s="23"/>
      <c r="AH46" s="23"/>
      <c r="AI46" s="23"/>
      <c r="AJ46" s="23"/>
      <c r="AK46" s="23"/>
      <c r="AL46" s="23"/>
      <c r="AM46" s="23"/>
    </row>
    <row r="47" spans="1:39">
      <c r="A47" s="219">
        <v>1963</v>
      </c>
      <c r="B47" s="200">
        <v>0</v>
      </c>
      <c r="C47" s="200">
        <v>0</v>
      </c>
      <c r="D47" s="200">
        <v>0</v>
      </c>
      <c r="E47" s="200">
        <v>0</v>
      </c>
      <c r="F47" s="200">
        <v>1.1619241192411867E-2</v>
      </c>
      <c r="G47" s="200">
        <v>1.4705882352941124E-2</v>
      </c>
      <c r="H47" s="200">
        <v>0</v>
      </c>
      <c r="I47" s="200">
        <v>0</v>
      </c>
      <c r="J47" s="200">
        <v>1.1520806785327631E-2</v>
      </c>
      <c r="K47" s="201">
        <v>3.5170685975560723E-3</v>
      </c>
      <c r="M47" s="31"/>
      <c r="N47" s="34"/>
      <c r="O47" s="34"/>
      <c r="P47" s="34"/>
      <c r="Q47" s="34"/>
      <c r="R47" s="34"/>
      <c r="S47" s="34"/>
      <c r="T47" s="34"/>
      <c r="U47" s="34"/>
      <c r="V47" s="34"/>
      <c r="W47" s="34"/>
      <c r="Y47" s="23"/>
      <c r="Z47" s="23"/>
      <c r="AA47" s="23"/>
      <c r="AB47" s="23"/>
      <c r="AC47" s="23"/>
      <c r="AD47" s="23"/>
      <c r="AE47" s="23"/>
      <c r="AF47" s="23"/>
      <c r="AG47" s="23"/>
      <c r="AH47" s="23"/>
      <c r="AI47" s="23"/>
      <c r="AJ47" s="23"/>
      <c r="AK47" s="23"/>
      <c r="AL47" s="23"/>
      <c r="AM47" s="23"/>
    </row>
    <row r="48" spans="1:39">
      <c r="A48" s="219">
        <v>1964</v>
      </c>
      <c r="B48" s="200">
        <v>0</v>
      </c>
      <c r="C48" s="200">
        <v>0</v>
      </c>
      <c r="D48" s="200">
        <v>0</v>
      </c>
      <c r="E48" s="200">
        <v>0</v>
      </c>
      <c r="F48" s="200">
        <v>0</v>
      </c>
      <c r="G48" s="200">
        <v>0</v>
      </c>
      <c r="H48" s="200">
        <v>0</v>
      </c>
      <c r="I48" s="200">
        <v>0</v>
      </c>
      <c r="J48" s="200">
        <v>0</v>
      </c>
      <c r="K48" s="201">
        <v>0</v>
      </c>
      <c r="M48" s="31"/>
      <c r="N48" s="34"/>
      <c r="O48" s="34"/>
      <c r="P48" s="34"/>
      <c r="Q48" s="34"/>
      <c r="R48" s="34"/>
      <c r="S48" s="34"/>
      <c r="T48" s="34"/>
      <c r="U48" s="34"/>
      <c r="V48" s="34"/>
      <c r="W48" s="34"/>
      <c r="Y48" s="23"/>
      <c r="Z48" s="23"/>
      <c r="AA48" s="23"/>
      <c r="AB48" s="23"/>
      <c r="AC48" s="23"/>
      <c r="AD48" s="23"/>
      <c r="AE48" s="23"/>
      <c r="AF48" s="23"/>
      <c r="AG48" s="23"/>
      <c r="AH48" s="23"/>
      <c r="AI48" s="23"/>
      <c r="AJ48" s="23"/>
      <c r="AK48" s="23"/>
      <c r="AL48" s="23"/>
      <c r="AM48" s="23"/>
    </row>
    <row r="49" spans="1:39">
      <c r="A49" s="219">
        <v>1965</v>
      </c>
      <c r="B49" s="200">
        <v>0</v>
      </c>
      <c r="C49" s="200">
        <v>0</v>
      </c>
      <c r="D49" s="200">
        <v>0</v>
      </c>
      <c r="E49" s="200">
        <v>0</v>
      </c>
      <c r="F49" s="200">
        <v>0</v>
      </c>
      <c r="G49" s="200">
        <v>0</v>
      </c>
      <c r="H49" s="200">
        <v>0</v>
      </c>
      <c r="I49" s="200">
        <v>0</v>
      </c>
      <c r="J49" s="200">
        <v>0</v>
      </c>
      <c r="K49" s="201">
        <v>0</v>
      </c>
      <c r="M49" s="31"/>
      <c r="N49" s="34"/>
      <c r="O49" s="34"/>
      <c r="P49" s="34"/>
      <c r="Q49" s="34"/>
      <c r="R49" s="34"/>
      <c r="S49" s="34"/>
      <c r="T49" s="34"/>
      <c r="U49" s="34"/>
      <c r="V49" s="34"/>
      <c r="W49" s="34"/>
      <c r="Y49" s="23"/>
      <c r="Z49" s="23"/>
      <c r="AA49" s="23"/>
      <c r="AB49" s="23"/>
      <c r="AC49" s="23"/>
      <c r="AD49" s="23"/>
      <c r="AE49" s="23"/>
      <c r="AF49" s="23"/>
      <c r="AG49" s="23"/>
      <c r="AH49" s="23"/>
      <c r="AI49" s="23"/>
      <c r="AJ49" s="23"/>
      <c r="AK49" s="23"/>
      <c r="AL49" s="23"/>
      <c r="AM49" s="23"/>
    </row>
    <row r="50" spans="1:39">
      <c r="A50" s="219">
        <v>1966</v>
      </c>
      <c r="B50" s="200">
        <v>0</v>
      </c>
      <c r="C50" s="200">
        <v>0</v>
      </c>
      <c r="D50" s="200">
        <v>0</v>
      </c>
      <c r="E50" s="200">
        <v>0</v>
      </c>
      <c r="F50" s="200">
        <v>0</v>
      </c>
      <c r="G50" s="200">
        <v>2.4390243902439046E-2</v>
      </c>
      <c r="H50" s="200">
        <v>0</v>
      </c>
      <c r="I50" s="200">
        <v>0</v>
      </c>
      <c r="J50" s="200">
        <v>4.3859649122807154E-3</v>
      </c>
      <c r="K50" s="201">
        <v>1.2195121951219523E-3</v>
      </c>
      <c r="M50" s="31"/>
      <c r="N50" s="34"/>
      <c r="O50" s="34"/>
      <c r="P50" s="34"/>
      <c r="Q50" s="34"/>
      <c r="R50" s="34"/>
      <c r="S50" s="34"/>
      <c r="T50" s="34"/>
      <c r="U50" s="34"/>
      <c r="V50" s="34"/>
      <c r="W50" s="34"/>
      <c r="Y50" s="23"/>
      <c r="Z50" s="23"/>
      <c r="AA50" s="23"/>
      <c r="AB50" s="23"/>
      <c r="AC50" s="23"/>
      <c r="AD50" s="23"/>
      <c r="AE50" s="23"/>
      <c r="AF50" s="23"/>
      <c r="AG50" s="23"/>
      <c r="AH50" s="23"/>
      <c r="AI50" s="23"/>
      <c r="AJ50" s="23"/>
      <c r="AK50" s="23"/>
      <c r="AL50" s="23"/>
      <c r="AM50" s="23"/>
    </row>
    <row r="51" spans="1:39">
      <c r="A51" s="219">
        <v>1967</v>
      </c>
      <c r="B51" s="200">
        <v>0</v>
      </c>
      <c r="C51" s="200">
        <v>0</v>
      </c>
      <c r="D51" s="200">
        <v>0</v>
      </c>
      <c r="E51" s="200">
        <v>0</v>
      </c>
      <c r="F51" s="200">
        <v>0</v>
      </c>
      <c r="G51" s="200">
        <v>0</v>
      </c>
      <c r="H51" s="200">
        <v>0</v>
      </c>
      <c r="I51" s="200">
        <v>0</v>
      </c>
      <c r="J51" s="200">
        <v>0</v>
      </c>
      <c r="K51" s="201">
        <v>0</v>
      </c>
      <c r="M51" s="31"/>
      <c r="N51" s="34"/>
      <c r="O51" s="34"/>
      <c r="P51" s="34"/>
      <c r="Q51" s="34"/>
      <c r="R51" s="34"/>
      <c r="S51" s="34"/>
      <c r="T51" s="34"/>
      <c r="U51" s="34"/>
      <c r="V51" s="34"/>
      <c r="W51" s="34"/>
      <c r="Y51" s="23"/>
      <c r="Z51" s="23"/>
      <c r="AA51" s="23"/>
      <c r="AB51" s="23"/>
      <c r="AC51" s="23"/>
      <c r="AD51" s="23"/>
      <c r="AE51" s="23"/>
      <c r="AF51" s="23"/>
      <c r="AG51" s="23"/>
      <c r="AH51" s="23"/>
      <c r="AI51" s="23"/>
      <c r="AJ51" s="23"/>
      <c r="AK51" s="23"/>
      <c r="AL51" s="23"/>
      <c r="AM51" s="23"/>
    </row>
    <row r="52" spans="1:39">
      <c r="A52" s="219">
        <v>1968</v>
      </c>
      <c r="B52" s="200">
        <v>0</v>
      </c>
      <c r="C52" s="200">
        <v>0</v>
      </c>
      <c r="D52" s="200">
        <v>0</v>
      </c>
      <c r="E52" s="200">
        <v>0</v>
      </c>
      <c r="F52" s="200">
        <v>0</v>
      </c>
      <c r="G52" s="200">
        <v>0</v>
      </c>
      <c r="H52" s="200">
        <v>5.0000000000000044E-2</v>
      </c>
      <c r="I52" s="200">
        <v>0</v>
      </c>
      <c r="J52" s="200">
        <v>3.7453183520599342E-3</v>
      </c>
      <c r="K52" s="201">
        <v>1.0559662090813271E-3</v>
      </c>
      <c r="M52" s="31"/>
      <c r="N52" s="34"/>
      <c r="O52" s="34"/>
      <c r="P52" s="34"/>
      <c r="Q52" s="34"/>
      <c r="R52" s="34"/>
      <c r="S52" s="34"/>
      <c r="T52" s="34"/>
      <c r="U52" s="34"/>
      <c r="V52" s="34"/>
      <c r="W52" s="34"/>
      <c r="Y52" s="23"/>
      <c r="Z52" s="23"/>
      <c r="AA52" s="23"/>
      <c r="AB52" s="23"/>
      <c r="AC52" s="23"/>
      <c r="AD52" s="23"/>
      <c r="AE52" s="23"/>
      <c r="AF52" s="23"/>
      <c r="AG52" s="23"/>
      <c r="AH52" s="23"/>
      <c r="AI52" s="23"/>
      <c r="AJ52" s="23"/>
      <c r="AK52" s="23"/>
      <c r="AL52" s="23"/>
      <c r="AM52" s="23"/>
    </row>
    <row r="53" spans="1:39">
      <c r="A53" s="219">
        <v>1969</v>
      </c>
      <c r="B53" s="200">
        <v>0</v>
      </c>
      <c r="C53" s="200">
        <v>0</v>
      </c>
      <c r="D53" s="200">
        <v>0</v>
      </c>
      <c r="E53" s="200">
        <v>0</v>
      </c>
      <c r="F53" s="200">
        <v>0</v>
      </c>
      <c r="G53" s="200">
        <v>0</v>
      </c>
      <c r="H53" s="200">
        <v>0</v>
      </c>
      <c r="I53" s="200">
        <v>0</v>
      </c>
      <c r="J53" s="200">
        <v>0</v>
      </c>
      <c r="K53" s="201">
        <v>0</v>
      </c>
      <c r="M53" s="31"/>
      <c r="N53" s="34"/>
      <c r="O53" s="34"/>
      <c r="P53" s="34"/>
      <c r="Q53" s="34"/>
      <c r="R53" s="34"/>
      <c r="S53" s="34"/>
      <c r="T53" s="34"/>
      <c r="U53" s="34"/>
      <c r="V53" s="34"/>
      <c r="W53" s="34"/>
      <c r="Y53" s="23"/>
      <c r="Z53" s="23"/>
      <c r="AA53" s="23"/>
      <c r="AB53" s="23"/>
      <c r="AC53" s="23"/>
      <c r="AD53" s="23"/>
      <c r="AE53" s="23"/>
      <c r="AF53" s="23"/>
      <c r="AG53" s="23"/>
      <c r="AH53" s="23"/>
      <c r="AI53" s="23"/>
      <c r="AJ53" s="23"/>
      <c r="AK53" s="23"/>
      <c r="AL53" s="23"/>
      <c r="AM53" s="23"/>
    </row>
    <row r="54" spans="1:39">
      <c r="A54" s="219">
        <v>1970</v>
      </c>
      <c r="B54" s="200">
        <v>0</v>
      </c>
      <c r="C54" s="200">
        <v>0</v>
      </c>
      <c r="D54" s="200">
        <v>0</v>
      </c>
      <c r="E54" s="200">
        <v>5.4347826086956763E-3</v>
      </c>
      <c r="F54" s="200">
        <v>4.2372881355932202E-2</v>
      </c>
      <c r="G54" s="200">
        <v>0.19444444444444442</v>
      </c>
      <c r="H54" s="200">
        <v>0.5</v>
      </c>
      <c r="I54" s="200">
        <v>2.7100271002710175E-3</v>
      </c>
      <c r="J54" s="200">
        <v>8.6783611678481254E-2</v>
      </c>
      <c r="K54" s="201">
        <v>2.630840770088827E-2</v>
      </c>
      <c r="M54" s="31"/>
      <c r="N54" s="34"/>
      <c r="O54" s="34"/>
      <c r="P54" s="34"/>
      <c r="Q54" s="34"/>
      <c r="R54" s="34"/>
      <c r="S54" s="34"/>
      <c r="T54" s="34"/>
      <c r="U54" s="34"/>
      <c r="V54" s="34"/>
      <c r="W54" s="34"/>
      <c r="Y54" s="23"/>
      <c r="Z54" s="23"/>
      <c r="AA54" s="23"/>
      <c r="AB54" s="23"/>
      <c r="AC54" s="23"/>
      <c r="AD54" s="23"/>
      <c r="AE54" s="23"/>
      <c r="AF54" s="23"/>
      <c r="AG54" s="23"/>
      <c r="AH54" s="23"/>
      <c r="AI54" s="23"/>
      <c r="AJ54" s="23"/>
      <c r="AK54" s="23"/>
      <c r="AL54" s="23"/>
      <c r="AM54" s="23"/>
    </row>
    <row r="55" spans="1:39">
      <c r="A55" s="219">
        <v>1971</v>
      </c>
      <c r="B55" s="200">
        <v>0</v>
      </c>
      <c r="C55" s="200">
        <v>0</v>
      </c>
      <c r="D55" s="200">
        <v>0</v>
      </c>
      <c r="E55" s="200">
        <v>0</v>
      </c>
      <c r="F55" s="200">
        <v>8.8506018409252318E-3</v>
      </c>
      <c r="G55" s="200">
        <v>0</v>
      </c>
      <c r="H55" s="200">
        <v>0.125</v>
      </c>
      <c r="I55" s="200">
        <v>0</v>
      </c>
      <c r="J55" s="200">
        <v>1.155479279785776E-2</v>
      </c>
      <c r="K55" s="201">
        <v>2.8599702041126607E-3</v>
      </c>
      <c r="M55" s="31"/>
      <c r="N55" s="34"/>
      <c r="O55" s="34"/>
      <c r="P55" s="34"/>
      <c r="Q55" s="34"/>
      <c r="R55" s="34"/>
      <c r="S55" s="34"/>
      <c r="T55" s="34"/>
      <c r="U55" s="34"/>
      <c r="V55" s="34"/>
      <c r="W55" s="34"/>
      <c r="Y55" s="23"/>
      <c r="Z55" s="23"/>
      <c r="AA55" s="23"/>
      <c r="AB55" s="23"/>
      <c r="AC55" s="23"/>
      <c r="AD55" s="23"/>
      <c r="AE55" s="23"/>
      <c r="AF55" s="23"/>
      <c r="AG55" s="23"/>
      <c r="AH55" s="23"/>
      <c r="AI55" s="23"/>
      <c r="AJ55" s="23"/>
      <c r="AK55" s="23"/>
      <c r="AL55" s="23"/>
      <c r="AM55" s="23"/>
    </row>
    <row r="56" spans="1:39">
      <c r="A56" s="219">
        <v>1972</v>
      </c>
      <c r="B56" s="200">
        <v>0</v>
      </c>
      <c r="C56" s="200">
        <v>0</v>
      </c>
      <c r="D56" s="200">
        <v>0</v>
      </c>
      <c r="E56" s="200">
        <v>0</v>
      </c>
      <c r="F56" s="200">
        <v>0</v>
      </c>
      <c r="G56" s="200">
        <v>6.8965517241379226E-2</v>
      </c>
      <c r="H56" s="200">
        <v>0.375</v>
      </c>
      <c r="I56" s="200">
        <v>0</v>
      </c>
      <c r="J56" s="200">
        <v>1.9216260595570911E-2</v>
      </c>
      <c r="K56" s="201">
        <v>4.5340712872645739E-3</v>
      </c>
      <c r="M56" s="31"/>
      <c r="N56" s="34"/>
      <c r="O56" s="34"/>
      <c r="P56" s="34"/>
      <c r="Q56" s="34"/>
      <c r="R56" s="34"/>
      <c r="S56" s="34"/>
      <c r="T56" s="34"/>
      <c r="U56" s="34"/>
      <c r="V56" s="34"/>
      <c r="W56" s="34"/>
      <c r="Y56" s="23"/>
      <c r="Z56" s="23"/>
      <c r="AA56" s="23"/>
      <c r="AB56" s="23"/>
      <c r="AC56" s="23"/>
      <c r="AD56" s="23"/>
      <c r="AE56" s="23"/>
      <c r="AF56" s="23"/>
      <c r="AG56" s="23"/>
      <c r="AH56" s="23"/>
      <c r="AI56" s="23"/>
      <c r="AJ56" s="23"/>
      <c r="AK56" s="23"/>
      <c r="AL56" s="23"/>
      <c r="AM56" s="23"/>
    </row>
    <row r="57" spans="1:39">
      <c r="A57" s="219">
        <v>1973</v>
      </c>
      <c r="B57" s="200">
        <v>0</v>
      </c>
      <c r="C57" s="200">
        <v>0</v>
      </c>
      <c r="D57" s="200">
        <v>0</v>
      </c>
      <c r="E57" s="200">
        <v>4.6084420698609962E-3</v>
      </c>
      <c r="F57" s="200">
        <v>0</v>
      </c>
      <c r="G57" s="200">
        <v>3.8461538461538436E-2</v>
      </c>
      <c r="H57" s="200">
        <v>0.375</v>
      </c>
      <c r="I57" s="200">
        <v>2.318867886438758E-3</v>
      </c>
      <c r="J57" s="200">
        <v>1.2804810829879165E-2</v>
      </c>
      <c r="K57" s="201">
        <v>4.5597107295977102E-3</v>
      </c>
      <c r="M57" s="31"/>
      <c r="N57" s="34"/>
      <c r="O57" s="34"/>
      <c r="P57" s="34"/>
      <c r="Q57" s="34"/>
      <c r="R57" s="34"/>
      <c r="S57" s="34"/>
      <c r="T57" s="34"/>
      <c r="U57" s="34"/>
      <c r="V57" s="34"/>
      <c r="W57" s="34"/>
      <c r="Y57" s="23"/>
      <c r="Z57" s="23"/>
      <c r="AA57" s="23"/>
      <c r="AB57" s="23"/>
      <c r="AC57" s="23"/>
      <c r="AD57" s="23"/>
      <c r="AE57" s="23"/>
      <c r="AF57" s="23"/>
      <c r="AG57" s="23"/>
      <c r="AH57" s="23"/>
      <c r="AI57" s="23"/>
      <c r="AJ57" s="23"/>
      <c r="AK57" s="23"/>
      <c r="AL57" s="23"/>
      <c r="AM57" s="23"/>
    </row>
    <row r="58" spans="1:39">
      <c r="A58" s="219">
        <v>1974</v>
      </c>
      <c r="B58" s="200">
        <v>0</v>
      </c>
      <c r="C58" s="200">
        <v>0</v>
      </c>
      <c r="D58" s="200">
        <v>0</v>
      </c>
      <c r="E58" s="200">
        <v>0</v>
      </c>
      <c r="F58" s="200">
        <v>5.12820512820511E-3</v>
      </c>
      <c r="G58" s="200">
        <v>7.1618037135278478E-2</v>
      </c>
      <c r="H58" s="200">
        <v>0</v>
      </c>
      <c r="I58" s="200">
        <v>0</v>
      </c>
      <c r="J58" s="200">
        <v>1.3319185008258905E-2</v>
      </c>
      <c r="K58" s="201">
        <v>2.7516997472182281E-3</v>
      </c>
      <c r="M58" s="31"/>
      <c r="N58" s="34"/>
      <c r="O58" s="34"/>
      <c r="P58" s="34"/>
      <c r="Q58" s="34"/>
      <c r="R58" s="34"/>
      <c r="S58" s="34"/>
      <c r="T58" s="34"/>
      <c r="U58" s="34"/>
      <c r="V58" s="34"/>
      <c r="W58" s="34"/>
      <c r="Y58" s="23"/>
      <c r="Z58" s="23"/>
      <c r="AA58" s="23"/>
      <c r="AB58" s="23"/>
      <c r="AC58" s="23"/>
      <c r="AD58" s="23"/>
      <c r="AE58" s="23"/>
      <c r="AF58" s="23"/>
      <c r="AG58" s="23"/>
      <c r="AH58" s="23"/>
      <c r="AI58" s="23"/>
      <c r="AJ58" s="23"/>
      <c r="AK58" s="23"/>
      <c r="AL58" s="23"/>
      <c r="AM58" s="23"/>
    </row>
    <row r="59" spans="1:39">
      <c r="A59" s="219">
        <v>1975</v>
      </c>
      <c r="B59" s="200">
        <v>0</v>
      </c>
      <c r="C59" s="200">
        <v>0</v>
      </c>
      <c r="D59" s="200">
        <v>0</v>
      </c>
      <c r="E59" s="200">
        <v>0</v>
      </c>
      <c r="F59" s="200">
        <v>1.0289542952859665E-2</v>
      </c>
      <c r="G59" s="200">
        <v>6.1583577712609916E-2</v>
      </c>
      <c r="H59" s="200">
        <v>0</v>
      </c>
      <c r="I59" s="200">
        <v>0</v>
      </c>
      <c r="J59" s="200">
        <v>1.7421018945789069E-2</v>
      </c>
      <c r="K59" s="201">
        <v>3.6107711459130165E-3</v>
      </c>
      <c r="M59" s="31"/>
      <c r="N59" s="34"/>
      <c r="O59" s="34"/>
      <c r="P59" s="34"/>
      <c r="Q59" s="34"/>
      <c r="R59" s="34"/>
      <c r="S59" s="34"/>
      <c r="T59" s="34"/>
      <c r="U59" s="34"/>
      <c r="V59" s="34"/>
      <c r="W59" s="34"/>
      <c r="Y59" s="23"/>
      <c r="Z59" s="23"/>
      <c r="AA59" s="23"/>
      <c r="AB59" s="23"/>
      <c r="AC59" s="23"/>
      <c r="AD59" s="23"/>
      <c r="AE59" s="23"/>
      <c r="AF59" s="23"/>
      <c r="AG59" s="23"/>
      <c r="AH59" s="23"/>
      <c r="AI59" s="23"/>
      <c r="AJ59" s="23"/>
      <c r="AK59" s="23"/>
      <c r="AL59" s="23"/>
      <c r="AM59" s="23"/>
    </row>
    <row r="60" spans="1:39">
      <c r="A60" s="219">
        <v>1976</v>
      </c>
      <c r="B60" s="200">
        <v>0</v>
      </c>
      <c r="C60" s="200">
        <v>0</v>
      </c>
      <c r="D60" s="200">
        <v>0</v>
      </c>
      <c r="E60" s="200">
        <v>0</v>
      </c>
      <c r="F60" s="200">
        <v>9.9532198666268945E-3</v>
      </c>
      <c r="G60" s="200">
        <v>0</v>
      </c>
      <c r="H60" s="200">
        <v>0</v>
      </c>
      <c r="I60" s="200">
        <v>0</v>
      </c>
      <c r="J60" s="200">
        <v>8.6793737236214863E-3</v>
      </c>
      <c r="K60" s="201">
        <v>1.7575262933352542E-3</v>
      </c>
      <c r="M60" s="31"/>
      <c r="N60" s="34"/>
      <c r="O60" s="34"/>
      <c r="P60" s="34"/>
      <c r="Q60" s="34"/>
      <c r="R60" s="34"/>
      <c r="S60" s="34"/>
      <c r="T60" s="34"/>
      <c r="U60" s="34"/>
      <c r="V60" s="34"/>
      <c r="W60" s="34"/>
      <c r="Y60" s="23"/>
      <c r="Z60" s="23"/>
      <c r="AA60" s="23"/>
      <c r="AB60" s="23"/>
      <c r="AC60" s="23"/>
      <c r="AD60" s="23"/>
      <c r="AE60" s="23"/>
      <c r="AF60" s="23"/>
      <c r="AG60" s="23"/>
      <c r="AH60" s="23"/>
      <c r="AI60" s="23"/>
      <c r="AJ60" s="23"/>
      <c r="AK60" s="23"/>
      <c r="AL60" s="23"/>
      <c r="AM60" s="23"/>
    </row>
    <row r="61" spans="1:39">
      <c r="A61" s="219">
        <v>1977</v>
      </c>
      <c r="B61" s="200">
        <v>0</v>
      </c>
      <c r="C61" s="200">
        <v>0</v>
      </c>
      <c r="D61" s="200">
        <v>0</v>
      </c>
      <c r="E61" s="200">
        <v>2.9411764705882248E-3</v>
      </c>
      <c r="F61" s="200">
        <v>5.4347826086956763E-3</v>
      </c>
      <c r="G61" s="200">
        <v>3.2258064516129004E-2</v>
      </c>
      <c r="H61" s="200">
        <v>0.33333333333333337</v>
      </c>
      <c r="I61" s="200">
        <v>1.1013215859030367E-3</v>
      </c>
      <c r="J61" s="200">
        <v>1.3604613385315156E-2</v>
      </c>
      <c r="K61" s="201">
        <v>3.5426921289568591E-3</v>
      </c>
      <c r="M61" s="31"/>
      <c r="N61" s="34"/>
      <c r="O61" s="34"/>
      <c r="P61" s="34"/>
      <c r="Q61" s="34"/>
      <c r="R61" s="34"/>
      <c r="S61" s="34"/>
      <c r="T61" s="34"/>
      <c r="U61" s="34"/>
      <c r="V61" s="34"/>
      <c r="W61" s="34"/>
      <c r="Y61" s="23"/>
      <c r="Z61" s="23"/>
      <c r="AA61" s="23"/>
      <c r="AB61" s="23"/>
      <c r="AC61" s="23"/>
      <c r="AD61" s="23"/>
      <c r="AE61" s="23"/>
      <c r="AF61" s="23"/>
      <c r="AG61" s="23"/>
      <c r="AH61" s="23"/>
      <c r="AI61" s="23"/>
      <c r="AJ61" s="23"/>
      <c r="AK61" s="23"/>
      <c r="AL61" s="23"/>
      <c r="AM61" s="23"/>
    </row>
    <row r="62" spans="1:39">
      <c r="A62" s="219">
        <v>1978</v>
      </c>
      <c r="B62" s="200">
        <v>0</v>
      </c>
      <c r="C62" s="200">
        <v>0</v>
      </c>
      <c r="D62" s="200">
        <v>0</v>
      </c>
      <c r="E62" s="200">
        <v>0</v>
      </c>
      <c r="F62" s="200">
        <v>1.1235955056179692E-2</v>
      </c>
      <c r="G62" s="200">
        <v>5.4054054054054057E-2</v>
      </c>
      <c r="H62" s="200">
        <v>0</v>
      </c>
      <c r="I62" s="200">
        <v>0</v>
      </c>
      <c r="J62" s="200">
        <v>1.8230585474204641E-2</v>
      </c>
      <c r="K62" s="201">
        <v>3.5386880357224371E-3</v>
      </c>
      <c r="M62" s="31"/>
      <c r="N62" s="34"/>
      <c r="O62" s="34"/>
      <c r="P62" s="34"/>
      <c r="Q62" s="34"/>
      <c r="R62" s="34"/>
      <c r="S62" s="34"/>
      <c r="T62" s="34"/>
      <c r="U62" s="34"/>
      <c r="V62" s="34"/>
      <c r="W62" s="34"/>
      <c r="Y62" s="23"/>
      <c r="Z62" s="23"/>
      <c r="AA62" s="23"/>
      <c r="AB62" s="23"/>
      <c r="AC62" s="23"/>
      <c r="AD62" s="23"/>
      <c r="AE62" s="23"/>
      <c r="AF62" s="23"/>
      <c r="AG62" s="23"/>
      <c r="AH62" s="23"/>
      <c r="AI62" s="23"/>
      <c r="AJ62" s="23"/>
      <c r="AK62" s="23"/>
      <c r="AL62" s="23"/>
      <c r="AM62" s="23"/>
    </row>
    <row r="63" spans="1:39">
      <c r="A63" s="219">
        <v>1979</v>
      </c>
      <c r="B63" s="200">
        <v>0</v>
      </c>
      <c r="C63" s="200">
        <v>0</v>
      </c>
      <c r="D63" s="200">
        <v>0</v>
      </c>
      <c r="E63" s="200">
        <v>0</v>
      </c>
      <c r="F63" s="200">
        <v>5.12820512820511E-3</v>
      </c>
      <c r="G63" s="200">
        <v>0</v>
      </c>
      <c r="H63" s="200">
        <v>0</v>
      </c>
      <c r="I63" s="200">
        <v>0</v>
      </c>
      <c r="J63" s="200">
        <v>4.3478260869564966E-3</v>
      </c>
      <c r="K63" s="201">
        <v>8.8261253309795951E-4</v>
      </c>
      <c r="M63" s="31"/>
      <c r="N63" s="34"/>
      <c r="O63" s="34"/>
      <c r="P63" s="34"/>
      <c r="Q63" s="34"/>
      <c r="R63" s="34"/>
      <c r="S63" s="34"/>
      <c r="T63" s="34"/>
      <c r="U63" s="34"/>
      <c r="V63" s="34"/>
      <c r="W63" s="34"/>
      <c r="Y63" s="23"/>
      <c r="Z63" s="23"/>
      <c r="AA63" s="23"/>
      <c r="AB63" s="23"/>
      <c r="AC63" s="23"/>
      <c r="AD63" s="23"/>
      <c r="AE63" s="23"/>
      <c r="AF63" s="23"/>
      <c r="AG63" s="23"/>
      <c r="AH63" s="23"/>
      <c r="AI63" s="23"/>
      <c r="AJ63" s="23"/>
      <c r="AK63" s="23"/>
      <c r="AL63" s="23"/>
      <c r="AM63" s="23"/>
    </row>
    <row r="64" spans="1:39">
      <c r="A64" s="219">
        <v>1980</v>
      </c>
      <c r="B64" s="200">
        <v>0</v>
      </c>
      <c r="C64" s="200">
        <v>0</v>
      </c>
      <c r="D64" s="200">
        <v>0</v>
      </c>
      <c r="E64" s="200">
        <v>0</v>
      </c>
      <c r="F64" s="200">
        <v>0</v>
      </c>
      <c r="G64" s="200">
        <v>5.0000000000000044E-2</v>
      </c>
      <c r="H64" s="200">
        <v>0.33333333333333337</v>
      </c>
      <c r="I64" s="200">
        <v>0</v>
      </c>
      <c r="J64" s="200">
        <v>1.6299454397443847E-2</v>
      </c>
      <c r="K64" s="201">
        <v>3.4375215188683361E-3</v>
      </c>
      <c r="M64" s="31"/>
      <c r="N64" s="34"/>
      <c r="O64" s="34"/>
      <c r="P64" s="34"/>
      <c r="Q64" s="34"/>
      <c r="R64" s="34"/>
      <c r="S64" s="34"/>
      <c r="T64" s="34"/>
      <c r="U64" s="34"/>
      <c r="V64" s="34"/>
      <c r="W64" s="34"/>
      <c r="Y64" s="23"/>
      <c r="Z64" s="23"/>
      <c r="AA64" s="23"/>
      <c r="AB64" s="23"/>
      <c r="AC64" s="23"/>
      <c r="AD64" s="23"/>
      <c r="AE64" s="23"/>
      <c r="AF64" s="23"/>
      <c r="AG64" s="23"/>
      <c r="AH64" s="23"/>
      <c r="AI64" s="23"/>
      <c r="AJ64" s="23"/>
      <c r="AK64" s="23"/>
      <c r="AL64" s="23"/>
      <c r="AM64" s="23"/>
    </row>
    <row r="65" spans="1:39">
      <c r="A65" s="219">
        <v>1981</v>
      </c>
      <c r="B65" s="200">
        <v>0</v>
      </c>
      <c r="C65" s="200">
        <v>0</v>
      </c>
      <c r="D65" s="200">
        <v>0</v>
      </c>
      <c r="E65" s="200">
        <v>0</v>
      </c>
      <c r="F65" s="200">
        <v>0</v>
      </c>
      <c r="G65" s="200">
        <v>4.3972332015810189E-2</v>
      </c>
      <c r="H65" s="200">
        <v>0</v>
      </c>
      <c r="I65" s="200">
        <v>0</v>
      </c>
      <c r="J65" s="200">
        <v>7.0066125675726232E-3</v>
      </c>
      <c r="K65" s="201">
        <v>1.6253821366603027E-3</v>
      </c>
      <c r="M65" s="31"/>
      <c r="N65" s="34"/>
      <c r="O65" s="34"/>
      <c r="P65" s="34"/>
      <c r="Q65" s="34"/>
      <c r="R65" s="34"/>
      <c r="S65" s="34"/>
      <c r="T65" s="34"/>
      <c r="U65" s="34"/>
      <c r="V65" s="34"/>
      <c r="W65" s="34"/>
      <c r="Y65" s="23"/>
      <c r="Z65" s="23"/>
      <c r="AA65" s="23"/>
      <c r="AB65" s="23"/>
      <c r="AC65" s="23"/>
      <c r="AD65" s="23"/>
      <c r="AE65" s="23"/>
      <c r="AF65" s="23"/>
      <c r="AG65" s="23"/>
      <c r="AH65" s="23"/>
      <c r="AI65" s="23"/>
      <c r="AJ65" s="23"/>
      <c r="AK65" s="23"/>
      <c r="AL65" s="23"/>
      <c r="AM65" s="23"/>
    </row>
    <row r="66" spans="1:39">
      <c r="A66" s="219">
        <v>1982</v>
      </c>
      <c r="B66" s="200">
        <v>0</v>
      </c>
      <c r="C66" s="200">
        <v>0</v>
      </c>
      <c r="D66" s="200">
        <v>2.564102564102555E-3</v>
      </c>
      <c r="E66" s="200">
        <v>3.2894736842105088E-3</v>
      </c>
      <c r="F66" s="200">
        <v>2.7864346841233179E-2</v>
      </c>
      <c r="G66" s="200">
        <v>2.2222222222222254E-2</v>
      </c>
      <c r="H66" s="200">
        <v>0.2142857142857143</v>
      </c>
      <c r="I66" s="200">
        <v>2.1470962859041487E-3</v>
      </c>
      <c r="J66" s="200">
        <v>3.5419503917661466E-2</v>
      </c>
      <c r="K66" s="201">
        <v>1.0402716147011826E-2</v>
      </c>
      <c r="M66" s="31"/>
      <c r="N66" s="34"/>
      <c r="O66" s="34"/>
      <c r="P66" s="34"/>
      <c r="Q66" s="34"/>
      <c r="R66" s="34"/>
      <c r="S66" s="34"/>
      <c r="T66" s="34"/>
      <c r="U66" s="34"/>
      <c r="V66" s="34"/>
      <c r="W66" s="34"/>
      <c r="Y66" s="23"/>
      <c r="Z66" s="23"/>
      <c r="AA66" s="23"/>
      <c r="AB66" s="23"/>
      <c r="AC66" s="23"/>
      <c r="AD66" s="23"/>
      <c r="AE66" s="23"/>
      <c r="AF66" s="23"/>
      <c r="AG66" s="23"/>
      <c r="AH66" s="23"/>
      <c r="AI66" s="23"/>
      <c r="AJ66" s="23"/>
      <c r="AK66" s="23"/>
      <c r="AL66" s="23"/>
      <c r="AM66" s="23"/>
    </row>
    <row r="67" spans="1:39">
      <c r="A67" s="219">
        <v>1983</v>
      </c>
      <c r="B67" s="200">
        <v>0</v>
      </c>
      <c r="C67" s="200">
        <v>0</v>
      </c>
      <c r="D67" s="200">
        <v>0</v>
      </c>
      <c r="E67" s="200">
        <v>0</v>
      </c>
      <c r="F67" s="200">
        <v>1.1565357719203972E-2</v>
      </c>
      <c r="G67" s="200">
        <v>2.217500272420192E-2</v>
      </c>
      <c r="H67" s="200">
        <v>0.45054945054945061</v>
      </c>
      <c r="I67" s="200">
        <v>0</v>
      </c>
      <c r="J67" s="200">
        <v>4.2684855551346712E-2</v>
      </c>
      <c r="K67" s="201">
        <v>9.4999800081139174E-3</v>
      </c>
      <c r="M67" s="31"/>
      <c r="N67" s="34"/>
      <c r="O67" s="34"/>
      <c r="P67" s="34"/>
      <c r="Q67" s="34"/>
      <c r="R67" s="34"/>
      <c r="S67" s="34"/>
      <c r="T67" s="34"/>
      <c r="U67" s="34"/>
      <c r="V67" s="34"/>
      <c r="W67" s="34"/>
      <c r="Y67" s="23"/>
      <c r="Z67" s="23"/>
      <c r="AA67" s="23"/>
      <c r="AB67" s="23"/>
      <c r="AC67" s="23"/>
      <c r="AD67" s="23"/>
      <c r="AE67" s="23"/>
      <c r="AF67" s="23"/>
      <c r="AG67" s="23"/>
      <c r="AH67" s="23"/>
      <c r="AI67" s="23"/>
      <c r="AJ67" s="23"/>
      <c r="AK67" s="23"/>
      <c r="AL67" s="23"/>
      <c r="AM67" s="23"/>
    </row>
    <row r="68" spans="1:39">
      <c r="A68" s="219">
        <v>1984</v>
      </c>
      <c r="B68" s="200">
        <v>0</v>
      </c>
      <c r="C68" s="200">
        <v>0</v>
      </c>
      <c r="D68" s="200">
        <v>0</v>
      </c>
      <c r="E68" s="200">
        <v>6.0606060606060996E-3</v>
      </c>
      <c r="F68" s="200">
        <v>5.1546391752577136E-3</v>
      </c>
      <c r="G68" s="200">
        <v>5.1671214916551467E-2</v>
      </c>
      <c r="H68" s="200">
        <v>0.18181818181818188</v>
      </c>
      <c r="I68" s="200">
        <v>1.7211703958691649E-3</v>
      </c>
      <c r="J68" s="200">
        <v>3.0776581734023978E-2</v>
      </c>
      <c r="K68" s="201">
        <v>8.5268347924045695E-3</v>
      </c>
      <c r="M68" s="31"/>
      <c r="N68" s="34"/>
      <c r="O68" s="34"/>
      <c r="P68" s="34"/>
      <c r="Q68" s="34"/>
      <c r="R68" s="34"/>
      <c r="S68" s="34"/>
      <c r="T68" s="34"/>
      <c r="U68" s="34"/>
      <c r="V68" s="34"/>
      <c r="W68" s="34"/>
      <c r="Y68" s="23"/>
      <c r="Z68" s="23"/>
      <c r="AA68" s="23"/>
      <c r="AB68" s="23"/>
      <c r="AC68" s="23"/>
      <c r="AD68" s="23"/>
      <c r="AE68" s="23"/>
      <c r="AF68" s="23"/>
      <c r="AG68" s="23"/>
      <c r="AH68" s="23"/>
      <c r="AI68" s="23"/>
      <c r="AJ68" s="23"/>
      <c r="AK68" s="23"/>
      <c r="AL68" s="23"/>
      <c r="AM68" s="23"/>
    </row>
    <row r="69" spans="1:39">
      <c r="A69" s="219">
        <v>1985</v>
      </c>
      <c r="B69" s="200">
        <v>0</v>
      </c>
      <c r="C69" s="200">
        <v>0</v>
      </c>
      <c r="D69" s="200">
        <v>0</v>
      </c>
      <c r="E69" s="200">
        <v>0</v>
      </c>
      <c r="F69" s="200">
        <v>8.7152201689646436E-3</v>
      </c>
      <c r="G69" s="200">
        <v>7.1090191314910234E-2</v>
      </c>
      <c r="H69" s="200">
        <v>6.25E-2</v>
      </c>
      <c r="I69" s="200">
        <v>0</v>
      </c>
      <c r="J69" s="200">
        <v>3.720816821015771E-2</v>
      </c>
      <c r="K69" s="201">
        <v>9.3598932059031359E-3</v>
      </c>
      <c r="M69" s="31"/>
      <c r="N69" s="34"/>
      <c r="O69" s="34"/>
      <c r="P69" s="34"/>
      <c r="Q69" s="34"/>
      <c r="R69" s="34"/>
      <c r="S69" s="34"/>
      <c r="T69" s="34"/>
      <c r="U69" s="34"/>
      <c r="V69" s="34"/>
      <c r="W69" s="34"/>
      <c r="Y69" s="23"/>
      <c r="Z69" s="23"/>
      <c r="AA69" s="23"/>
      <c r="AB69" s="23"/>
      <c r="AC69" s="23"/>
      <c r="AD69" s="23"/>
      <c r="AE69" s="23"/>
      <c r="AF69" s="23"/>
      <c r="AG69" s="23"/>
      <c r="AH69" s="23"/>
      <c r="AI69" s="23"/>
      <c r="AJ69" s="23"/>
      <c r="AK69" s="23"/>
      <c r="AL69" s="23"/>
      <c r="AM69" s="23"/>
    </row>
    <row r="70" spans="1:39">
      <c r="A70" s="219">
        <v>1986</v>
      </c>
      <c r="B70" s="200">
        <v>0</v>
      </c>
      <c r="C70" s="200">
        <v>0</v>
      </c>
      <c r="D70" s="200">
        <v>0</v>
      </c>
      <c r="E70" s="200">
        <v>8.4270533197013942E-3</v>
      </c>
      <c r="F70" s="200">
        <v>2.3725747228813376E-2</v>
      </c>
      <c r="G70" s="200">
        <v>0.10300255187133178</v>
      </c>
      <c r="H70" s="200">
        <v>0.16176470588235303</v>
      </c>
      <c r="I70" s="200">
        <v>2.0754338942171602E-3</v>
      </c>
      <c r="J70" s="200">
        <v>6.1055914646180209E-2</v>
      </c>
      <c r="K70" s="201">
        <v>1.8044381168899615E-2</v>
      </c>
      <c r="M70" s="31"/>
      <c r="N70" s="34"/>
      <c r="O70" s="34"/>
      <c r="P70" s="34"/>
      <c r="Q70" s="34"/>
      <c r="R70" s="34"/>
      <c r="S70" s="34"/>
      <c r="T70" s="34"/>
      <c r="U70" s="34"/>
      <c r="V70" s="34"/>
      <c r="W70" s="34"/>
      <c r="Y70" s="23"/>
      <c r="Z70" s="23"/>
      <c r="AA70" s="23"/>
      <c r="AB70" s="23"/>
      <c r="AC70" s="23"/>
      <c r="AD70" s="23"/>
      <c r="AE70" s="23"/>
      <c r="AF70" s="23"/>
      <c r="AG70" s="23"/>
      <c r="AH70" s="23"/>
      <c r="AI70" s="23"/>
      <c r="AJ70" s="23"/>
      <c r="AK70" s="23"/>
      <c r="AL70" s="23"/>
      <c r="AM70" s="23"/>
    </row>
    <row r="71" spans="1:39">
      <c r="A71" s="219">
        <v>1987</v>
      </c>
      <c r="B71" s="200">
        <v>0</v>
      </c>
      <c r="C71" s="200">
        <v>0</v>
      </c>
      <c r="D71" s="200">
        <v>0</v>
      </c>
      <c r="E71" s="200">
        <v>0</v>
      </c>
      <c r="F71" s="200">
        <v>3.0397850742209021E-2</v>
      </c>
      <c r="G71" s="200">
        <v>5.3461351071987684E-2</v>
      </c>
      <c r="H71" s="200">
        <v>9.8225308641975317E-2</v>
      </c>
      <c r="I71" s="200">
        <v>0</v>
      </c>
      <c r="J71" s="200">
        <v>4.2812718039896946E-2</v>
      </c>
      <c r="K71" s="201">
        <v>1.4067971260512402E-2</v>
      </c>
      <c r="M71" s="31"/>
      <c r="N71" s="34"/>
      <c r="O71" s="34"/>
      <c r="P71" s="34"/>
      <c r="Q71" s="34"/>
      <c r="R71" s="34"/>
      <c r="S71" s="34"/>
      <c r="T71" s="34"/>
      <c r="U71" s="34"/>
      <c r="V71" s="34"/>
      <c r="W71" s="34"/>
      <c r="Y71" s="23"/>
      <c r="Z71" s="23"/>
      <c r="AA71" s="23"/>
      <c r="AB71" s="23"/>
      <c r="AC71" s="23"/>
      <c r="AD71" s="23"/>
      <c r="AE71" s="23"/>
      <c r="AF71" s="23"/>
      <c r="AG71" s="23"/>
      <c r="AH71" s="23"/>
      <c r="AI71" s="23"/>
      <c r="AJ71" s="23"/>
      <c r="AK71" s="23"/>
      <c r="AL71" s="23"/>
      <c r="AM71" s="23"/>
    </row>
    <row r="72" spans="1:39">
      <c r="A72" s="219">
        <v>1988</v>
      </c>
      <c r="B72" s="200">
        <v>0</v>
      </c>
      <c r="C72" s="200">
        <v>0</v>
      </c>
      <c r="D72" s="200">
        <v>0</v>
      </c>
      <c r="E72" s="200">
        <v>0</v>
      </c>
      <c r="F72" s="200">
        <v>1.3592598636917086E-2</v>
      </c>
      <c r="G72" s="200">
        <v>5.6142213509298711E-2</v>
      </c>
      <c r="H72" s="200">
        <v>0.12500000000000011</v>
      </c>
      <c r="I72" s="200">
        <v>0</v>
      </c>
      <c r="J72" s="200">
        <v>3.7275827798428085E-2</v>
      </c>
      <c r="K72" s="201">
        <v>1.3356389192552665E-2</v>
      </c>
      <c r="M72" s="31"/>
      <c r="N72" s="34"/>
      <c r="O72" s="34"/>
      <c r="P72" s="34"/>
      <c r="Q72" s="34"/>
      <c r="R72" s="34"/>
      <c r="S72" s="34"/>
      <c r="T72" s="34"/>
      <c r="U72" s="34"/>
      <c r="V72" s="34"/>
      <c r="W72" s="34"/>
      <c r="Y72" s="23"/>
      <c r="Z72" s="23"/>
      <c r="AA72" s="23"/>
      <c r="AB72" s="23"/>
      <c r="AC72" s="23"/>
      <c r="AD72" s="23"/>
      <c r="AE72" s="23"/>
      <c r="AF72" s="23"/>
      <c r="AG72" s="23"/>
      <c r="AH72" s="23"/>
      <c r="AI72" s="23"/>
      <c r="AJ72" s="23"/>
      <c r="AK72" s="23"/>
      <c r="AL72" s="23"/>
      <c r="AM72" s="23"/>
    </row>
    <row r="73" spans="1:39">
      <c r="A73" s="219">
        <v>1989</v>
      </c>
      <c r="B73" s="200">
        <v>0</v>
      </c>
      <c r="C73" s="200">
        <v>4.9627791563275903E-3</v>
      </c>
      <c r="D73" s="200">
        <v>0</v>
      </c>
      <c r="E73" s="200">
        <v>5.1413881748072487E-3</v>
      </c>
      <c r="F73" s="200">
        <v>2.9694477357655957E-2</v>
      </c>
      <c r="G73" s="200">
        <v>7.5288798953688119E-2</v>
      </c>
      <c r="H73" s="200">
        <v>0.20334037981096809</v>
      </c>
      <c r="I73" s="200">
        <v>2.5062804416179363E-3</v>
      </c>
      <c r="J73" s="200">
        <v>5.9027153468969473E-2</v>
      </c>
      <c r="K73" s="201">
        <v>2.2060697800691864E-2</v>
      </c>
      <c r="M73" s="31"/>
      <c r="N73" s="34"/>
      <c r="O73" s="34"/>
      <c r="P73" s="34"/>
      <c r="Q73" s="34"/>
      <c r="R73" s="34"/>
      <c r="S73" s="34"/>
      <c r="T73" s="34"/>
      <c r="U73" s="34"/>
      <c r="V73" s="34"/>
      <c r="W73" s="34"/>
      <c r="Y73" s="23"/>
      <c r="Z73" s="23"/>
      <c r="AA73" s="23"/>
      <c r="AB73" s="23"/>
      <c r="AC73" s="23"/>
      <c r="AD73" s="23"/>
      <c r="AE73" s="23"/>
      <c r="AF73" s="23"/>
      <c r="AG73" s="23"/>
      <c r="AH73" s="23"/>
      <c r="AI73" s="23"/>
      <c r="AJ73" s="23"/>
      <c r="AK73" s="23"/>
      <c r="AL73" s="23"/>
      <c r="AM73" s="23"/>
    </row>
    <row r="74" spans="1:39">
      <c r="A74" s="219">
        <v>1990</v>
      </c>
      <c r="B74" s="200">
        <v>0</v>
      </c>
      <c r="C74" s="200">
        <v>0</v>
      </c>
      <c r="D74" s="200">
        <v>0</v>
      </c>
      <c r="E74" s="200">
        <v>2.5974025974025983E-3</v>
      </c>
      <c r="F74" s="200">
        <v>3.5314781253136363E-2</v>
      </c>
      <c r="G74" s="200">
        <v>0.13681500898993371</v>
      </c>
      <c r="H74" s="200">
        <v>0.45057595307917886</v>
      </c>
      <c r="I74" s="200">
        <v>5.8927519151441565E-4</v>
      </c>
      <c r="J74" s="200">
        <v>0.10428337411861865</v>
      </c>
      <c r="K74" s="201">
        <v>3.5102181258666487E-2</v>
      </c>
      <c r="M74" s="31"/>
      <c r="N74" s="34"/>
      <c r="O74" s="34"/>
      <c r="P74" s="34"/>
      <c r="Q74" s="34"/>
      <c r="R74" s="34"/>
      <c r="S74" s="34"/>
      <c r="T74" s="34"/>
      <c r="U74" s="34"/>
      <c r="V74" s="34"/>
      <c r="W74" s="34"/>
      <c r="Y74" s="23"/>
      <c r="Z74" s="23"/>
      <c r="AA74" s="23"/>
      <c r="AB74" s="23"/>
      <c r="AC74" s="23"/>
      <c r="AD74" s="23"/>
      <c r="AE74" s="23"/>
      <c r="AF74" s="23"/>
      <c r="AG74" s="23"/>
      <c r="AH74" s="23"/>
      <c r="AI74" s="23"/>
      <c r="AJ74" s="23"/>
      <c r="AK74" s="23"/>
      <c r="AL74" s="23"/>
      <c r="AM74" s="23"/>
    </row>
    <row r="75" spans="1:39">
      <c r="A75" s="219">
        <v>1991</v>
      </c>
      <c r="B75" s="200">
        <v>0</v>
      </c>
      <c r="C75" s="200">
        <v>0</v>
      </c>
      <c r="D75" s="200">
        <v>0</v>
      </c>
      <c r="E75" s="200">
        <v>2.4570024570024218E-3</v>
      </c>
      <c r="F75" s="200">
        <v>3.8368096230056992E-2</v>
      </c>
      <c r="G75" s="200">
        <v>0.13124599819401039</v>
      </c>
      <c r="H75" s="200">
        <v>0.15972607294309205</v>
      </c>
      <c r="I75" s="200">
        <v>5.807200929152101E-4</v>
      </c>
      <c r="J75" s="200">
        <v>9.0837854438138965E-2</v>
      </c>
      <c r="K75" s="201">
        <v>2.7824940806959297E-2</v>
      </c>
      <c r="M75" s="31"/>
      <c r="N75" s="34"/>
      <c r="O75" s="34"/>
      <c r="P75" s="34"/>
      <c r="Q75" s="34"/>
      <c r="R75" s="34"/>
      <c r="S75" s="34"/>
      <c r="T75" s="34"/>
      <c r="U75" s="34"/>
      <c r="V75" s="34"/>
      <c r="W75" s="34"/>
      <c r="Y75" s="23"/>
      <c r="Z75" s="23"/>
      <c r="AA75" s="23"/>
      <c r="AB75" s="23"/>
      <c r="AC75" s="23"/>
      <c r="AD75" s="23"/>
      <c r="AE75" s="23"/>
      <c r="AF75" s="23"/>
      <c r="AG75" s="23"/>
      <c r="AH75" s="23"/>
      <c r="AI75" s="23"/>
      <c r="AJ75" s="23"/>
      <c r="AK75" s="23"/>
      <c r="AL75" s="23"/>
      <c r="AM75" s="23"/>
    </row>
    <row r="76" spans="1:39">
      <c r="A76" s="219">
        <v>1992</v>
      </c>
      <c r="B76" s="200">
        <v>0</v>
      </c>
      <c r="C76" s="200">
        <v>0</v>
      </c>
      <c r="D76" s="200">
        <v>0</v>
      </c>
      <c r="E76" s="200">
        <v>0</v>
      </c>
      <c r="F76" s="200">
        <v>3.3557046979866278E-3</v>
      </c>
      <c r="G76" s="200">
        <v>7.6392970789819103E-2</v>
      </c>
      <c r="H76" s="200">
        <v>0.15429227280890812</v>
      </c>
      <c r="I76" s="200">
        <v>0</v>
      </c>
      <c r="J76" s="200">
        <v>4.9256453083617591E-2</v>
      </c>
      <c r="K76" s="201">
        <v>1.3282351364437561E-2</v>
      </c>
      <c r="M76" s="31"/>
      <c r="N76" s="34"/>
      <c r="O76" s="34"/>
      <c r="P76" s="34"/>
      <c r="Q76" s="34"/>
      <c r="R76" s="34"/>
      <c r="S76" s="34"/>
      <c r="T76" s="34"/>
      <c r="U76" s="34"/>
      <c r="V76" s="34"/>
      <c r="W76" s="34"/>
      <c r="Y76" s="23"/>
      <c r="Z76" s="23"/>
      <c r="AA76" s="23"/>
      <c r="AB76" s="23"/>
      <c r="AC76" s="23"/>
      <c r="AD76" s="23"/>
      <c r="AE76" s="23"/>
      <c r="AF76" s="23"/>
      <c r="AG76" s="23"/>
      <c r="AH76" s="23"/>
      <c r="AI76" s="23"/>
      <c r="AJ76" s="23"/>
      <c r="AK76" s="23"/>
      <c r="AL76" s="23"/>
      <c r="AM76" s="23"/>
    </row>
    <row r="77" spans="1:39">
      <c r="A77" s="219">
        <v>1993</v>
      </c>
      <c r="B77" s="200">
        <v>0</v>
      </c>
      <c r="C77" s="200">
        <v>0</v>
      </c>
      <c r="D77" s="200">
        <v>0</v>
      </c>
      <c r="E77" s="200">
        <v>0</v>
      </c>
      <c r="F77" s="200">
        <v>6.218869384399639E-3</v>
      </c>
      <c r="G77" s="200">
        <v>4.3476024855203521E-2</v>
      </c>
      <c r="H77" s="200">
        <v>0.13737373737373748</v>
      </c>
      <c r="I77" s="200">
        <v>0</v>
      </c>
      <c r="J77" s="200">
        <v>3.3988849098856466E-2</v>
      </c>
      <c r="K77" s="201">
        <v>8.9340388860977837E-3</v>
      </c>
      <c r="M77" s="31"/>
      <c r="N77" s="34"/>
      <c r="O77" s="34"/>
      <c r="P77" s="34"/>
      <c r="Q77" s="34"/>
      <c r="R77" s="34"/>
      <c r="S77" s="34"/>
      <c r="T77" s="34"/>
      <c r="U77" s="34"/>
      <c r="V77" s="34"/>
      <c r="W77" s="34"/>
      <c r="Y77" s="23"/>
      <c r="Z77" s="23"/>
      <c r="AA77" s="23"/>
      <c r="AB77" s="23"/>
      <c r="AC77" s="23"/>
      <c r="AD77" s="23"/>
      <c r="AE77" s="23"/>
      <c r="AF77" s="23"/>
      <c r="AG77" s="23"/>
      <c r="AH77" s="23"/>
      <c r="AI77" s="23"/>
      <c r="AJ77" s="23"/>
      <c r="AK77" s="23"/>
      <c r="AL77" s="23"/>
      <c r="AM77" s="23"/>
    </row>
    <row r="78" spans="1:39">
      <c r="A78" s="219">
        <v>1994</v>
      </c>
      <c r="B78" s="200">
        <v>0</v>
      </c>
      <c r="C78" s="200">
        <v>0</v>
      </c>
      <c r="D78" s="200">
        <v>0</v>
      </c>
      <c r="E78" s="200">
        <v>0</v>
      </c>
      <c r="F78" s="200">
        <v>0</v>
      </c>
      <c r="G78" s="200">
        <v>4.1911064358520655E-2</v>
      </c>
      <c r="H78" s="200">
        <v>5.3130740202746773E-2</v>
      </c>
      <c r="I78" s="200">
        <v>0</v>
      </c>
      <c r="J78" s="200">
        <v>2.3377157330755627E-2</v>
      </c>
      <c r="K78" s="201">
        <v>6.4795633422959353E-3</v>
      </c>
      <c r="M78" s="31"/>
      <c r="N78" s="34"/>
      <c r="O78" s="34"/>
      <c r="P78" s="34"/>
      <c r="Q78" s="34"/>
      <c r="R78" s="34"/>
      <c r="S78" s="34"/>
      <c r="T78" s="34"/>
      <c r="U78" s="34"/>
      <c r="V78" s="34"/>
      <c r="W78" s="34"/>
      <c r="Y78" s="23"/>
      <c r="Z78" s="23"/>
      <c r="AA78" s="23"/>
      <c r="AB78" s="23"/>
      <c r="AC78" s="23"/>
      <c r="AD78" s="23"/>
      <c r="AE78" s="23"/>
      <c r="AF78" s="23"/>
      <c r="AG78" s="23"/>
      <c r="AH78" s="23"/>
      <c r="AI78" s="23"/>
      <c r="AJ78" s="23"/>
      <c r="AK78" s="23"/>
      <c r="AL78" s="23"/>
      <c r="AM78" s="23"/>
    </row>
    <row r="79" spans="1:39">
      <c r="A79" s="219">
        <v>1995</v>
      </c>
      <c r="B79" s="200">
        <v>0</v>
      </c>
      <c r="C79" s="200">
        <v>0</v>
      </c>
      <c r="D79" s="200">
        <v>0</v>
      </c>
      <c r="E79" s="200">
        <v>0</v>
      </c>
      <c r="F79" s="200">
        <v>2.666666666666706E-3</v>
      </c>
      <c r="G79" s="200">
        <v>3.8250193205204286E-2</v>
      </c>
      <c r="H79" s="200">
        <v>0.11549588430836688</v>
      </c>
      <c r="I79" s="200">
        <v>0</v>
      </c>
      <c r="J79" s="200">
        <v>3.0666799233453501E-2</v>
      </c>
      <c r="K79" s="201">
        <v>8.9509295521839061E-3</v>
      </c>
      <c r="M79" s="31"/>
      <c r="N79" s="34"/>
      <c r="O79" s="34"/>
      <c r="P79" s="34"/>
      <c r="Q79" s="34"/>
      <c r="R79" s="34"/>
      <c r="S79" s="34"/>
      <c r="T79" s="34"/>
      <c r="U79" s="34"/>
      <c r="V79" s="34"/>
      <c r="W79" s="34"/>
      <c r="Y79" s="23"/>
      <c r="Z79" s="23"/>
      <c r="AA79" s="23"/>
      <c r="AB79" s="23"/>
      <c r="AC79" s="23"/>
      <c r="AD79" s="23"/>
      <c r="AE79" s="23"/>
      <c r="AF79" s="23"/>
      <c r="AG79" s="23"/>
      <c r="AH79" s="23"/>
      <c r="AI79" s="23"/>
      <c r="AJ79" s="23"/>
      <c r="AK79" s="23"/>
      <c r="AL79" s="23"/>
      <c r="AM79" s="23"/>
    </row>
    <row r="80" spans="1:39">
      <c r="A80" s="219">
        <v>1996</v>
      </c>
      <c r="B80" s="200">
        <v>0</v>
      </c>
      <c r="C80" s="200">
        <v>0</v>
      </c>
      <c r="D80" s="200">
        <v>0</v>
      </c>
      <c r="E80" s="200">
        <v>0</v>
      </c>
      <c r="F80" s="200">
        <v>0</v>
      </c>
      <c r="G80" s="200">
        <v>1.5066278882340578E-2</v>
      </c>
      <c r="H80" s="200">
        <v>9.9980759049801748E-2</v>
      </c>
      <c r="I80" s="200">
        <v>0</v>
      </c>
      <c r="J80" s="200">
        <v>1.6516191380481215E-2</v>
      </c>
      <c r="K80" s="201">
        <v>5.0397813034954719E-3</v>
      </c>
      <c r="M80" s="31"/>
      <c r="N80" s="34"/>
      <c r="O80" s="34"/>
      <c r="P80" s="34"/>
      <c r="Q80" s="34"/>
      <c r="R80" s="34"/>
      <c r="S80" s="34"/>
      <c r="T80" s="34"/>
      <c r="U80" s="34"/>
      <c r="V80" s="34"/>
      <c r="W80" s="34"/>
      <c r="Y80" s="23"/>
      <c r="Z80" s="23"/>
      <c r="AA80" s="23"/>
      <c r="AB80" s="23"/>
      <c r="AC80" s="23"/>
      <c r="AD80" s="23"/>
      <c r="AE80" s="23"/>
      <c r="AF80" s="23"/>
      <c r="AG80" s="23"/>
      <c r="AH80" s="23"/>
      <c r="AI80" s="23"/>
      <c r="AJ80" s="23"/>
      <c r="AK80" s="23"/>
      <c r="AL80" s="23"/>
      <c r="AM80" s="23"/>
    </row>
    <row r="81" spans="1:39">
      <c r="A81" s="219">
        <v>1997</v>
      </c>
      <c r="B81" s="200">
        <v>0</v>
      </c>
      <c r="C81" s="200">
        <v>0</v>
      </c>
      <c r="D81" s="200">
        <v>0</v>
      </c>
      <c r="E81" s="200">
        <v>0</v>
      </c>
      <c r="F81" s="200">
        <v>1.7857142857142794E-3</v>
      </c>
      <c r="G81" s="200">
        <v>1.9992239568235926E-2</v>
      </c>
      <c r="H81" s="200">
        <v>9.1617045839996081E-2</v>
      </c>
      <c r="I81" s="200">
        <v>0</v>
      </c>
      <c r="J81" s="200">
        <v>1.8936592643658323E-2</v>
      </c>
      <c r="K81" s="201">
        <v>6.1366041208105182E-3</v>
      </c>
      <c r="M81" s="31"/>
      <c r="N81" s="34"/>
      <c r="O81" s="34"/>
      <c r="P81" s="34"/>
      <c r="Q81" s="34"/>
      <c r="R81" s="34"/>
      <c r="S81" s="34"/>
      <c r="T81" s="34"/>
      <c r="U81" s="34"/>
      <c r="V81" s="34"/>
      <c r="W81" s="34"/>
      <c r="Y81" s="23"/>
      <c r="Z81" s="23"/>
      <c r="AA81" s="23"/>
      <c r="AB81" s="23"/>
      <c r="AC81" s="23"/>
      <c r="AD81" s="23"/>
      <c r="AE81" s="23"/>
      <c r="AF81" s="23"/>
      <c r="AG81" s="23"/>
      <c r="AH81" s="23"/>
      <c r="AI81" s="23"/>
      <c r="AJ81" s="23"/>
      <c r="AK81" s="23"/>
      <c r="AL81" s="23"/>
      <c r="AM81" s="23"/>
    </row>
    <row r="82" spans="1:39">
      <c r="A82" s="219">
        <v>1998</v>
      </c>
      <c r="B82" s="200">
        <v>0</v>
      </c>
      <c r="C82" s="200">
        <v>0</v>
      </c>
      <c r="D82" s="200">
        <v>0</v>
      </c>
      <c r="E82" s="200">
        <v>1.0741138560687036E-3</v>
      </c>
      <c r="F82" s="200">
        <v>7.6737260745203262E-3</v>
      </c>
      <c r="G82" s="200">
        <v>3.7735390270852265E-2</v>
      </c>
      <c r="H82" s="200">
        <v>8.3225577608975976E-2</v>
      </c>
      <c r="I82" s="200">
        <v>3.4602076124568004E-4</v>
      </c>
      <c r="J82" s="200">
        <v>2.979232685965072E-2</v>
      </c>
      <c r="K82" s="201">
        <v>1.1092970372568955E-2</v>
      </c>
      <c r="M82" s="31"/>
      <c r="N82" s="34"/>
      <c r="O82" s="34"/>
      <c r="P82" s="34"/>
      <c r="Q82" s="34"/>
      <c r="R82" s="34"/>
      <c r="S82" s="34"/>
      <c r="T82" s="34"/>
      <c r="U82" s="34"/>
      <c r="V82" s="34"/>
      <c r="W82" s="34"/>
      <c r="Y82" s="23"/>
      <c r="Z82" s="23"/>
      <c r="AA82" s="23"/>
      <c r="AB82" s="23"/>
      <c r="AC82" s="23"/>
      <c r="AD82" s="23"/>
      <c r="AE82" s="23"/>
      <c r="AF82" s="23"/>
      <c r="AG82" s="23"/>
      <c r="AH82" s="23"/>
      <c r="AI82" s="23"/>
      <c r="AJ82" s="23"/>
      <c r="AK82" s="23"/>
      <c r="AL82" s="23"/>
      <c r="AM82" s="23"/>
    </row>
    <row r="83" spans="1:39">
      <c r="A83" s="219">
        <v>1999</v>
      </c>
      <c r="B83" s="200">
        <v>0</v>
      </c>
      <c r="C83" s="200">
        <v>0</v>
      </c>
      <c r="D83" s="200">
        <v>0</v>
      </c>
      <c r="E83" s="200">
        <v>9.1240875912412811E-4</v>
      </c>
      <c r="F83" s="200">
        <v>1.3864367969740443E-2</v>
      </c>
      <c r="G83" s="200">
        <v>5.0167410221628073E-2</v>
      </c>
      <c r="H83" s="200">
        <v>0.15142149218910839</v>
      </c>
      <c r="I83" s="200">
        <v>3.1999999999998696E-4</v>
      </c>
      <c r="J83" s="200">
        <v>5.3310205932971866E-2</v>
      </c>
      <c r="K83" s="201">
        <v>2.0927035309334485E-2</v>
      </c>
      <c r="M83" s="31"/>
      <c r="N83" s="34"/>
      <c r="O83" s="34"/>
      <c r="P83" s="34"/>
      <c r="Q83" s="34"/>
      <c r="R83" s="34"/>
      <c r="S83" s="34"/>
      <c r="T83" s="34"/>
      <c r="U83" s="34"/>
      <c r="V83" s="34"/>
      <c r="W83" s="34"/>
      <c r="Y83" s="23"/>
      <c r="Z83" s="23"/>
      <c r="AA83" s="23"/>
      <c r="AB83" s="23"/>
      <c r="AC83" s="23"/>
      <c r="AD83" s="23"/>
      <c r="AE83" s="23"/>
      <c r="AF83" s="23"/>
      <c r="AG83" s="23"/>
      <c r="AH83" s="23"/>
      <c r="AI83" s="23"/>
      <c r="AJ83" s="23"/>
      <c r="AK83" s="23"/>
      <c r="AL83" s="23"/>
      <c r="AM83" s="23"/>
    </row>
    <row r="84" spans="1:39">
      <c r="A84" s="219">
        <v>2000</v>
      </c>
      <c r="B84" s="200">
        <v>0</v>
      </c>
      <c r="C84" s="200">
        <v>0</v>
      </c>
      <c r="D84" s="200">
        <v>0</v>
      </c>
      <c r="E84" s="200">
        <v>3.4593395984967579E-3</v>
      </c>
      <c r="F84" s="200">
        <v>1.44650740301282E-2</v>
      </c>
      <c r="G84" s="200">
        <v>5.5233781371686996E-2</v>
      </c>
      <c r="H84" s="200">
        <v>0.18042394521661687</v>
      </c>
      <c r="I84" s="200">
        <v>1.2543828817968006E-3</v>
      </c>
      <c r="J84" s="200">
        <v>6.1076289280714624E-2</v>
      </c>
      <c r="K84" s="201">
        <v>2.4475507945576958E-2</v>
      </c>
      <c r="M84" s="31"/>
      <c r="N84" s="34"/>
      <c r="O84" s="34"/>
      <c r="P84" s="34"/>
      <c r="Q84" s="34"/>
      <c r="R84" s="34"/>
      <c r="S84" s="34"/>
      <c r="T84" s="34"/>
      <c r="U84" s="34"/>
      <c r="V84" s="34"/>
      <c r="W84" s="34"/>
      <c r="Y84" s="23"/>
      <c r="Z84" s="23"/>
      <c r="AA84" s="23"/>
      <c r="AB84" s="23"/>
      <c r="AC84" s="23"/>
      <c r="AD84" s="23"/>
      <c r="AE84" s="23"/>
      <c r="AF84" s="23"/>
      <c r="AG84" s="23"/>
      <c r="AH84" s="23"/>
      <c r="AI84" s="23"/>
      <c r="AJ84" s="23"/>
      <c r="AK84" s="23"/>
      <c r="AL84" s="23"/>
      <c r="AM84" s="23"/>
    </row>
    <row r="85" spans="1:39">
      <c r="A85" s="219">
        <v>2001</v>
      </c>
      <c r="B85" s="200">
        <v>0</v>
      </c>
      <c r="C85" s="200">
        <v>0</v>
      </c>
      <c r="D85" s="200">
        <v>1.5462847592551121E-3</v>
      </c>
      <c r="E85" s="200">
        <v>1.7783684576924141E-3</v>
      </c>
      <c r="F85" s="200">
        <v>1.1730410161446603E-2</v>
      </c>
      <c r="G85" s="200">
        <v>8.6880358458251816E-2</v>
      </c>
      <c r="H85" s="200">
        <v>0.286306270446822</v>
      </c>
      <c r="I85" s="200">
        <v>1.2240390611013563E-3</v>
      </c>
      <c r="J85" s="200">
        <v>9.3117995473975368E-2</v>
      </c>
      <c r="K85" s="201">
        <v>3.530653609772505E-2</v>
      </c>
      <c r="M85" s="31"/>
      <c r="N85" s="34"/>
      <c r="O85" s="34"/>
      <c r="P85" s="34"/>
      <c r="Q85" s="34"/>
      <c r="R85" s="34"/>
      <c r="S85" s="34"/>
      <c r="T85" s="34"/>
      <c r="U85" s="34"/>
      <c r="V85" s="34"/>
      <c r="W85" s="34"/>
      <c r="Y85" s="23"/>
      <c r="Z85" s="23"/>
      <c r="AA85" s="23"/>
      <c r="AB85" s="23"/>
      <c r="AC85" s="23"/>
      <c r="AD85" s="23"/>
      <c r="AE85" s="23"/>
      <c r="AF85" s="23"/>
      <c r="AG85" s="23"/>
      <c r="AH85" s="23"/>
      <c r="AI85" s="23"/>
      <c r="AJ85" s="23"/>
      <c r="AK85" s="23"/>
      <c r="AL85" s="23"/>
      <c r="AM85" s="23"/>
    </row>
    <row r="86" spans="1:39">
      <c r="A86" s="219">
        <v>2002</v>
      </c>
      <c r="B86" s="200">
        <v>0</v>
      </c>
      <c r="C86" s="200">
        <v>0</v>
      </c>
      <c r="D86" s="200">
        <v>1.5987210231814819E-3</v>
      </c>
      <c r="E86" s="200">
        <v>8.4068753963250087E-3</v>
      </c>
      <c r="F86" s="200">
        <v>1.7724719382453569E-2</v>
      </c>
      <c r="G86" s="200">
        <v>4.549721544444385E-2</v>
      </c>
      <c r="H86" s="200">
        <v>0.26725209590797538</v>
      </c>
      <c r="I86" s="200">
        <v>3.6646580266948003E-3</v>
      </c>
      <c r="J86" s="200">
        <v>7.8035037623013892E-2</v>
      </c>
      <c r="K86" s="201">
        <v>2.9213770827488328E-2</v>
      </c>
      <c r="M86" s="31"/>
      <c r="N86" s="34"/>
      <c r="O86" s="34"/>
      <c r="P86" s="34"/>
      <c r="Q86" s="34"/>
      <c r="R86" s="34"/>
      <c r="S86" s="34"/>
      <c r="T86" s="34"/>
      <c r="U86" s="34"/>
      <c r="V86" s="34"/>
      <c r="W86" s="34"/>
      <c r="Y86" s="23"/>
      <c r="Z86" s="23"/>
      <c r="AA86" s="23"/>
      <c r="AB86" s="23"/>
      <c r="AC86" s="23"/>
      <c r="AD86" s="23"/>
      <c r="AE86" s="23"/>
      <c r="AF86" s="23"/>
      <c r="AG86" s="23"/>
      <c r="AH86" s="23"/>
      <c r="AI86" s="23"/>
      <c r="AJ86" s="23"/>
      <c r="AK86" s="23"/>
      <c r="AL86" s="23"/>
      <c r="AM86" s="23"/>
    </row>
    <row r="87" spans="1:39">
      <c r="A87" s="219">
        <v>2003</v>
      </c>
      <c r="B87" s="200">
        <v>0</v>
      </c>
      <c r="C87" s="200">
        <v>0</v>
      </c>
      <c r="D87" s="200">
        <v>0</v>
      </c>
      <c r="E87" s="200">
        <v>0</v>
      </c>
      <c r="F87" s="200">
        <v>8.8892144313673649E-3</v>
      </c>
      <c r="G87" s="200">
        <v>2.6819743023395404E-2</v>
      </c>
      <c r="H87" s="200">
        <v>0.20262226219215518</v>
      </c>
      <c r="I87" s="200">
        <v>0</v>
      </c>
      <c r="J87" s="200">
        <v>5.3216815387925553E-2</v>
      </c>
      <c r="K87" s="201">
        <v>1.8332559667521897E-2</v>
      </c>
      <c r="M87" s="31"/>
      <c r="N87" s="34"/>
      <c r="O87" s="34"/>
      <c r="P87" s="34"/>
      <c r="Q87" s="34"/>
      <c r="R87" s="34"/>
      <c r="S87" s="34"/>
      <c r="T87" s="34"/>
      <c r="U87" s="34"/>
      <c r="V87" s="34"/>
      <c r="W87" s="34"/>
      <c r="Y87" s="23"/>
      <c r="Z87" s="23"/>
      <c r="AA87" s="23"/>
      <c r="AB87" s="23"/>
      <c r="AC87" s="23"/>
      <c r="AD87" s="23"/>
      <c r="AE87" s="23"/>
      <c r="AF87" s="23"/>
      <c r="AG87" s="23"/>
      <c r="AH87" s="23"/>
      <c r="AI87" s="23"/>
      <c r="AJ87" s="23"/>
      <c r="AK87" s="23"/>
      <c r="AL87" s="23"/>
      <c r="AM87" s="23"/>
    </row>
    <row r="88" spans="1:39">
      <c r="A88" s="219">
        <v>2004</v>
      </c>
      <c r="B88" s="200">
        <v>0</v>
      </c>
      <c r="C88" s="200">
        <v>0</v>
      </c>
      <c r="D88" s="200">
        <v>0</v>
      </c>
      <c r="E88" s="200">
        <v>0</v>
      </c>
      <c r="F88" s="200">
        <v>3.8167938931297218E-3</v>
      </c>
      <c r="G88" s="200">
        <v>7.9825929326740042E-3</v>
      </c>
      <c r="H88" s="200">
        <v>0.11370165542770672</v>
      </c>
      <c r="I88" s="200">
        <v>0</v>
      </c>
      <c r="J88" s="200">
        <v>2.4141561186355132E-2</v>
      </c>
      <c r="K88" s="201">
        <v>8.2421396231883159E-3</v>
      </c>
      <c r="M88" s="31"/>
      <c r="N88" s="34"/>
      <c r="O88" s="34"/>
      <c r="P88" s="34"/>
      <c r="Q88" s="34"/>
      <c r="R88" s="34"/>
      <c r="S88" s="34"/>
      <c r="T88" s="34"/>
      <c r="U88" s="34"/>
      <c r="V88" s="34"/>
      <c r="W88" s="34"/>
      <c r="Y88" s="23"/>
      <c r="Z88" s="23"/>
      <c r="AA88" s="23"/>
      <c r="AB88" s="23"/>
      <c r="AC88" s="23"/>
      <c r="AD88" s="23"/>
      <c r="AE88" s="23"/>
      <c r="AF88" s="23"/>
      <c r="AG88" s="23"/>
      <c r="AH88" s="23"/>
      <c r="AI88" s="23"/>
      <c r="AJ88" s="23"/>
      <c r="AK88" s="23"/>
      <c r="AL88" s="23"/>
      <c r="AM88" s="23"/>
    </row>
    <row r="89" spans="1:39">
      <c r="A89" s="219">
        <v>2005</v>
      </c>
      <c r="B89" s="200">
        <v>0</v>
      </c>
      <c r="C89" s="200">
        <v>0</v>
      </c>
      <c r="D89" s="200">
        <v>0</v>
      </c>
      <c r="E89" s="200">
        <v>1.6168212196012721E-3</v>
      </c>
      <c r="F89" s="200">
        <v>0</v>
      </c>
      <c r="G89" s="200">
        <v>8.1283415714792362E-3</v>
      </c>
      <c r="H89" s="200">
        <v>7.1747626051377744E-2</v>
      </c>
      <c r="I89" s="200">
        <v>6.0277505496209027E-4</v>
      </c>
      <c r="J89" s="200">
        <v>1.716831637212024E-2</v>
      </c>
      <c r="K89" s="201">
        <v>6.396186737759435E-3</v>
      </c>
      <c r="M89" s="31"/>
      <c r="N89" s="34"/>
      <c r="O89" s="34"/>
      <c r="P89" s="34"/>
      <c r="Q89" s="34"/>
      <c r="R89" s="34"/>
      <c r="S89" s="34"/>
      <c r="T89" s="34"/>
      <c r="U89" s="34"/>
      <c r="V89" s="34"/>
      <c r="W89" s="34"/>
      <c r="Y89" s="23"/>
      <c r="Z89" s="23"/>
      <c r="AA89" s="23"/>
      <c r="AB89" s="23"/>
      <c r="AC89" s="23"/>
      <c r="AD89" s="23"/>
      <c r="AE89" s="23"/>
      <c r="AF89" s="23"/>
      <c r="AG89" s="23"/>
      <c r="AH89" s="23"/>
      <c r="AI89" s="23"/>
      <c r="AJ89" s="23"/>
      <c r="AK89" s="23"/>
      <c r="AL89" s="23"/>
      <c r="AM89" s="23"/>
    </row>
    <row r="90" spans="1:39">
      <c r="A90" s="219">
        <v>2006</v>
      </c>
      <c r="B90" s="200">
        <v>0</v>
      </c>
      <c r="C90" s="200">
        <v>0</v>
      </c>
      <c r="D90" s="200">
        <v>0</v>
      </c>
      <c r="E90" s="200">
        <v>0</v>
      </c>
      <c r="F90" s="200">
        <v>1.9646365422396617E-3</v>
      </c>
      <c r="G90" s="200">
        <v>1.0627644563604988E-2</v>
      </c>
      <c r="H90" s="200">
        <v>5.8482888969009994E-2</v>
      </c>
      <c r="I90" s="200">
        <v>0</v>
      </c>
      <c r="J90" s="200">
        <v>1.6656632656209758E-2</v>
      </c>
      <c r="K90" s="201">
        <v>5.8799003788768678E-3</v>
      </c>
      <c r="M90" s="31"/>
      <c r="N90" s="34"/>
      <c r="O90" s="34"/>
      <c r="P90" s="34"/>
      <c r="Q90" s="34"/>
      <c r="R90" s="34"/>
      <c r="S90" s="34"/>
      <c r="T90" s="34"/>
      <c r="U90" s="34"/>
      <c r="V90" s="34"/>
      <c r="W90" s="34"/>
      <c r="Y90" s="23"/>
      <c r="Z90" s="23"/>
      <c r="AA90" s="23"/>
      <c r="AB90" s="23"/>
      <c r="AC90" s="23"/>
      <c r="AD90" s="23"/>
      <c r="AE90" s="23"/>
      <c r="AF90" s="23"/>
      <c r="AG90" s="23"/>
      <c r="AH90" s="23"/>
      <c r="AI90" s="23"/>
      <c r="AJ90" s="23"/>
      <c r="AK90" s="23"/>
      <c r="AL90" s="23"/>
      <c r="AM90" s="23"/>
    </row>
    <row r="91" spans="1:39">
      <c r="A91" s="219">
        <v>2007</v>
      </c>
      <c r="B91" s="200">
        <v>0</v>
      </c>
      <c r="C91" s="200">
        <v>0</v>
      </c>
      <c r="D91" s="200">
        <v>0</v>
      </c>
      <c r="E91" s="200">
        <v>0</v>
      </c>
      <c r="F91" s="200">
        <v>0</v>
      </c>
      <c r="G91" s="200">
        <v>9.6246390760346134E-4</v>
      </c>
      <c r="H91" s="200">
        <v>4.9360435889218457E-2</v>
      </c>
      <c r="I91" s="200">
        <v>0</v>
      </c>
      <c r="J91" s="200">
        <v>9.9228100964054988E-3</v>
      </c>
      <c r="K91" s="201">
        <v>3.6393431781355234E-3</v>
      </c>
      <c r="M91" s="31"/>
      <c r="N91" s="34"/>
      <c r="O91" s="34"/>
      <c r="P91" s="34"/>
      <c r="Q91" s="34"/>
      <c r="R91" s="34"/>
      <c r="S91" s="34"/>
      <c r="T91" s="34"/>
      <c r="U91" s="34"/>
      <c r="V91" s="34"/>
      <c r="W91" s="34"/>
      <c r="Y91" s="23"/>
      <c r="Z91" s="23"/>
      <c r="AA91" s="23"/>
      <c r="AB91" s="23"/>
      <c r="AC91" s="23"/>
      <c r="AD91" s="23"/>
      <c r="AE91" s="23"/>
      <c r="AF91" s="23"/>
      <c r="AG91" s="23"/>
      <c r="AH91" s="23"/>
      <c r="AI91" s="23"/>
      <c r="AJ91" s="23"/>
      <c r="AK91" s="23"/>
      <c r="AL91" s="23"/>
      <c r="AM91" s="23"/>
    </row>
    <row r="92" spans="1:39">
      <c r="A92" s="219">
        <v>2008</v>
      </c>
      <c r="B92" s="200">
        <v>0</v>
      </c>
      <c r="C92" s="200">
        <v>5.0046992481203034E-3</v>
      </c>
      <c r="D92" s="200">
        <v>3.9921718702731201E-3</v>
      </c>
      <c r="E92" s="200">
        <v>1.0169135235865046E-2</v>
      </c>
      <c r="F92" s="200">
        <v>2.323150295460219E-2</v>
      </c>
      <c r="G92" s="200">
        <v>3.9903722024007493E-2</v>
      </c>
      <c r="H92" s="200">
        <v>0.1085653733518106</v>
      </c>
      <c r="I92" s="200">
        <v>6.1998321948544266E-3</v>
      </c>
      <c r="J92" s="200">
        <v>5.4582208940618826E-2</v>
      </c>
      <c r="K92" s="201">
        <v>2.5043381752016147E-2</v>
      </c>
      <c r="M92" s="31"/>
      <c r="N92" s="34"/>
      <c r="O92" s="34"/>
      <c r="P92" s="34"/>
      <c r="Q92" s="34"/>
      <c r="R92" s="34"/>
      <c r="S92" s="34"/>
      <c r="T92" s="34"/>
      <c r="U92" s="34"/>
      <c r="V92" s="34"/>
      <c r="W92" s="34"/>
      <c r="Y92" s="23"/>
      <c r="Z92" s="23"/>
      <c r="AA92" s="23"/>
      <c r="AB92" s="23"/>
      <c r="AC92" s="23"/>
      <c r="AD92" s="23"/>
      <c r="AE92" s="23"/>
      <c r="AF92" s="23"/>
      <c r="AG92" s="23"/>
      <c r="AH92" s="23"/>
      <c r="AI92" s="23"/>
      <c r="AJ92" s="23"/>
      <c r="AK92" s="23"/>
      <c r="AL92" s="23"/>
      <c r="AM92" s="23"/>
    </row>
    <row r="93" spans="1:39">
      <c r="A93" s="219">
        <v>2009</v>
      </c>
      <c r="B93" s="200">
        <v>0</v>
      </c>
      <c r="C93" s="200">
        <v>0</v>
      </c>
      <c r="D93" s="200">
        <v>2.357532306837995E-3</v>
      </c>
      <c r="E93" s="200">
        <v>9.2813971854205368E-3</v>
      </c>
      <c r="F93" s="200">
        <v>1.7545270140261526E-2</v>
      </c>
      <c r="G93" s="200">
        <v>6.85111463836372E-2</v>
      </c>
      <c r="H93" s="200">
        <v>0.26502976175475457</v>
      </c>
      <c r="I93" s="200">
        <v>4.2333459794091644E-3</v>
      </c>
      <c r="J93" s="200">
        <v>0.12086018198185011</v>
      </c>
      <c r="K93" s="201">
        <v>4.9752305958575826E-2</v>
      </c>
      <c r="M93" s="31"/>
      <c r="N93" s="34"/>
      <c r="O93" s="34"/>
      <c r="P93" s="34"/>
      <c r="Q93" s="34"/>
      <c r="R93" s="34"/>
      <c r="S93" s="34"/>
      <c r="T93" s="34"/>
      <c r="U93" s="34"/>
      <c r="V93" s="34"/>
      <c r="W93" s="34"/>
      <c r="Y93" s="23"/>
      <c r="Z93" s="23"/>
      <c r="AA93" s="23"/>
      <c r="AB93" s="23"/>
      <c r="AC93" s="23"/>
      <c r="AD93" s="23"/>
      <c r="AE93" s="23"/>
      <c r="AF93" s="23"/>
      <c r="AG93" s="23"/>
      <c r="AH93" s="23"/>
      <c r="AI93" s="23"/>
      <c r="AJ93" s="23"/>
      <c r="AK93" s="23"/>
      <c r="AL93" s="23"/>
      <c r="AM93" s="23"/>
    </row>
    <row r="94" spans="1:39">
      <c r="A94" s="219">
        <v>2010</v>
      </c>
      <c r="B94" s="200">
        <v>0</v>
      </c>
      <c r="C94" s="200">
        <v>0</v>
      </c>
      <c r="D94" s="200">
        <v>1.6750442279070965E-3</v>
      </c>
      <c r="E94" s="200">
        <v>7.5018754688671585E-4</v>
      </c>
      <c r="F94" s="200">
        <v>0</v>
      </c>
      <c r="G94" s="200">
        <v>3.8787427520090567E-3</v>
      </c>
      <c r="H94" s="200">
        <v>8.6843283636050983E-2</v>
      </c>
      <c r="I94" s="200">
        <v>9.4447290581212151E-4</v>
      </c>
      <c r="J94" s="200">
        <v>3.057882822640845E-2</v>
      </c>
      <c r="K94" s="201">
        <v>1.2419981522275414E-2</v>
      </c>
      <c r="M94" s="31"/>
      <c r="N94" s="34"/>
      <c r="O94" s="34"/>
      <c r="P94" s="34"/>
      <c r="Q94" s="34"/>
      <c r="R94" s="34"/>
      <c r="S94" s="34"/>
      <c r="T94" s="34"/>
      <c r="U94" s="34"/>
      <c r="V94" s="34"/>
      <c r="W94" s="34"/>
      <c r="Y94" s="23"/>
      <c r="Z94" s="23"/>
      <c r="AA94" s="23"/>
      <c r="AB94" s="23"/>
      <c r="AC94" s="23"/>
      <c r="AD94" s="23"/>
      <c r="AE94" s="23"/>
      <c r="AF94" s="23"/>
      <c r="AG94" s="23"/>
      <c r="AH94" s="23"/>
      <c r="AI94" s="23"/>
      <c r="AJ94" s="23"/>
      <c r="AK94" s="23"/>
      <c r="AL94" s="23"/>
      <c r="AM94" s="23"/>
    </row>
    <row r="95" spans="1:39">
      <c r="A95" s="219">
        <v>2011</v>
      </c>
      <c r="B95" s="200">
        <v>0</v>
      </c>
      <c r="C95" s="200">
        <v>1.9047619047618536E-3</v>
      </c>
      <c r="D95" s="200">
        <v>0</v>
      </c>
      <c r="E95" s="200">
        <v>3.5643689207276452E-3</v>
      </c>
      <c r="F95" s="200">
        <v>1.5698587127158659E-3</v>
      </c>
      <c r="G95" s="200">
        <v>3.4496887130399667E-3</v>
      </c>
      <c r="H95" s="200">
        <v>6.2151782166947389E-2</v>
      </c>
      <c r="I95" s="200">
        <v>1.8546380854063127E-3</v>
      </c>
      <c r="J95" s="200">
        <v>2.0763142456883488E-2</v>
      </c>
      <c r="K95" s="201">
        <v>9.3788337738011096E-3</v>
      </c>
      <c r="M95" s="31"/>
      <c r="N95" s="34"/>
      <c r="O95" s="34"/>
      <c r="P95" s="34"/>
      <c r="Q95" s="34"/>
      <c r="R95" s="34"/>
      <c r="S95" s="34"/>
      <c r="T95" s="34"/>
      <c r="U95" s="34"/>
      <c r="V95" s="34"/>
      <c r="W95" s="34"/>
      <c r="Y95" s="23"/>
      <c r="Z95" s="23"/>
      <c r="AA95" s="23"/>
      <c r="AB95" s="23"/>
      <c r="AC95" s="23"/>
      <c r="AD95" s="23"/>
      <c r="AE95" s="23"/>
      <c r="AF95" s="23"/>
      <c r="AG95" s="23"/>
      <c r="AH95" s="23"/>
      <c r="AI95" s="23"/>
      <c r="AJ95" s="23"/>
      <c r="AK95" s="23"/>
      <c r="AL95" s="23"/>
      <c r="AM95" s="23"/>
    </row>
    <row r="96" spans="1:39">
      <c r="A96" s="219">
        <v>2012</v>
      </c>
      <c r="B96" s="200">
        <v>0</v>
      </c>
      <c r="C96" s="200">
        <v>0</v>
      </c>
      <c r="D96" s="200">
        <v>0</v>
      </c>
      <c r="E96" s="200">
        <v>7.1326676176886039E-4</v>
      </c>
      <c r="F96" s="200">
        <v>1.4184397163120588E-3</v>
      </c>
      <c r="G96" s="200">
        <v>5.4514358274884156E-3</v>
      </c>
      <c r="H96" s="200">
        <v>8.0069145531782127E-2</v>
      </c>
      <c r="I96" s="200">
        <v>3.2605151613951389E-4</v>
      </c>
      <c r="J96" s="200">
        <v>2.8053005710651724E-2</v>
      </c>
      <c r="K96" s="201">
        <v>1.2416849348397596E-2</v>
      </c>
      <c r="M96" s="31"/>
      <c r="N96" s="34"/>
      <c r="O96" s="34"/>
      <c r="P96" s="34"/>
      <c r="Q96" s="34"/>
      <c r="R96" s="34"/>
      <c r="S96" s="34"/>
      <c r="T96" s="34"/>
      <c r="U96" s="34"/>
      <c r="V96" s="34"/>
      <c r="W96" s="34"/>
      <c r="Y96" s="23"/>
      <c r="Z96" s="23"/>
      <c r="AA96" s="23"/>
      <c r="AB96" s="23"/>
      <c r="AC96" s="23"/>
      <c r="AD96" s="23"/>
      <c r="AE96" s="23"/>
      <c r="AF96" s="23"/>
      <c r="AG96" s="23"/>
      <c r="AH96" s="23"/>
      <c r="AI96" s="23"/>
      <c r="AJ96" s="23"/>
      <c r="AK96" s="23"/>
      <c r="AL96" s="23"/>
      <c r="AM96" s="23"/>
    </row>
    <row r="97" spans="1:39">
      <c r="A97" s="219">
        <v>2013</v>
      </c>
      <c r="B97" s="200">
        <v>0</v>
      </c>
      <c r="C97" s="200">
        <v>0</v>
      </c>
      <c r="D97" s="200">
        <v>8.7642418930766741E-4</v>
      </c>
      <c r="E97" s="200">
        <v>1.2033694344163459E-3</v>
      </c>
      <c r="F97" s="200">
        <v>5.8614092658203498E-3</v>
      </c>
      <c r="G97" s="200">
        <v>1.008198465005139E-2</v>
      </c>
      <c r="H97" s="200">
        <v>6.2778465161119956E-2</v>
      </c>
      <c r="I97" s="200">
        <v>9.4851300688525431E-4</v>
      </c>
      <c r="J97" s="200">
        <v>2.6767339260893253E-2</v>
      </c>
      <c r="K97" s="201">
        <v>1.2467143112266599E-2</v>
      </c>
      <c r="M97" s="31"/>
      <c r="N97" s="34"/>
      <c r="O97" s="34"/>
      <c r="P97" s="34"/>
      <c r="Q97" s="34"/>
      <c r="R97" s="34"/>
      <c r="S97" s="34"/>
      <c r="T97" s="34"/>
      <c r="U97" s="34"/>
      <c r="V97" s="34"/>
      <c r="W97" s="34"/>
      <c r="Y97" s="23"/>
      <c r="Z97" s="23"/>
      <c r="AA97" s="23"/>
      <c r="AB97" s="23"/>
      <c r="AC97" s="23"/>
      <c r="AD97" s="23"/>
      <c r="AE97" s="23"/>
      <c r="AF97" s="23"/>
      <c r="AG97" s="23"/>
      <c r="AH97" s="23"/>
      <c r="AI97" s="23"/>
      <c r="AJ97" s="23"/>
      <c r="AK97" s="23"/>
      <c r="AL97" s="23"/>
      <c r="AM97" s="23"/>
    </row>
    <row r="98" spans="1:39">
      <c r="A98" s="219">
        <v>2014</v>
      </c>
      <c r="B98" s="200">
        <v>0</v>
      </c>
      <c r="C98" s="200">
        <v>0</v>
      </c>
      <c r="D98" s="200">
        <v>8.6880973066894018E-4</v>
      </c>
      <c r="E98" s="200">
        <v>5.924170616113944E-4</v>
      </c>
      <c r="F98" s="200">
        <v>1.4388489208633226E-3</v>
      </c>
      <c r="G98" s="200">
        <v>4.9831970399168979E-3</v>
      </c>
      <c r="H98" s="200">
        <v>4.773720415793492E-2</v>
      </c>
      <c r="I98" s="200">
        <v>6.2774639045826142E-4</v>
      </c>
      <c r="J98" s="200">
        <v>2.0200008175261464E-2</v>
      </c>
      <c r="K98" s="201">
        <v>9.7128703871230959E-3</v>
      </c>
      <c r="M98" s="31"/>
      <c r="N98" s="34"/>
      <c r="O98" s="34"/>
      <c r="P98" s="34"/>
      <c r="Q98" s="34"/>
      <c r="R98" s="34"/>
      <c r="S98" s="34"/>
      <c r="T98" s="34"/>
      <c r="U98" s="34"/>
      <c r="V98" s="34"/>
      <c r="W98" s="34"/>
      <c r="Y98" s="23"/>
      <c r="Z98" s="23"/>
      <c r="AA98" s="23"/>
      <c r="AB98" s="23"/>
      <c r="AC98" s="23"/>
      <c r="AD98" s="23"/>
      <c r="AE98" s="23"/>
      <c r="AF98" s="23"/>
      <c r="AG98" s="23"/>
      <c r="AH98" s="23"/>
      <c r="AI98" s="23"/>
      <c r="AJ98" s="23"/>
      <c r="AK98" s="23"/>
      <c r="AL98" s="23"/>
      <c r="AM98" s="23"/>
    </row>
    <row r="99" spans="1:39">
      <c r="A99" s="219">
        <v>2015</v>
      </c>
      <c r="B99" s="200">
        <v>0</v>
      </c>
      <c r="C99" s="200">
        <v>0</v>
      </c>
      <c r="D99" s="200">
        <v>0</v>
      </c>
      <c r="E99" s="200">
        <v>0</v>
      </c>
      <c r="F99" s="200">
        <v>3.0075187969924588E-3</v>
      </c>
      <c r="G99" s="200">
        <v>2.4916293499620767E-2</v>
      </c>
      <c r="H99" s="200">
        <v>6.5509286091439911E-2</v>
      </c>
      <c r="I99" s="200">
        <v>0</v>
      </c>
      <c r="J99" s="200">
        <v>3.6888094865893506E-2</v>
      </c>
      <c r="K99" s="201">
        <v>1.7456288100497597E-2</v>
      </c>
      <c r="M99" s="31"/>
      <c r="N99" s="34"/>
      <c r="O99" s="34"/>
      <c r="P99" s="34"/>
      <c r="Q99" s="34"/>
      <c r="R99" s="34"/>
      <c r="S99" s="34"/>
      <c r="T99" s="34"/>
      <c r="U99" s="34"/>
      <c r="V99" s="34"/>
      <c r="W99" s="34"/>
      <c r="Y99" s="23"/>
      <c r="Z99" s="23"/>
      <c r="AA99" s="23"/>
      <c r="AB99" s="23"/>
      <c r="AC99" s="23"/>
      <c r="AD99" s="23"/>
      <c r="AE99" s="23"/>
      <c r="AF99" s="23"/>
      <c r="AG99" s="23"/>
      <c r="AH99" s="23"/>
      <c r="AI99" s="23"/>
      <c r="AJ99" s="23"/>
      <c r="AK99" s="23"/>
      <c r="AL99" s="23"/>
      <c r="AM99" s="23"/>
    </row>
    <row r="100" spans="1:39">
      <c r="A100" s="219">
        <v>2016</v>
      </c>
      <c r="B100" s="200">
        <v>0</v>
      </c>
      <c r="C100" s="200">
        <v>0</v>
      </c>
      <c r="D100" s="200">
        <v>0</v>
      </c>
      <c r="E100" s="200">
        <v>0</v>
      </c>
      <c r="F100" s="200">
        <v>1.3831258644536604E-3</v>
      </c>
      <c r="G100" s="200">
        <v>1.5733237143147893E-2</v>
      </c>
      <c r="H100" s="200">
        <v>9.080270973296789E-2</v>
      </c>
      <c r="I100" s="200">
        <v>0</v>
      </c>
      <c r="J100" s="200">
        <v>4.5741422716150892E-2</v>
      </c>
      <c r="K100" s="201">
        <v>2.17997830752934E-2</v>
      </c>
      <c r="M100" s="31"/>
      <c r="N100" s="34"/>
      <c r="O100" s="34"/>
      <c r="P100" s="34"/>
      <c r="Q100" s="34"/>
      <c r="R100" s="34"/>
      <c r="S100" s="34"/>
      <c r="T100" s="34"/>
      <c r="U100" s="34"/>
      <c r="V100" s="34"/>
      <c r="W100" s="34"/>
      <c r="Y100" s="23"/>
      <c r="Z100" s="23"/>
      <c r="AA100" s="23"/>
      <c r="AB100" s="23"/>
      <c r="AC100" s="23"/>
      <c r="AD100" s="23"/>
      <c r="AE100" s="23"/>
      <c r="AF100" s="23"/>
      <c r="AG100" s="23"/>
      <c r="AH100" s="23"/>
      <c r="AI100" s="23"/>
      <c r="AJ100" s="23"/>
      <c r="AK100" s="23"/>
      <c r="AL100" s="23"/>
      <c r="AM100" s="23"/>
    </row>
    <row r="101" spans="1:39">
      <c r="A101" s="219">
        <v>2017</v>
      </c>
      <c r="B101" s="200">
        <v>0</v>
      </c>
      <c r="C101" s="200">
        <v>0</v>
      </c>
      <c r="D101" s="200">
        <v>0</v>
      </c>
      <c r="E101" s="200">
        <v>0</v>
      </c>
      <c r="F101" s="200">
        <v>5.1833826125143867E-3</v>
      </c>
      <c r="G101" s="200">
        <v>4.4500093863949486E-3</v>
      </c>
      <c r="H101" s="200">
        <v>7.563744093949476E-2</v>
      </c>
      <c r="I101" s="200">
        <v>0</v>
      </c>
      <c r="J101" s="200">
        <v>3.5637168687487786E-2</v>
      </c>
      <c r="K101" s="201">
        <v>1.705382596170657E-2</v>
      </c>
      <c r="M101" s="31"/>
      <c r="N101" s="34"/>
      <c r="O101" s="34"/>
      <c r="P101" s="34"/>
      <c r="Q101" s="34"/>
      <c r="R101" s="34"/>
      <c r="S101" s="34"/>
      <c r="T101" s="34"/>
      <c r="U101" s="34"/>
      <c r="V101" s="34"/>
      <c r="W101" s="34"/>
      <c r="Y101" s="23"/>
      <c r="Z101" s="23"/>
      <c r="AA101" s="23"/>
      <c r="AB101" s="23"/>
      <c r="AC101" s="23"/>
      <c r="AD101" s="23"/>
      <c r="AE101" s="23"/>
      <c r="AF101" s="23"/>
      <c r="AG101" s="23"/>
      <c r="AH101" s="23"/>
      <c r="AI101" s="23"/>
      <c r="AJ101" s="23"/>
      <c r="AK101" s="23"/>
      <c r="AL101" s="23"/>
      <c r="AM101" s="23"/>
    </row>
    <row r="102" spans="1:39">
      <c r="A102" s="219">
        <v>2018</v>
      </c>
      <c r="B102" s="200">
        <v>0</v>
      </c>
      <c r="C102" s="200">
        <v>0</v>
      </c>
      <c r="D102" s="200">
        <v>0</v>
      </c>
      <c r="E102" s="200">
        <v>0</v>
      </c>
      <c r="F102" s="200">
        <v>0</v>
      </c>
      <c r="G102" s="200">
        <v>6.7706267946793242E-3</v>
      </c>
      <c r="H102" s="200">
        <v>5.0858443595100833E-2</v>
      </c>
      <c r="I102" s="200">
        <v>0</v>
      </c>
      <c r="J102" s="200">
        <v>2.4004001423981292E-2</v>
      </c>
      <c r="K102" s="201">
        <v>1.1482623251018453E-2</v>
      </c>
      <c r="M102" s="31"/>
      <c r="N102" s="34"/>
      <c r="O102" s="34"/>
      <c r="P102" s="34"/>
      <c r="Q102" s="34"/>
      <c r="R102" s="34"/>
      <c r="S102" s="34"/>
      <c r="T102" s="34"/>
      <c r="U102" s="34"/>
      <c r="V102" s="34"/>
      <c r="W102" s="34"/>
      <c r="Y102" s="23"/>
      <c r="Z102" s="23"/>
      <c r="AA102" s="23"/>
      <c r="AB102" s="23"/>
      <c r="AC102" s="23"/>
      <c r="AD102" s="23"/>
      <c r="AE102" s="23"/>
      <c r="AF102" s="23"/>
      <c r="AG102" s="23"/>
      <c r="AH102" s="23"/>
      <c r="AI102" s="23"/>
      <c r="AJ102" s="23"/>
      <c r="AK102" s="23"/>
      <c r="AL102" s="23"/>
      <c r="AM102" s="23"/>
    </row>
    <row r="103" spans="1:39">
      <c r="A103" s="219">
        <v>2019</v>
      </c>
      <c r="B103" s="200">
        <v>0</v>
      </c>
      <c r="C103" s="200">
        <v>0</v>
      </c>
      <c r="D103" s="200">
        <v>0</v>
      </c>
      <c r="E103" s="200">
        <v>1.1037527593819041E-3</v>
      </c>
      <c r="F103" s="200">
        <v>0</v>
      </c>
      <c r="G103" s="200">
        <v>1.2133104448933563E-2</v>
      </c>
      <c r="H103" s="200">
        <v>6.4916107252982136E-2</v>
      </c>
      <c r="I103" s="200">
        <v>5.7870370370372015E-4</v>
      </c>
      <c r="J103" s="200">
        <v>3.1878607535540504E-2</v>
      </c>
      <c r="K103" s="201">
        <v>1.5277571104447385E-2</v>
      </c>
      <c r="M103" s="31"/>
      <c r="N103" s="34"/>
      <c r="O103" s="34"/>
      <c r="P103" s="34"/>
      <c r="Q103" s="34"/>
      <c r="R103" s="34"/>
      <c r="S103" s="34"/>
      <c r="T103" s="34"/>
      <c r="U103" s="34"/>
      <c r="V103" s="34"/>
      <c r="W103" s="34"/>
      <c r="Y103" s="23"/>
      <c r="Z103" s="23"/>
      <c r="AA103" s="23"/>
      <c r="AB103" s="23"/>
      <c r="AC103" s="23"/>
      <c r="AD103" s="23"/>
      <c r="AE103" s="23"/>
      <c r="AF103" s="23"/>
      <c r="AG103" s="23"/>
      <c r="AH103" s="23"/>
      <c r="AI103" s="23"/>
      <c r="AJ103" s="23"/>
      <c r="AK103" s="23"/>
      <c r="AL103" s="23"/>
      <c r="AM103" s="23"/>
    </row>
    <row r="104" spans="1:39">
      <c r="A104" s="219">
        <v>2020</v>
      </c>
      <c r="B104" s="200">
        <v>0</v>
      </c>
      <c r="C104" s="200">
        <v>0</v>
      </c>
      <c r="D104" s="200">
        <v>0</v>
      </c>
      <c r="E104" s="200">
        <v>1.1111111111110628E-3</v>
      </c>
      <c r="F104" s="200">
        <v>1.2936610608020871E-3</v>
      </c>
      <c r="G104" s="200">
        <v>3.8718887832221327E-2</v>
      </c>
      <c r="H104" s="200">
        <v>0.12551346126952034</v>
      </c>
      <c r="I104" s="200">
        <v>5.7786766830392189E-4</v>
      </c>
      <c r="J104" s="200">
        <v>6.7095349390155046E-2</v>
      </c>
      <c r="K104" s="201">
        <v>3.1361022294204899E-2</v>
      </c>
      <c r="M104" s="31"/>
      <c r="N104" s="34"/>
      <c r="O104" s="34"/>
      <c r="P104" s="34"/>
      <c r="Q104" s="34"/>
      <c r="R104" s="34"/>
      <c r="S104" s="34"/>
      <c r="T104" s="34"/>
      <c r="U104" s="34"/>
      <c r="V104" s="34"/>
      <c r="W104" s="34"/>
      <c r="Y104" s="23"/>
      <c r="Z104" s="23"/>
      <c r="AA104" s="23"/>
      <c r="AB104" s="23"/>
      <c r="AC104" s="23"/>
      <c r="AD104" s="23"/>
      <c r="AE104" s="23"/>
      <c r="AF104" s="23"/>
      <c r="AG104" s="23"/>
      <c r="AH104" s="23"/>
      <c r="AI104" s="23"/>
      <c r="AJ104" s="23"/>
      <c r="AK104" s="23"/>
      <c r="AL104" s="23"/>
      <c r="AM104" s="23"/>
    </row>
    <row r="105" spans="1:39">
      <c r="A105" s="219" t="s">
        <v>46</v>
      </c>
      <c r="B105" s="200">
        <v>0</v>
      </c>
      <c r="C105" s="200">
        <v>5.5510170210967195E-4</v>
      </c>
      <c r="D105" s="200">
        <v>8.8481073819535628E-4</v>
      </c>
      <c r="E105" s="200">
        <v>2.5796560748118291E-3</v>
      </c>
      <c r="F105" s="200">
        <v>9.9698188230795404E-3</v>
      </c>
      <c r="G105" s="200">
        <v>3.1088810365304177E-2</v>
      </c>
      <c r="H105" s="200">
        <v>0.1042317025895937</v>
      </c>
      <c r="I105" s="200">
        <v>1.4155115704758202E-3</v>
      </c>
      <c r="J105" s="200">
        <v>2.8584710766409331E-2</v>
      </c>
      <c r="K105" s="201">
        <v>1.1779793012065727E-2</v>
      </c>
      <c r="M105" s="31"/>
      <c r="N105" s="34"/>
      <c r="O105" s="34"/>
      <c r="P105" s="34"/>
      <c r="Q105" s="34"/>
      <c r="R105" s="34"/>
      <c r="S105" s="34"/>
      <c r="T105" s="34"/>
      <c r="U105" s="34"/>
      <c r="V105" s="34"/>
      <c r="W105" s="34"/>
      <c r="Y105" s="23"/>
      <c r="Z105" s="23"/>
      <c r="AA105" s="23"/>
      <c r="AB105" s="23"/>
      <c r="AC105" s="23"/>
      <c r="AD105" s="23"/>
      <c r="AE105" s="23"/>
      <c r="AF105" s="23"/>
      <c r="AG105" s="23"/>
      <c r="AH105" s="23"/>
      <c r="AI105" s="23"/>
      <c r="AJ105" s="23"/>
      <c r="AK105" s="23"/>
      <c r="AL105" s="23"/>
      <c r="AM105" s="23"/>
    </row>
    <row r="106" spans="1:39">
      <c r="A106" s="219" t="s">
        <v>47</v>
      </c>
      <c r="B106" s="200">
        <v>0</v>
      </c>
      <c r="C106" s="200">
        <v>0</v>
      </c>
      <c r="D106" s="200">
        <v>0</v>
      </c>
      <c r="E106" s="200">
        <v>0</v>
      </c>
      <c r="F106" s="200">
        <v>5.1546391752577136E-3</v>
      </c>
      <c r="G106" s="200">
        <v>1.9796966731898236E-2</v>
      </c>
      <c r="H106" s="200">
        <v>7.720364741641339E-2</v>
      </c>
      <c r="I106" s="200">
        <v>0</v>
      </c>
      <c r="J106" s="200">
        <v>1.9189761847079212E-2</v>
      </c>
      <c r="K106" s="201">
        <v>8.3512089820516611E-3</v>
      </c>
      <c r="M106" s="31"/>
      <c r="Y106" s="23"/>
      <c r="Z106" s="23"/>
      <c r="AA106" s="23"/>
      <c r="AB106" s="23"/>
      <c r="AC106" s="23"/>
      <c r="AD106" s="23"/>
      <c r="AE106" s="23"/>
      <c r="AF106" s="23"/>
      <c r="AG106" s="23"/>
      <c r="AH106" s="23"/>
      <c r="AI106" s="23"/>
      <c r="AJ106" s="23"/>
      <c r="AK106" s="23"/>
      <c r="AL106" s="23"/>
      <c r="AM106" s="23"/>
    </row>
    <row r="107" spans="1:39">
      <c r="A107" s="219" t="s">
        <v>48</v>
      </c>
      <c r="B107" s="346">
        <v>0</v>
      </c>
      <c r="C107" s="346">
        <v>1.7084085392270953E-3</v>
      </c>
      <c r="D107" s="346">
        <v>2.5647968331691793E-3</v>
      </c>
      <c r="E107" s="346">
        <v>4.4317223400323815E-3</v>
      </c>
      <c r="F107" s="346">
        <v>1.5848954243263189E-2</v>
      </c>
      <c r="G107" s="346">
        <v>3.7141574961853302E-2</v>
      </c>
      <c r="H107" s="346">
        <v>0.11084385400520483</v>
      </c>
      <c r="I107" s="346">
        <v>2.659359580573002E-3</v>
      </c>
      <c r="J107" s="346">
        <v>2.9254050164318753E-2</v>
      </c>
      <c r="K107" s="347">
        <v>1.3432232935466127E-2</v>
      </c>
      <c r="M107" s="31"/>
      <c r="Y107" s="23"/>
      <c r="Z107" s="23"/>
      <c r="AA107" s="23"/>
      <c r="AB107" s="23"/>
      <c r="AC107" s="23"/>
      <c r="AD107" s="23"/>
      <c r="AE107" s="23"/>
      <c r="AF107" s="23"/>
      <c r="AG107" s="23"/>
      <c r="AH107" s="23"/>
      <c r="AI107" s="23"/>
      <c r="AJ107" s="23"/>
      <c r="AK107" s="23"/>
      <c r="AL107" s="23"/>
      <c r="AM107" s="23"/>
    </row>
    <row r="108" spans="1:39">
      <c r="A108" s="219" t="s">
        <v>49</v>
      </c>
      <c r="B108" s="348">
        <v>0</v>
      </c>
      <c r="C108" s="348">
        <v>0</v>
      </c>
      <c r="D108" s="348">
        <v>0</v>
      </c>
      <c r="E108" s="348">
        <v>0</v>
      </c>
      <c r="F108" s="348">
        <v>0</v>
      </c>
      <c r="G108" s="348">
        <v>0</v>
      </c>
      <c r="H108" s="348">
        <v>0</v>
      </c>
      <c r="I108" s="348">
        <v>0</v>
      </c>
      <c r="J108" s="348">
        <v>0</v>
      </c>
      <c r="K108" s="350">
        <v>0</v>
      </c>
      <c r="Y108" s="23"/>
      <c r="Z108" s="23"/>
      <c r="AA108" s="23"/>
      <c r="AB108" s="23"/>
      <c r="AC108" s="23"/>
      <c r="AD108" s="23"/>
      <c r="AE108" s="23"/>
      <c r="AF108" s="23"/>
      <c r="AG108" s="23"/>
      <c r="AH108" s="23"/>
      <c r="AI108" s="23"/>
      <c r="AJ108" s="23"/>
      <c r="AK108" s="23"/>
      <c r="AL108" s="23"/>
      <c r="AM108" s="23"/>
    </row>
    <row r="109" spans="1:39" ht="14.7" thickBot="1">
      <c r="A109" s="220" t="s">
        <v>50</v>
      </c>
      <c r="B109" s="354">
        <v>0</v>
      </c>
      <c r="C109" s="354">
        <v>8.5470085470085166E-3</v>
      </c>
      <c r="D109" s="354">
        <v>1.6393442622950838E-2</v>
      </c>
      <c r="E109" s="354">
        <v>1.9902946761375606E-2</v>
      </c>
      <c r="F109" s="354">
        <v>0.11710287246994966</v>
      </c>
      <c r="G109" s="354">
        <v>0.19444444444444442</v>
      </c>
      <c r="H109" s="354">
        <v>0.5</v>
      </c>
      <c r="I109" s="354">
        <v>1.5503839897212046E-2</v>
      </c>
      <c r="J109" s="354">
        <v>0.15769571712953789</v>
      </c>
      <c r="K109" s="355">
        <v>8.5271436344370288E-2</v>
      </c>
    </row>
  </sheetData>
  <hyperlinks>
    <hyperlink ref="G1" location="'Table of Contents'!A1" display="Back to Table of Contents" xr:uid="{ABE83A48-1A7B-4603-888C-493D2ADE73B2}"/>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D559-3C1E-4A69-83C1-5DC0DF81A98A}">
  <sheetPr codeName="Sheet51"/>
  <dimension ref="A1:X46"/>
  <sheetViews>
    <sheetView workbookViewId="0"/>
  </sheetViews>
  <sheetFormatPr defaultColWidth="9.15625" defaultRowHeight="14.4"/>
  <cols>
    <col min="1" max="24" width="8.68359375" style="6" customWidth="1"/>
    <col min="25" max="16384" width="9.15625" style="2"/>
  </cols>
  <sheetData>
    <row r="1" spans="1:24">
      <c r="A1" s="24" t="s">
        <v>284</v>
      </c>
      <c r="G1" s="256" t="s">
        <v>233</v>
      </c>
    </row>
    <row r="2" spans="1:24" ht="14.7" thickBot="1">
      <c r="A2" s="2" t="s">
        <v>213</v>
      </c>
    </row>
    <row r="3" spans="1:24">
      <c r="A3" s="204"/>
      <c r="B3" s="217" t="s">
        <v>40</v>
      </c>
      <c r="C3" s="217" t="s">
        <v>94</v>
      </c>
      <c r="D3" s="217" t="s">
        <v>95</v>
      </c>
      <c r="E3" s="217" t="s">
        <v>96</v>
      </c>
      <c r="F3" s="217" t="s">
        <v>97</v>
      </c>
      <c r="G3" s="217" t="s">
        <v>98</v>
      </c>
      <c r="H3" s="217" t="s">
        <v>99</v>
      </c>
      <c r="I3" s="217" t="s">
        <v>100</v>
      </c>
      <c r="J3" s="217" t="s">
        <v>101</v>
      </c>
      <c r="K3" s="217" t="s">
        <v>102</v>
      </c>
      <c r="L3" s="217" t="s">
        <v>103</v>
      </c>
      <c r="M3" s="217" t="s">
        <v>104</v>
      </c>
      <c r="N3" s="217" t="s">
        <v>105</v>
      </c>
      <c r="O3" s="217" t="s">
        <v>106</v>
      </c>
      <c r="P3" s="217" t="s">
        <v>107</v>
      </c>
      <c r="Q3" s="217" t="s">
        <v>108</v>
      </c>
      <c r="R3" s="217" t="s">
        <v>109</v>
      </c>
      <c r="S3" s="217" t="s">
        <v>110</v>
      </c>
      <c r="T3" s="217" t="s">
        <v>111</v>
      </c>
      <c r="U3" s="217" t="s">
        <v>112</v>
      </c>
      <c r="V3" s="217" t="s">
        <v>117</v>
      </c>
      <c r="W3" s="217" t="s">
        <v>38</v>
      </c>
      <c r="X3" s="226" t="s">
        <v>39</v>
      </c>
    </row>
    <row r="4" spans="1:24">
      <c r="A4" s="219">
        <v>1983</v>
      </c>
      <c r="B4" s="200">
        <v>0</v>
      </c>
      <c r="C4" s="200">
        <v>0</v>
      </c>
      <c r="D4" s="200">
        <v>0</v>
      </c>
      <c r="E4" s="200">
        <v>0</v>
      </c>
      <c r="F4" s="200">
        <v>0</v>
      </c>
      <c r="G4" s="200">
        <v>0</v>
      </c>
      <c r="H4" s="200">
        <v>0</v>
      </c>
      <c r="I4" s="200">
        <v>0</v>
      </c>
      <c r="J4" s="200">
        <v>0</v>
      </c>
      <c r="K4" s="200">
        <v>0</v>
      </c>
      <c r="L4" s="200">
        <v>0</v>
      </c>
      <c r="M4" s="200">
        <v>0</v>
      </c>
      <c r="N4" s="200">
        <v>3.0813673567645639E-2</v>
      </c>
      <c r="O4" s="200">
        <v>1.0101010101010055E-2</v>
      </c>
      <c r="P4" s="200">
        <v>0</v>
      </c>
      <c r="Q4" s="200">
        <v>7.5555555555555598E-2</v>
      </c>
      <c r="R4" s="200"/>
      <c r="S4" s="200">
        <v>0.45054945054945061</v>
      </c>
      <c r="T4" s="200"/>
      <c r="U4" s="200"/>
      <c r="V4" s="200">
        <v>0</v>
      </c>
      <c r="W4" s="200">
        <v>4.2684855551346712E-2</v>
      </c>
      <c r="X4" s="201">
        <v>9.4999800081139174E-3</v>
      </c>
    </row>
    <row r="5" spans="1:24">
      <c r="A5" s="219">
        <v>1984</v>
      </c>
      <c r="B5" s="200">
        <v>0</v>
      </c>
      <c r="C5" s="200">
        <v>0</v>
      </c>
      <c r="D5" s="200">
        <v>0</v>
      </c>
      <c r="E5" s="200">
        <v>0</v>
      </c>
      <c r="F5" s="200">
        <v>0</v>
      </c>
      <c r="G5" s="200">
        <v>0</v>
      </c>
      <c r="H5" s="200">
        <v>0</v>
      </c>
      <c r="I5" s="200">
        <v>0</v>
      </c>
      <c r="J5" s="200">
        <v>0</v>
      </c>
      <c r="K5" s="200">
        <v>1.7543859649122862E-2</v>
      </c>
      <c r="L5" s="200">
        <v>0</v>
      </c>
      <c r="M5" s="200">
        <v>1.6393442622950838E-2</v>
      </c>
      <c r="N5" s="200">
        <v>0</v>
      </c>
      <c r="O5" s="200">
        <v>6.4935064935064957E-2</v>
      </c>
      <c r="P5" s="200">
        <v>0</v>
      </c>
      <c r="Q5" s="200">
        <v>3.0303030303030276E-2</v>
      </c>
      <c r="R5" s="200"/>
      <c r="S5" s="200">
        <v>0.18181818181818188</v>
      </c>
      <c r="T5" s="200"/>
      <c r="U5" s="200"/>
      <c r="V5" s="200">
        <v>1.7211703958691649E-3</v>
      </c>
      <c r="W5" s="200">
        <v>3.0776581734023978E-2</v>
      </c>
      <c r="X5" s="201">
        <v>8.5268347924045695E-3</v>
      </c>
    </row>
    <row r="6" spans="1:24">
      <c r="A6" s="219">
        <v>1985</v>
      </c>
      <c r="B6" s="200">
        <v>0</v>
      </c>
      <c r="C6" s="200">
        <v>0</v>
      </c>
      <c r="D6" s="200">
        <v>0</v>
      </c>
      <c r="E6" s="200">
        <v>0</v>
      </c>
      <c r="F6" s="200">
        <v>0</v>
      </c>
      <c r="G6" s="200">
        <v>0</v>
      </c>
      <c r="H6" s="200">
        <v>0</v>
      </c>
      <c r="I6" s="200">
        <v>0</v>
      </c>
      <c r="J6" s="200">
        <v>0</v>
      </c>
      <c r="K6" s="200">
        <v>0</v>
      </c>
      <c r="L6" s="200">
        <v>0</v>
      </c>
      <c r="M6" s="200">
        <v>1.6393442622950838E-2</v>
      </c>
      <c r="N6" s="200">
        <v>1.1494252873563204E-2</v>
      </c>
      <c r="O6" s="200">
        <v>4.5295295295295301E-2</v>
      </c>
      <c r="P6" s="200">
        <v>5.0000000000000044E-2</v>
      </c>
      <c r="Q6" s="200">
        <v>0.13396226415094348</v>
      </c>
      <c r="R6" s="200"/>
      <c r="S6" s="200">
        <v>6.25E-2</v>
      </c>
      <c r="T6" s="200"/>
      <c r="U6" s="200"/>
      <c r="V6" s="200">
        <v>0</v>
      </c>
      <c r="W6" s="200">
        <v>3.720816821015771E-2</v>
      </c>
      <c r="X6" s="201">
        <v>9.3598932059031359E-3</v>
      </c>
    </row>
    <row r="7" spans="1:24">
      <c r="A7" s="219">
        <v>1986</v>
      </c>
      <c r="B7" s="200">
        <v>0</v>
      </c>
      <c r="C7" s="200">
        <v>0</v>
      </c>
      <c r="D7" s="200">
        <v>0</v>
      </c>
      <c r="E7" s="200">
        <v>0</v>
      </c>
      <c r="F7" s="200">
        <v>0</v>
      </c>
      <c r="G7" s="200">
        <v>0</v>
      </c>
      <c r="H7" s="200">
        <v>0</v>
      </c>
      <c r="I7" s="200">
        <v>0</v>
      </c>
      <c r="J7" s="200">
        <v>8.0645161290322509E-3</v>
      </c>
      <c r="K7" s="200">
        <v>1.8379850238257278E-2</v>
      </c>
      <c r="L7" s="200">
        <v>1.2658227848101222E-2</v>
      </c>
      <c r="M7" s="200">
        <v>1.0869565217391353E-2</v>
      </c>
      <c r="N7" s="200">
        <v>4.0020912020143906E-2</v>
      </c>
      <c r="O7" s="200">
        <v>8.6594177735772715E-2</v>
      </c>
      <c r="P7" s="200">
        <v>6.6666666666666652E-2</v>
      </c>
      <c r="Q7" s="200">
        <v>0.15080639948287011</v>
      </c>
      <c r="R7" s="200"/>
      <c r="S7" s="200">
        <v>0.16176470588235303</v>
      </c>
      <c r="T7" s="200"/>
      <c r="U7" s="200"/>
      <c r="V7" s="200">
        <v>2.0754338942171602E-3</v>
      </c>
      <c r="W7" s="200">
        <v>6.1055914646180209E-2</v>
      </c>
      <c r="X7" s="201">
        <v>1.8044381168899615E-2</v>
      </c>
    </row>
    <row r="8" spans="1:24">
      <c r="A8" s="219">
        <v>1987</v>
      </c>
      <c r="B8" s="200">
        <v>0</v>
      </c>
      <c r="C8" s="200">
        <v>0</v>
      </c>
      <c r="D8" s="200">
        <v>0</v>
      </c>
      <c r="E8" s="200">
        <v>0</v>
      </c>
      <c r="F8" s="200">
        <v>0</v>
      </c>
      <c r="G8" s="200">
        <v>0</v>
      </c>
      <c r="H8" s="200">
        <v>0</v>
      </c>
      <c r="I8" s="200">
        <v>0</v>
      </c>
      <c r="J8" s="200">
        <v>0</v>
      </c>
      <c r="K8" s="200">
        <v>0</v>
      </c>
      <c r="L8" s="200">
        <v>5.208333333333337E-2</v>
      </c>
      <c r="M8" s="200">
        <v>9.009009009009028E-3</v>
      </c>
      <c r="N8" s="200">
        <v>3.142913254336932E-2</v>
      </c>
      <c r="O8" s="200">
        <v>4.1664289889206785E-2</v>
      </c>
      <c r="P8" s="200">
        <v>5.4545454545454564E-2</v>
      </c>
      <c r="Q8" s="200">
        <v>7.8787878787878851E-2</v>
      </c>
      <c r="R8" s="200"/>
      <c r="S8" s="200">
        <v>0.10156584238897903</v>
      </c>
      <c r="T8" s="200"/>
      <c r="U8" s="200">
        <v>0</v>
      </c>
      <c r="V8" s="200">
        <v>0</v>
      </c>
      <c r="W8" s="200">
        <v>4.2812718039896946E-2</v>
      </c>
      <c r="X8" s="201">
        <v>1.4067971260512402E-2</v>
      </c>
    </row>
    <row r="9" spans="1:24">
      <c r="A9" s="219">
        <v>1988</v>
      </c>
      <c r="B9" s="200">
        <v>0</v>
      </c>
      <c r="C9" s="200">
        <v>0</v>
      </c>
      <c r="D9" s="200">
        <v>0</v>
      </c>
      <c r="E9" s="200">
        <v>0</v>
      </c>
      <c r="F9" s="200">
        <v>0</v>
      </c>
      <c r="G9" s="200">
        <v>0</v>
      </c>
      <c r="H9" s="200">
        <v>0</v>
      </c>
      <c r="I9" s="200">
        <v>0</v>
      </c>
      <c r="J9" s="200">
        <v>0</v>
      </c>
      <c r="K9" s="200">
        <v>0</v>
      </c>
      <c r="L9" s="200">
        <v>0</v>
      </c>
      <c r="M9" s="200">
        <v>0</v>
      </c>
      <c r="N9" s="200">
        <v>2.7821430061868213E-2</v>
      </c>
      <c r="O9" s="200">
        <v>4.2381771639522503E-2</v>
      </c>
      <c r="P9" s="200">
        <v>4.3277310924369705E-2</v>
      </c>
      <c r="Q9" s="200">
        <v>9.9640660755148658E-2</v>
      </c>
      <c r="R9" s="200"/>
      <c r="S9" s="200">
        <v>0.10526315789473673</v>
      </c>
      <c r="T9" s="200"/>
      <c r="U9" s="200">
        <v>0.5</v>
      </c>
      <c r="V9" s="200">
        <v>0</v>
      </c>
      <c r="W9" s="200">
        <v>3.7275827798428085E-2</v>
      </c>
      <c r="X9" s="201">
        <v>1.3356389192552665E-2</v>
      </c>
    </row>
    <row r="10" spans="1:24">
      <c r="A10" s="219">
        <v>1989</v>
      </c>
      <c r="B10" s="200">
        <v>0</v>
      </c>
      <c r="C10" s="200">
        <v>0</v>
      </c>
      <c r="D10" s="200">
        <v>0</v>
      </c>
      <c r="E10" s="200">
        <v>1.0752688172043001E-2</v>
      </c>
      <c r="F10" s="200">
        <v>0</v>
      </c>
      <c r="G10" s="200">
        <v>0</v>
      </c>
      <c r="H10" s="200">
        <v>0</v>
      </c>
      <c r="I10" s="200">
        <v>0</v>
      </c>
      <c r="J10" s="200">
        <v>7.3529411764705621E-3</v>
      </c>
      <c r="K10" s="200">
        <v>7.8740157480314821E-3</v>
      </c>
      <c r="L10" s="200">
        <v>1.0204081632653073E-2</v>
      </c>
      <c r="M10" s="200">
        <v>1.7860016090104569E-2</v>
      </c>
      <c r="N10" s="200">
        <v>4.616670040211257E-2</v>
      </c>
      <c r="O10" s="200">
        <v>6.7049035046774286E-2</v>
      </c>
      <c r="P10" s="200">
        <v>5.2995626080764802E-2</v>
      </c>
      <c r="Q10" s="200">
        <v>0.13267837879940392</v>
      </c>
      <c r="R10" s="200"/>
      <c r="S10" s="200">
        <v>0.21432432432432424</v>
      </c>
      <c r="T10" s="200"/>
      <c r="U10" s="200">
        <v>0</v>
      </c>
      <c r="V10" s="200">
        <v>2.5062804416179363E-3</v>
      </c>
      <c r="W10" s="200">
        <v>5.9027153468969473E-2</v>
      </c>
      <c r="X10" s="201">
        <v>2.2060697800691864E-2</v>
      </c>
    </row>
    <row r="11" spans="1:24">
      <c r="A11" s="219">
        <v>1990</v>
      </c>
      <c r="B11" s="200">
        <v>0</v>
      </c>
      <c r="C11" s="200">
        <v>0</v>
      </c>
      <c r="D11" s="200">
        <v>0</v>
      </c>
      <c r="E11" s="200">
        <v>0</v>
      </c>
      <c r="F11" s="200">
        <v>0</v>
      </c>
      <c r="G11" s="200">
        <v>0</v>
      </c>
      <c r="H11" s="200">
        <v>0</v>
      </c>
      <c r="I11" s="200">
        <v>0</v>
      </c>
      <c r="J11" s="200">
        <v>0</v>
      </c>
      <c r="K11" s="200">
        <v>9.52380952380949E-3</v>
      </c>
      <c r="L11" s="200">
        <v>1.0752688172043001E-2</v>
      </c>
      <c r="M11" s="200">
        <v>5.8374990241018887E-2</v>
      </c>
      <c r="N11" s="200">
        <v>3.5005121654273719E-2</v>
      </c>
      <c r="O11" s="200">
        <v>6.8559433870359454E-2</v>
      </c>
      <c r="P11" s="200">
        <v>0.16716267431018417</v>
      </c>
      <c r="Q11" s="200">
        <v>0.24672052201799621</v>
      </c>
      <c r="R11" s="200"/>
      <c r="S11" s="200">
        <v>0.4645834722870672</v>
      </c>
      <c r="T11" s="200"/>
      <c r="U11" s="200">
        <v>0.33333333333333337</v>
      </c>
      <c r="V11" s="200">
        <v>5.8927519151441565E-4</v>
      </c>
      <c r="W11" s="200">
        <v>0.10428337411861865</v>
      </c>
      <c r="X11" s="201">
        <v>3.5102181258666487E-2</v>
      </c>
    </row>
    <row r="12" spans="1:24">
      <c r="A12" s="219">
        <v>1991</v>
      </c>
      <c r="B12" s="200">
        <v>0</v>
      </c>
      <c r="C12" s="200">
        <v>0</v>
      </c>
      <c r="D12" s="200">
        <v>0</v>
      </c>
      <c r="E12" s="200">
        <v>0</v>
      </c>
      <c r="F12" s="200">
        <v>0</v>
      </c>
      <c r="G12" s="200">
        <v>0</v>
      </c>
      <c r="H12" s="200">
        <v>0</v>
      </c>
      <c r="I12" s="200">
        <v>6.8493150684931781E-3</v>
      </c>
      <c r="J12" s="200">
        <v>0</v>
      </c>
      <c r="K12" s="200">
        <v>0</v>
      </c>
      <c r="L12" s="200">
        <v>1.0526315789473717E-2</v>
      </c>
      <c r="M12" s="200">
        <v>0</v>
      </c>
      <c r="N12" s="200">
        <v>7.2195872137905015E-2</v>
      </c>
      <c r="O12" s="200">
        <v>7.4121704330645466E-2</v>
      </c>
      <c r="P12" s="200">
        <v>7.1620609846763439E-2</v>
      </c>
      <c r="Q12" s="200">
        <v>0.29501408268298845</v>
      </c>
      <c r="R12" s="200"/>
      <c r="S12" s="200">
        <v>0.16151911169326016</v>
      </c>
      <c r="T12" s="200"/>
      <c r="U12" s="200">
        <v>0.16666666666666674</v>
      </c>
      <c r="V12" s="200">
        <v>5.807200929152101E-4</v>
      </c>
      <c r="W12" s="200">
        <v>9.0837854438138965E-2</v>
      </c>
      <c r="X12" s="201">
        <v>2.7824940806959297E-2</v>
      </c>
    </row>
    <row r="13" spans="1:24">
      <c r="A13" s="219">
        <v>1992</v>
      </c>
      <c r="B13" s="200">
        <v>0</v>
      </c>
      <c r="C13" s="200">
        <v>0</v>
      </c>
      <c r="D13" s="200">
        <v>0</v>
      </c>
      <c r="E13" s="200">
        <v>0</v>
      </c>
      <c r="F13" s="200">
        <v>0</v>
      </c>
      <c r="G13" s="200">
        <v>0</v>
      </c>
      <c r="H13" s="200">
        <v>0</v>
      </c>
      <c r="I13" s="200">
        <v>0</v>
      </c>
      <c r="J13" s="200">
        <v>0</v>
      </c>
      <c r="K13" s="200">
        <v>0</v>
      </c>
      <c r="L13" s="200">
        <v>0</v>
      </c>
      <c r="M13" s="200">
        <v>0</v>
      </c>
      <c r="N13" s="200">
        <v>7.6335877862595547E-3</v>
      </c>
      <c r="O13" s="200">
        <v>1.4392991239048802E-2</v>
      </c>
      <c r="P13" s="200">
        <v>1.388888888888884E-2</v>
      </c>
      <c r="Q13" s="200">
        <v>0.24004490699917791</v>
      </c>
      <c r="R13" s="200"/>
      <c r="S13" s="200">
        <v>0.17174083418658082</v>
      </c>
      <c r="T13" s="200"/>
      <c r="U13" s="200">
        <v>7.6923076923076872E-2</v>
      </c>
      <c r="V13" s="200">
        <v>0</v>
      </c>
      <c r="W13" s="200">
        <v>4.9256453083617591E-2</v>
      </c>
      <c r="X13" s="201">
        <v>1.3282351364437561E-2</v>
      </c>
    </row>
    <row r="14" spans="1:24">
      <c r="A14" s="219">
        <v>1993</v>
      </c>
      <c r="B14" s="200">
        <v>0</v>
      </c>
      <c r="C14" s="200">
        <v>0</v>
      </c>
      <c r="D14" s="200">
        <v>0</v>
      </c>
      <c r="E14" s="200">
        <v>0</v>
      </c>
      <c r="F14" s="200">
        <v>0</v>
      </c>
      <c r="G14" s="200">
        <v>0</v>
      </c>
      <c r="H14" s="200">
        <v>0</v>
      </c>
      <c r="I14" s="200">
        <v>0</v>
      </c>
      <c r="J14" s="200">
        <v>0</v>
      </c>
      <c r="K14" s="200">
        <v>0</v>
      </c>
      <c r="L14" s="200">
        <v>1.0309278350515427E-2</v>
      </c>
      <c r="M14" s="200">
        <v>0</v>
      </c>
      <c r="N14" s="200">
        <v>8.0000000000000071E-3</v>
      </c>
      <c r="O14" s="200">
        <v>2.8113071420530766E-2</v>
      </c>
      <c r="P14" s="200">
        <v>1.3333333333333308E-2</v>
      </c>
      <c r="Q14" s="200">
        <v>0.1183795712484238</v>
      </c>
      <c r="R14" s="200"/>
      <c r="S14" s="200">
        <v>0.14690909090909099</v>
      </c>
      <c r="T14" s="200"/>
      <c r="U14" s="200">
        <v>9.0909090909090939E-2</v>
      </c>
      <c r="V14" s="200">
        <v>0</v>
      </c>
      <c r="W14" s="200">
        <v>3.3988849098856466E-2</v>
      </c>
      <c r="X14" s="201">
        <v>8.9340388860977837E-3</v>
      </c>
    </row>
    <row r="15" spans="1:24">
      <c r="A15" s="219">
        <v>1994</v>
      </c>
      <c r="B15" s="200">
        <v>0</v>
      </c>
      <c r="C15" s="200">
        <v>0</v>
      </c>
      <c r="D15" s="200">
        <v>0</v>
      </c>
      <c r="E15" s="200">
        <v>0</v>
      </c>
      <c r="F15" s="200">
        <v>0</v>
      </c>
      <c r="G15" s="200">
        <v>0</v>
      </c>
      <c r="H15" s="200">
        <v>0</v>
      </c>
      <c r="I15" s="200">
        <v>0</v>
      </c>
      <c r="J15" s="200">
        <v>0</v>
      </c>
      <c r="K15" s="200">
        <v>0</v>
      </c>
      <c r="L15" s="200">
        <v>0</v>
      </c>
      <c r="M15" s="200">
        <v>0</v>
      </c>
      <c r="N15" s="200">
        <v>0</v>
      </c>
      <c r="O15" s="200">
        <v>2.5248344370860987E-2</v>
      </c>
      <c r="P15" s="200">
        <v>2.6812313803376453E-2</v>
      </c>
      <c r="Q15" s="200">
        <v>9.5042791223170942E-2</v>
      </c>
      <c r="R15" s="200"/>
      <c r="S15" s="200">
        <v>5.0092764378478649E-2</v>
      </c>
      <c r="T15" s="200"/>
      <c r="U15" s="200">
        <v>7.1428571428571397E-2</v>
      </c>
      <c r="V15" s="200">
        <v>0</v>
      </c>
      <c r="W15" s="200">
        <v>2.3377157330755627E-2</v>
      </c>
      <c r="X15" s="201">
        <v>6.4795633422959353E-3</v>
      </c>
    </row>
    <row r="16" spans="1:24">
      <c r="A16" s="219">
        <v>1995</v>
      </c>
      <c r="B16" s="200">
        <v>0</v>
      </c>
      <c r="C16" s="200">
        <v>0</v>
      </c>
      <c r="D16" s="200">
        <v>0</v>
      </c>
      <c r="E16" s="200">
        <v>0</v>
      </c>
      <c r="F16" s="200">
        <v>0</v>
      </c>
      <c r="G16" s="200">
        <v>0</v>
      </c>
      <c r="H16" s="200">
        <v>0</v>
      </c>
      <c r="I16" s="200">
        <v>0</v>
      </c>
      <c r="J16" s="200">
        <v>0</v>
      </c>
      <c r="K16" s="200">
        <v>0</v>
      </c>
      <c r="L16" s="200">
        <v>0</v>
      </c>
      <c r="M16" s="200">
        <v>0</v>
      </c>
      <c r="N16" s="200">
        <v>6.8027210884353817E-3</v>
      </c>
      <c r="O16" s="200">
        <v>3.7854503747971058E-2</v>
      </c>
      <c r="P16" s="200">
        <v>5.6704077913207085E-2</v>
      </c>
      <c r="Q16" s="200">
        <v>9.4339622641509413E-3</v>
      </c>
      <c r="R16" s="200"/>
      <c r="S16" s="200">
        <v>7.6919114522298049E-2</v>
      </c>
      <c r="T16" s="200"/>
      <c r="U16" s="200">
        <v>0.23073383942949166</v>
      </c>
      <c r="V16" s="200">
        <v>0</v>
      </c>
      <c r="W16" s="200">
        <v>3.0666799233453501E-2</v>
      </c>
      <c r="X16" s="201">
        <v>8.9509295521839061E-3</v>
      </c>
    </row>
    <row r="17" spans="1:24">
      <c r="A17" s="219">
        <v>1996</v>
      </c>
      <c r="B17" s="200">
        <v>0</v>
      </c>
      <c r="C17" s="200">
        <v>0</v>
      </c>
      <c r="D17" s="200">
        <v>0</v>
      </c>
      <c r="E17" s="200">
        <v>0</v>
      </c>
      <c r="F17" s="200">
        <v>0</v>
      </c>
      <c r="G17" s="200">
        <v>0</v>
      </c>
      <c r="H17" s="200">
        <v>0</v>
      </c>
      <c r="I17" s="200">
        <v>0</v>
      </c>
      <c r="J17" s="200">
        <v>0</v>
      </c>
      <c r="K17" s="200">
        <v>0</v>
      </c>
      <c r="L17" s="200">
        <v>0</v>
      </c>
      <c r="M17" s="200">
        <v>0</v>
      </c>
      <c r="N17" s="200">
        <v>0</v>
      </c>
      <c r="O17" s="200">
        <v>3.8759689922480689E-3</v>
      </c>
      <c r="P17" s="200">
        <v>1.2556941968706714E-2</v>
      </c>
      <c r="Q17" s="200">
        <v>3.8687762528745728E-2</v>
      </c>
      <c r="R17" s="200"/>
      <c r="S17" s="200">
        <v>0.10734183175983469</v>
      </c>
      <c r="T17" s="200"/>
      <c r="U17" s="200">
        <v>5.8823529411764719E-2</v>
      </c>
      <c r="V17" s="200">
        <v>0</v>
      </c>
      <c r="W17" s="200">
        <v>1.6516191380481215E-2</v>
      </c>
      <c r="X17" s="201">
        <v>5.0397813034954719E-3</v>
      </c>
    </row>
    <row r="18" spans="1:24">
      <c r="A18" s="219">
        <v>1997</v>
      </c>
      <c r="B18" s="200">
        <v>0</v>
      </c>
      <c r="C18" s="200">
        <v>0</v>
      </c>
      <c r="D18" s="200">
        <v>0</v>
      </c>
      <c r="E18" s="200">
        <v>0</v>
      </c>
      <c r="F18" s="200">
        <v>0</v>
      </c>
      <c r="G18" s="200">
        <v>0</v>
      </c>
      <c r="H18" s="200">
        <v>0</v>
      </c>
      <c r="I18" s="200">
        <v>0</v>
      </c>
      <c r="J18" s="200">
        <v>0</v>
      </c>
      <c r="K18" s="200">
        <v>0</v>
      </c>
      <c r="L18" s="200">
        <v>0</v>
      </c>
      <c r="M18" s="200">
        <v>0</v>
      </c>
      <c r="N18" s="200">
        <v>4.6511627906976605E-3</v>
      </c>
      <c r="O18" s="200">
        <v>3.3333333333332993E-3</v>
      </c>
      <c r="P18" s="200">
        <v>5.0000000000000044E-3</v>
      </c>
      <c r="Q18" s="200">
        <v>7.0164037360975762E-2</v>
      </c>
      <c r="R18" s="200"/>
      <c r="S18" s="200">
        <v>7.9860387415794376E-2</v>
      </c>
      <c r="T18" s="200"/>
      <c r="U18" s="200">
        <v>0.15188405797101445</v>
      </c>
      <c r="V18" s="200">
        <v>0</v>
      </c>
      <c r="W18" s="200">
        <v>1.8936592643658323E-2</v>
      </c>
      <c r="X18" s="201">
        <v>6.1366041208105182E-3</v>
      </c>
    </row>
    <row r="19" spans="1:24">
      <c r="A19" s="219">
        <v>1998</v>
      </c>
      <c r="B19" s="200">
        <v>0</v>
      </c>
      <c r="C19" s="200">
        <v>0</v>
      </c>
      <c r="D19" s="200">
        <v>0</v>
      </c>
      <c r="E19" s="200">
        <v>0</v>
      </c>
      <c r="F19" s="200">
        <v>0</v>
      </c>
      <c r="G19" s="200">
        <v>0</v>
      </c>
      <c r="H19" s="200">
        <v>0</v>
      </c>
      <c r="I19" s="200">
        <v>0</v>
      </c>
      <c r="J19" s="200">
        <v>2.8818443804035088E-3</v>
      </c>
      <c r="K19" s="200">
        <v>0</v>
      </c>
      <c r="L19" s="200">
        <v>0</v>
      </c>
      <c r="M19" s="200">
        <v>1.1834319526627168E-2</v>
      </c>
      <c r="N19" s="200">
        <v>1.2121982261782738E-2</v>
      </c>
      <c r="O19" s="200">
        <v>3.1223047440826268E-2</v>
      </c>
      <c r="P19" s="200">
        <v>3.7754169689177441E-2</v>
      </c>
      <c r="Q19" s="200">
        <v>4.872073504898089E-2</v>
      </c>
      <c r="R19" s="200">
        <v>4.081632653061229E-2</v>
      </c>
      <c r="S19" s="200">
        <v>8.8870659010117481E-2</v>
      </c>
      <c r="T19" s="200">
        <v>0.375</v>
      </c>
      <c r="U19" s="200">
        <v>5.0000000000000044E-2</v>
      </c>
      <c r="V19" s="200">
        <v>3.4602076124568004E-4</v>
      </c>
      <c r="W19" s="200">
        <v>2.979232685965072E-2</v>
      </c>
      <c r="X19" s="201">
        <v>1.1092970372568955E-2</v>
      </c>
    </row>
    <row r="20" spans="1:24">
      <c r="A20" s="219">
        <v>1999</v>
      </c>
      <c r="B20" s="200">
        <v>0</v>
      </c>
      <c r="C20" s="200">
        <v>0</v>
      </c>
      <c r="D20" s="200">
        <v>0</v>
      </c>
      <c r="E20" s="200">
        <v>0</v>
      </c>
      <c r="F20" s="200">
        <v>0</v>
      </c>
      <c r="G20" s="200">
        <v>0</v>
      </c>
      <c r="H20" s="200">
        <v>0</v>
      </c>
      <c r="I20" s="200">
        <v>0</v>
      </c>
      <c r="J20" s="200">
        <v>0</v>
      </c>
      <c r="K20" s="200">
        <v>3.0030030030030463E-3</v>
      </c>
      <c r="L20" s="200">
        <v>4.7393364928910442E-3</v>
      </c>
      <c r="M20" s="200">
        <v>9.2380237916621644E-3</v>
      </c>
      <c r="N20" s="200">
        <v>2.720428737384839E-2</v>
      </c>
      <c r="O20" s="200">
        <v>3.0275931656721711E-2</v>
      </c>
      <c r="P20" s="200">
        <v>4.2841352263665033E-2</v>
      </c>
      <c r="Q20" s="200">
        <v>8.2940295332017411E-2</v>
      </c>
      <c r="R20" s="200">
        <v>0.10602833993566285</v>
      </c>
      <c r="S20" s="200">
        <v>0.22300687045649026</v>
      </c>
      <c r="T20" s="200">
        <v>0.14975845410628019</v>
      </c>
      <c r="U20" s="200">
        <v>0.18960472151961516</v>
      </c>
      <c r="V20" s="200">
        <v>3.1999999999998696E-4</v>
      </c>
      <c r="W20" s="200">
        <v>5.3310205932971866E-2</v>
      </c>
      <c r="X20" s="201">
        <v>2.0927035309334485E-2</v>
      </c>
    </row>
    <row r="21" spans="1:24">
      <c r="A21" s="219">
        <v>2000</v>
      </c>
      <c r="B21" s="200">
        <v>0</v>
      </c>
      <c r="C21" s="200">
        <v>0</v>
      </c>
      <c r="D21" s="200">
        <v>0</v>
      </c>
      <c r="E21" s="200">
        <v>0</v>
      </c>
      <c r="F21" s="200">
        <v>0</v>
      </c>
      <c r="G21" s="200">
        <v>0</v>
      </c>
      <c r="H21" s="200">
        <v>0</v>
      </c>
      <c r="I21" s="200">
        <v>2.6385224274406704E-3</v>
      </c>
      <c r="J21" s="200">
        <v>0</v>
      </c>
      <c r="K21" s="200">
        <v>8.6410984848485084E-3</v>
      </c>
      <c r="L21" s="200">
        <v>4.8780487804878092E-3</v>
      </c>
      <c r="M21" s="200">
        <v>1.3678065054211763E-2</v>
      </c>
      <c r="N21" s="200">
        <v>2.547576287950315E-2</v>
      </c>
      <c r="O21" s="200">
        <v>1.5571633335608515E-2</v>
      </c>
      <c r="P21" s="200">
        <v>4.0158313910549914E-2</v>
      </c>
      <c r="Q21" s="200">
        <v>0.11324085166506603</v>
      </c>
      <c r="R21" s="200">
        <v>0.14539328666389584</v>
      </c>
      <c r="S21" s="200">
        <v>0.25329104239319178</v>
      </c>
      <c r="T21" s="200">
        <v>0.17220990391722102</v>
      </c>
      <c r="U21" s="200">
        <v>0.1705793415195126</v>
      </c>
      <c r="V21" s="200">
        <v>1.2543828817968006E-3</v>
      </c>
      <c r="W21" s="200">
        <v>6.1076289280714624E-2</v>
      </c>
      <c r="X21" s="201">
        <v>2.4475507945576958E-2</v>
      </c>
    </row>
    <row r="22" spans="1:24">
      <c r="A22" s="219">
        <v>2001</v>
      </c>
      <c r="B22" s="200">
        <v>0</v>
      </c>
      <c r="C22" s="200">
        <v>0</v>
      </c>
      <c r="D22" s="200">
        <v>0</v>
      </c>
      <c r="E22" s="200">
        <v>0</v>
      </c>
      <c r="F22" s="200">
        <v>0</v>
      </c>
      <c r="G22" s="200">
        <v>4.0780791788856963E-3</v>
      </c>
      <c r="H22" s="200">
        <v>0</v>
      </c>
      <c r="I22" s="200">
        <v>2.732240437158473E-3</v>
      </c>
      <c r="J22" s="200">
        <v>2.450980392156854E-3</v>
      </c>
      <c r="K22" s="200">
        <v>0</v>
      </c>
      <c r="L22" s="200">
        <v>0</v>
      </c>
      <c r="M22" s="200">
        <v>9.733228623783341E-3</v>
      </c>
      <c r="N22" s="200">
        <v>2.6520321561439908E-2</v>
      </c>
      <c r="O22" s="200">
        <v>3.2438305923442767E-2</v>
      </c>
      <c r="P22" s="200">
        <v>9.5924395834465881E-2</v>
      </c>
      <c r="Q22" s="200">
        <v>0.1297313755978079</v>
      </c>
      <c r="R22" s="200">
        <v>0.25559735892500901</v>
      </c>
      <c r="S22" s="200">
        <v>0.25856080006732396</v>
      </c>
      <c r="T22" s="200">
        <v>0.3954668209876544</v>
      </c>
      <c r="U22" s="200">
        <v>0.33868327254641917</v>
      </c>
      <c r="V22" s="200">
        <v>1.2240390611013563E-3</v>
      </c>
      <c r="W22" s="200">
        <v>9.3117995473975368E-2</v>
      </c>
      <c r="X22" s="201">
        <v>3.530653609772505E-2</v>
      </c>
    </row>
    <row r="23" spans="1:24">
      <c r="A23" s="219">
        <v>2002</v>
      </c>
      <c r="B23" s="200">
        <v>0</v>
      </c>
      <c r="C23" s="200">
        <v>0</v>
      </c>
      <c r="D23" s="200">
        <v>0</v>
      </c>
      <c r="E23" s="200">
        <v>0</v>
      </c>
      <c r="F23" s="200">
        <v>0</v>
      </c>
      <c r="G23" s="200">
        <v>0</v>
      </c>
      <c r="H23" s="200">
        <v>4.3290043290042934E-3</v>
      </c>
      <c r="I23" s="200">
        <v>7.3204193627651737E-3</v>
      </c>
      <c r="J23" s="200">
        <v>6.8190368698269888E-3</v>
      </c>
      <c r="K23" s="200">
        <v>1.1739977637065135E-2</v>
      </c>
      <c r="L23" s="200">
        <v>2.0631300685220566E-2</v>
      </c>
      <c r="M23" s="200">
        <v>1.7164898746383717E-2</v>
      </c>
      <c r="N23" s="200">
        <v>1.5371584562270613E-2</v>
      </c>
      <c r="O23" s="200">
        <v>1.9268888836418308E-2</v>
      </c>
      <c r="P23" s="200">
        <v>4.744605458889295E-2</v>
      </c>
      <c r="Q23" s="200">
        <v>6.9583700750341704E-2</v>
      </c>
      <c r="R23" s="200">
        <v>0.18184753966720857</v>
      </c>
      <c r="S23" s="200">
        <v>0.21467931323520173</v>
      </c>
      <c r="T23" s="200">
        <v>0.32857087166692656</v>
      </c>
      <c r="U23" s="200">
        <v>0.3787549073719868</v>
      </c>
      <c r="V23" s="200">
        <v>3.6646580266948003E-3</v>
      </c>
      <c r="W23" s="200">
        <v>7.8035037623013892E-2</v>
      </c>
      <c r="X23" s="201">
        <v>2.9213770827488328E-2</v>
      </c>
    </row>
    <row r="24" spans="1:24">
      <c r="A24" s="219">
        <v>2003</v>
      </c>
      <c r="B24" s="200">
        <v>0</v>
      </c>
      <c r="C24" s="200">
        <v>0</v>
      </c>
      <c r="D24" s="200">
        <v>0</v>
      </c>
      <c r="E24" s="200">
        <v>0</v>
      </c>
      <c r="F24" s="200">
        <v>0</v>
      </c>
      <c r="G24" s="200">
        <v>0</v>
      </c>
      <c r="H24" s="200">
        <v>0</v>
      </c>
      <c r="I24" s="200">
        <v>0</v>
      </c>
      <c r="J24" s="200">
        <v>0</v>
      </c>
      <c r="K24" s="200">
        <v>0</v>
      </c>
      <c r="L24" s="200">
        <v>5.3763440860215006E-3</v>
      </c>
      <c r="M24" s="200">
        <v>6.3694267515923553E-3</v>
      </c>
      <c r="N24" s="200">
        <v>1.4111537593136103E-2</v>
      </c>
      <c r="O24" s="200">
        <v>6.9930069930069783E-3</v>
      </c>
      <c r="P24" s="200">
        <v>2.719685116133852E-2</v>
      </c>
      <c r="Q24" s="200">
        <v>4.9304338099159684E-2</v>
      </c>
      <c r="R24" s="200">
        <v>8.7290466442180858E-2</v>
      </c>
      <c r="S24" s="200">
        <v>0.24625769364888417</v>
      </c>
      <c r="T24" s="200">
        <v>0.27167039614645683</v>
      </c>
      <c r="U24" s="200">
        <v>0.28650525628036727</v>
      </c>
      <c r="V24" s="200">
        <v>0</v>
      </c>
      <c r="W24" s="200">
        <v>5.3216815387925553E-2</v>
      </c>
      <c r="X24" s="201">
        <v>1.8332559667521897E-2</v>
      </c>
    </row>
    <row r="25" spans="1:24">
      <c r="A25" s="219">
        <v>2004</v>
      </c>
      <c r="B25" s="200">
        <v>0</v>
      </c>
      <c r="C25" s="200">
        <v>0</v>
      </c>
      <c r="D25" s="200">
        <v>0</v>
      </c>
      <c r="E25" s="200">
        <v>0</v>
      </c>
      <c r="F25" s="200">
        <v>0</v>
      </c>
      <c r="G25" s="200">
        <v>0</v>
      </c>
      <c r="H25" s="200">
        <v>0</v>
      </c>
      <c r="I25" s="200">
        <v>0</v>
      </c>
      <c r="J25" s="200">
        <v>0</v>
      </c>
      <c r="K25" s="200">
        <v>0</v>
      </c>
      <c r="L25" s="200">
        <v>0</v>
      </c>
      <c r="M25" s="200">
        <v>0</v>
      </c>
      <c r="N25" s="200">
        <v>9.8522167487684609E-3</v>
      </c>
      <c r="O25" s="200">
        <v>0</v>
      </c>
      <c r="P25" s="200">
        <v>5.8412014230979636E-3</v>
      </c>
      <c r="Q25" s="200">
        <v>2.1169425987679347E-2</v>
      </c>
      <c r="R25" s="200">
        <v>7.51724872122288E-2</v>
      </c>
      <c r="S25" s="200">
        <v>8.5512928525045329E-2</v>
      </c>
      <c r="T25" s="200">
        <v>0.11908171163202119</v>
      </c>
      <c r="U25" s="200">
        <v>0.28164062550219948</v>
      </c>
      <c r="V25" s="200">
        <v>0</v>
      </c>
      <c r="W25" s="200">
        <v>2.4141561186355132E-2</v>
      </c>
      <c r="X25" s="201">
        <v>8.2421396231883159E-3</v>
      </c>
    </row>
    <row r="26" spans="1:24">
      <c r="A26" s="219">
        <v>2005</v>
      </c>
      <c r="B26" s="200">
        <v>0</v>
      </c>
      <c r="C26" s="200">
        <v>0</v>
      </c>
      <c r="D26" s="200">
        <v>0</v>
      </c>
      <c r="E26" s="200">
        <v>0</v>
      </c>
      <c r="F26" s="200">
        <v>0</v>
      </c>
      <c r="G26" s="200">
        <v>0</v>
      </c>
      <c r="H26" s="200">
        <v>0</v>
      </c>
      <c r="I26" s="200">
        <v>0</v>
      </c>
      <c r="J26" s="200">
        <v>2.1786492374727962E-3</v>
      </c>
      <c r="K26" s="200">
        <v>2.8490028490028019E-3</v>
      </c>
      <c r="L26" s="200">
        <v>0</v>
      </c>
      <c r="M26" s="200">
        <v>0</v>
      </c>
      <c r="N26" s="200">
        <v>0</v>
      </c>
      <c r="O26" s="200">
        <v>0</v>
      </c>
      <c r="P26" s="200">
        <v>5.142426007306633E-3</v>
      </c>
      <c r="Q26" s="200">
        <v>1.9137634464167164E-2</v>
      </c>
      <c r="R26" s="200">
        <v>5.214265543056773E-2</v>
      </c>
      <c r="S26" s="200">
        <v>4.7609811707652883E-2</v>
      </c>
      <c r="T26" s="200">
        <v>0.2136752136752138</v>
      </c>
      <c r="U26" s="200">
        <v>0.13815913815913805</v>
      </c>
      <c r="V26" s="200">
        <v>6.0277505496209027E-4</v>
      </c>
      <c r="W26" s="200">
        <v>1.716831637212024E-2</v>
      </c>
      <c r="X26" s="201">
        <v>6.396186737759435E-3</v>
      </c>
    </row>
    <row r="27" spans="1:24">
      <c r="A27" s="219">
        <v>2006</v>
      </c>
      <c r="B27" s="200">
        <v>0</v>
      </c>
      <c r="C27" s="200">
        <v>0</v>
      </c>
      <c r="D27" s="200">
        <v>0</v>
      </c>
      <c r="E27" s="200">
        <v>0</v>
      </c>
      <c r="F27" s="200">
        <v>0</v>
      </c>
      <c r="G27" s="200">
        <v>0</v>
      </c>
      <c r="H27" s="200">
        <v>0</v>
      </c>
      <c r="I27" s="200">
        <v>0</v>
      </c>
      <c r="J27" s="200">
        <v>0</v>
      </c>
      <c r="K27" s="200">
        <v>0</v>
      </c>
      <c r="L27" s="200">
        <v>0</v>
      </c>
      <c r="M27" s="200">
        <v>0</v>
      </c>
      <c r="N27" s="200">
        <v>6.4935064935064402E-3</v>
      </c>
      <c r="O27" s="200">
        <v>6.5147966787311162E-3</v>
      </c>
      <c r="P27" s="200">
        <v>3.1347962382445305E-3</v>
      </c>
      <c r="Q27" s="200">
        <v>2.0293740181467457E-2</v>
      </c>
      <c r="R27" s="200">
        <v>2.3569837924194537E-2</v>
      </c>
      <c r="S27" s="200">
        <v>7.4830420704869449E-2</v>
      </c>
      <c r="T27" s="200">
        <v>0.13174384236453207</v>
      </c>
      <c r="U27" s="200">
        <v>0.14586255259467051</v>
      </c>
      <c r="V27" s="200">
        <v>0</v>
      </c>
      <c r="W27" s="200">
        <v>1.6656632656209758E-2</v>
      </c>
      <c r="X27" s="201">
        <v>5.8799003788768678E-3</v>
      </c>
    </row>
    <row r="28" spans="1:24">
      <c r="A28" s="219">
        <v>2007</v>
      </c>
      <c r="B28" s="200">
        <v>0</v>
      </c>
      <c r="C28" s="200">
        <v>0</v>
      </c>
      <c r="D28" s="200">
        <v>0</v>
      </c>
      <c r="E28" s="200">
        <v>0</v>
      </c>
      <c r="F28" s="200">
        <v>0</v>
      </c>
      <c r="G28" s="200">
        <v>0</v>
      </c>
      <c r="H28" s="200">
        <v>0</v>
      </c>
      <c r="I28" s="200">
        <v>0</v>
      </c>
      <c r="J28" s="200">
        <v>0</v>
      </c>
      <c r="K28" s="200">
        <v>0</v>
      </c>
      <c r="L28" s="200">
        <v>0</v>
      </c>
      <c r="M28" s="200">
        <v>0</v>
      </c>
      <c r="N28" s="200">
        <v>0</v>
      </c>
      <c r="O28" s="200">
        <v>4.0000000000000036E-3</v>
      </c>
      <c r="P28" s="200">
        <v>0</v>
      </c>
      <c r="Q28" s="200">
        <v>0</v>
      </c>
      <c r="R28" s="200">
        <v>1.8318180623064562E-2</v>
      </c>
      <c r="S28" s="200">
        <v>0.10631251759372384</v>
      </c>
      <c r="T28" s="200">
        <v>7.0242656449552965E-2</v>
      </c>
      <c r="U28" s="200">
        <v>0.46153846153846145</v>
      </c>
      <c r="V28" s="200">
        <v>0</v>
      </c>
      <c r="W28" s="200">
        <v>9.9228100964054988E-3</v>
      </c>
      <c r="X28" s="201">
        <v>3.6393431781355234E-3</v>
      </c>
    </row>
    <row r="29" spans="1:24">
      <c r="A29" s="219">
        <v>2008</v>
      </c>
      <c r="B29" s="200">
        <v>0</v>
      </c>
      <c r="C29" s="200">
        <v>0</v>
      </c>
      <c r="D29" s="200">
        <v>0</v>
      </c>
      <c r="E29" s="200">
        <v>1.4760147601475926E-2</v>
      </c>
      <c r="F29" s="200">
        <v>1.0192855722711891E-2</v>
      </c>
      <c r="G29" s="200">
        <v>2.2883295194507935E-3</v>
      </c>
      <c r="H29" s="200">
        <v>0</v>
      </c>
      <c r="I29" s="200">
        <v>9.6855699045479415E-3</v>
      </c>
      <c r="J29" s="200">
        <v>1.3745979421036614E-2</v>
      </c>
      <c r="K29" s="200">
        <v>6.0516456068175906E-3</v>
      </c>
      <c r="L29" s="200">
        <v>9.0912864793059045E-3</v>
      </c>
      <c r="M29" s="200">
        <v>2.8314666138038236E-2</v>
      </c>
      <c r="N29" s="200">
        <v>3.3811458756602852E-2</v>
      </c>
      <c r="O29" s="200">
        <v>3.1012028213918241E-2</v>
      </c>
      <c r="P29" s="200">
        <v>4.0675424580261743E-2</v>
      </c>
      <c r="Q29" s="200">
        <v>4.4831142935542356E-2</v>
      </c>
      <c r="R29" s="200">
        <v>5.9115826268512972E-2</v>
      </c>
      <c r="S29" s="200">
        <v>0.18606899344361805</v>
      </c>
      <c r="T29" s="200">
        <v>0.36410338609497095</v>
      </c>
      <c r="U29" s="200">
        <v>0.3962500000000001</v>
      </c>
      <c r="V29" s="200">
        <v>6.1998321948544266E-3</v>
      </c>
      <c r="W29" s="200">
        <v>5.4582208940618826E-2</v>
      </c>
      <c r="X29" s="201">
        <v>2.5043381752016147E-2</v>
      </c>
    </row>
    <row r="30" spans="1:24">
      <c r="A30" s="219">
        <v>2009</v>
      </c>
      <c r="B30" s="200">
        <v>0</v>
      </c>
      <c r="C30" s="200">
        <v>0</v>
      </c>
      <c r="D30" s="200">
        <v>0</v>
      </c>
      <c r="E30" s="200">
        <v>0</v>
      </c>
      <c r="F30" s="200">
        <v>0</v>
      </c>
      <c r="G30" s="200">
        <v>0</v>
      </c>
      <c r="H30" s="200">
        <v>6.9002866819720676E-3</v>
      </c>
      <c r="I30" s="200">
        <v>1.021175298253385E-2</v>
      </c>
      <c r="J30" s="200">
        <v>8.6566260199261169E-3</v>
      </c>
      <c r="K30" s="200">
        <v>9.0695394869335644E-3</v>
      </c>
      <c r="L30" s="200">
        <v>1.4356905552918797E-2</v>
      </c>
      <c r="M30" s="200">
        <v>1.7217158352118678E-2</v>
      </c>
      <c r="N30" s="200">
        <v>2.1323535412429484E-2</v>
      </c>
      <c r="O30" s="200">
        <v>3.3799345802379976E-2</v>
      </c>
      <c r="P30" s="200">
        <v>7.1456756437878743E-2</v>
      </c>
      <c r="Q30" s="200">
        <v>8.9267249421965733E-2</v>
      </c>
      <c r="R30" s="200">
        <v>0.1197013385138711</v>
      </c>
      <c r="S30" s="200">
        <v>0.34378489594206063</v>
      </c>
      <c r="T30" s="200">
        <v>0.55375612446951616</v>
      </c>
      <c r="U30" s="200">
        <v>0.65058620908849529</v>
      </c>
      <c r="V30" s="200">
        <v>4.2333459794091644E-3</v>
      </c>
      <c r="W30" s="200">
        <v>0.12086018198185011</v>
      </c>
      <c r="X30" s="201">
        <v>4.9752305958575826E-2</v>
      </c>
    </row>
    <row r="31" spans="1:24">
      <c r="A31" s="219">
        <v>2010</v>
      </c>
      <c r="B31" s="200">
        <v>0</v>
      </c>
      <c r="C31" s="200">
        <v>0</v>
      </c>
      <c r="D31" s="200">
        <v>0</v>
      </c>
      <c r="E31" s="200">
        <v>0</v>
      </c>
      <c r="F31" s="200">
        <v>3.0395136778115228E-3</v>
      </c>
      <c r="G31" s="200">
        <v>0</v>
      </c>
      <c r="H31" s="200">
        <v>2.1881838074397919E-3</v>
      </c>
      <c r="I31" s="200">
        <v>0</v>
      </c>
      <c r="J31" s="200">
        <v>0</v>
      </c>
      <c r="K31" s="200">
        <v>2.4570024570024218E-3</v>
      </c>
      <c r="L31" s="200">
        <v>0</v>
      </c>
      <c r="M31" s="200">
        <v>0</v>
      </c>
      <c r="N31" s="200">
        <v>0</v>
      </c>
      <c r="O31" s="200">
        <v>8.8157278826649366E-3</v>
      </c>
      <c r="P31" s="200">
        <v>0</v>
      </c>
      <c r="Q31" s="200">
        <v>2.7700831024930483E-3</v>
      </c>
      <c r="R31" s="200">
        <v>1.7343798349664152E-2</v>
      </c>
      <c r="S31" s="200">
        <v>7.6356477540617806E-2</v>
      </c>
      <c r="T31" s="200">
        <v>0.22753082645457012</v>
      </c>
      <c r="U31" s="200">
        <v>0.27726873946350472</v>
      </c>
      <c r="V31" s="200">
        <v>9.4447290581212151E-4</v>
      </c>
      <c r="W31" s="200">
        <v>3.057882822640845E-2</v>
      </c>
      <c r="X31" s="201">
        <v>1.2419981522275414E-2</v>
      </c>
    </row>
    <row r="32" spans="1:24">
      <c r="A32" s="219">
        <v>2011</v>
      </c>
      <c r="B32" s="200">
        <v>0</v>
      </c>
      <c r="C32" s="200">
        <v>0</v>
      </c>
      <c r="D32" s="200">
        <v>0</v>
      </c>
      <c r="E32" s="200">
        <v>4.1493775933609811E-3</v>
      </c>
      <c r="F32" s="200">
        <v>0</v>
      </c>
      <c r="G32" s="200">
        <v>0</v>
      </c>
      <c r="H32" s="200">
        <v>0</v>
      </c>
      <c r="I32" s="200">
        <v>0</v>
      </c>
      <c r="J32" s="200">
        <v>1.9646365422396617E-3</v>
      </c>
      <c r="K32" s="200">
        <v>8.7353171271681296E-3</v>
      </c>
      <c r="L32" s="200">
        <v>0</v>
      </c>
      <c r="M32" s="200">
        <v>5.494505494505475E-3</v>
      </c>
      <c r="N32" s="200">
        <v>0</v>
      </c>
      <c r="O32" s="200">
        <v>0</v>
      </c>
      <c r="P32" s="200">
        <v>4.6511627906976605E-3</v>
      </c>
      <c r="Q32" s="200">
        <v>5.0346329416096625E-3</v>
      </c>
      <c r="R32" s="200">
        <v>1.8844516846240666E-2</v>
      </c>
      <c r="S32" s="200">
        <v>8.667630379858704E-2</v>
      </c>
      <c r="T32" s="200">
        <v>0.16205121015348289</v>
      </c>
      <c r="U32" s="200">
        <v>0.23852534562211991</v>
      </c>
      <c r="V32" s="200">
        <v>1.8546380854063127E-3</v>
      </c>
      <c r="W32" s="200">
        <v>2.0763142456883488E-2</v>
      </c>
      <c r="X32" s="201">
        <v>9.3788337738011096E-3</v>
      </c>
    </row>
    <row r="33" spans="1:24">
      <c r="A33" s="219">
        <v>2012</v>
      </c>
      <c r="B33" s="200">
        <v>0</v>
      </c>
      <c r="C33" s="200">
        <v>0</v>
      </c>
      <c r="D33" s="200">
        <v>0</v>
      </c>
      <c r="E33" s="200">
        <v>0</v>
      </c>
      <c r="F33" s="200">
        <v>0</v>
      </c>
      <c r="G33" s="200">
        <v>0</v>
      </c>
      <c r="H33" s="200">
        <v>0</v>
      </c>
      <c r="I33" s="200">
        <v>2.1739130434782483E-3</v>
      </c>
      <c r="J33" s="200">
        <v>0</v>
      </c>
      <c r="K33" s="200">
        <v>0</v>
      </c>
      <c r="L33" s="200">
        <v>0</v>
      </c>
      <c r="M33" s="200">
        <v>0</v>
      </c>
      <c r="N33" s="200">
        <v>4.0000000000000036E-3</v>
      </c>
      <c r="O33" s="200">
        <v>0</v>
      </c>
      <c r="P33" s="200">
        <v>7.7387750195346827E-3</v>
      </c>
      <c r="Q33" s="200">
        <v>7.4348614775725519E-3</v>
      </c>
      <c r="R33" s="200">
        <v>2.2701295274318412E-2</v>
      </c>
      <c r="S33" s="200">
        <v>0.1198013128405917</v>
      </c>
      <c r="T33" s="200">
        <v>0.16450995524000622</v>
      </c>
      <c r="U33" s="200">
        <v>0.47283071675762545</v>
      </c>
      <c r="V33" s="200">
        <v>3.2605151613951389E-4</v>
      </c>
      <c r="W33" s="200">
        <v>2.8053005710651724E-2</v>
      </c>
      <c r="X33" s="201">
        <v>1.2416849348397596E-2</v>
      </c>
    </row>
    <row r="34" spans="1:24">
      <c r="A34" s="219">
        <v>2013</v>
      </c>
      <c r="B34" s="200">
        <v>0</v>
      </c>
      <c r="C34" s="200">
        <v>0</v>
      </c>
      <c r="D34" s="200">
        <v>0</v>
      </c>
      <c r="E34" s="200">
        <v>0</v>
      </c>
      <c r="F34" s="200">
        <v>0</v>
      </c>
      <c r="G34" s="200">
        <v>0</v>
      </c>
      <c r="H34" s="200">
        <v>2.19780219780219E-3</v>
      </c>
      <c r="I34" s="200">
        <v>0</v>
      </c>
      <c r="J34" s="200">
        <v>1.5748031496063408E-3</v>
      </c>
      <c r="K34" s="200">
        <v>1.9157088122605526E-3</v>
      </c>
      <c r="L34" s="200">
        <v>0</v>
      </c>
      <c r="M34" s="200">
        <v>0</v>
      </c>
      <c r="N34" s="200">
        <v>1.5508186592523954E-2</v>
      </c>
      <c r="O34" s="200">
        <v>7.1684587813619638E-3</v>
      </c>
      <c r="P34" s="200">
        <v>1.6367396425319147E-2</v>
      </c>
      <c r="Q34" s="200">
        <v>8.4391977904225701E-3</v>
      </c>
      <c r="R34" s="200">
        <v>2.2517782342285408E-2</v>
      </c>
      <c r="S34" s="200">
        <v>6.707423642359045E-2</v>
      </c>
      <c r="T34" s="200">
        <v>0.10884727999923793</v>
      </c>
      <c r="U34" s="200">
        <v>0.60009914897132954</v>
      </c>
      <c r="V34" s="200">
        <v>9.4851300688525431E-4</v>
      </c>
      <c r="W34" s="200">
        <v>2.6767339260893253E-2</v>
      </c>
      <c r="X34" s="201">
        <v>1.2467143112266599E-2</v>
      </c>
    </row>
    <row r="35" spans="1:24">
      <c r="A35" s="219">
        <v>2014</v>
      </c>
      <c r="B35" s="200">
        <v>0</v>
      </c>
      <c r="C35" s="200">
        <v>0</v>
      </c>
      <c r="D35" s="200">
        <v>0</v>
      </c>
      <c r="E35" s="200">
        <v>0</v>
      </c>
      <c r="F35" s="200">
        <v>3.9682539682539542E-3</v>
      </c>
      <c r="G35" s="200">
        <v>0</v>
      </c>
      <c r="H35" s="200">
        <v>0</v>
      </c>
      <c r="I35" s="200">
        <v>0</v>
      </c>
      <c r="J35" s="200">
        <v>0</v>
      </c>
      <c r="K35" s="200">
        <v>1.8148820326678861E-3</v>
      </c>
      <c r="L35" s="200">
        <v>0</v>
      </c>
      <c r="M35" s="200">
        <v>0</v>
      </c>
      <c r="N35" s="200">
        <v>3.5842293906810374E-3</v>
      </c>
      <c r="O35" s="200">
        <v>3.4843205574912606E-3</v>
      </c>
      <c r="P35" s="200">
        <v>1.0753240746688708E-2</v>
      </c>
      <c r="Q35" s="200">
        <v>2.3041474654378336E-3</v>
      </c>
      <c r="R35" s="200">
        <v>2.3877891065200996E-2</v>
      </c>
      <c r="S35" s="200">
        <v>4.0006388362139211E-2</v>
      </c>
      <c r="T35" s="200">
        <v>0.11860875305539476</v>
      </c>
      <c r="U35" s="200">
        <v>0.27693477645727227</v>
      </c>
      <c r="V35" s="200">
        <v>6.2774639045826142E-4</v>
      </c>
      <c r="W35" s="200">
        <v>2.0200008175261464E-2</v>
      </c>
      <c r="X35" s="201">
        <v>9.7128703871230959E-3</v>
      </c>
    </row>
    <row r="36" spans="1:24">
      <c r="A36" s="219">
        <v>2015</v>
      </c>
      <c r="B36" s="200">
        <v>0</v>
      </c>
      <c r="C36" s="200">
        <v>0</v>
      </c>
      <c r="D36" s="200">
        <v>0</v>
      </c>
      <c r="E36" s="200">
        <v>0</v>
      </c>
      <c r="F36" s="200">
        <v>0</v>
      </c>
      <c r="G36" s="200">
        <v>0</v>
      </c>
      <c r="H36" s="200">
        <v>0</v>
      </c>
      <c r="I36" s="200">
        <v>0</v>
      </c>
      <c r="J36" s="200">
        <v>0</v>
      </c>
      <c r="K36" s="200">
        <v>0</v>
      </c>
      <c r="L36" s="200">
        <v>9.3457943925233655E-3</v>
      </c>
      <c r="M36" s="200">
        <v>0</v>
      </c>
      <c r="N36" s="200">
        <v>0</v>
      </c>
      <c r="O36" s="200">
        <v>3.6231884057971175E-3</v>
      </c>
      <c r="P36" s="200">
        <v>3.625474254636929E-2</v>
      </c>
      <c r="Q36" s="200">
        <v>3.0718615455120668E-2</v>
      </c>
      <c r="R36" s="200">
        <v>3.9071525668955331E-2</v>
      </c>
      <c r="S36" s="200">
        <v>5.0816387362630167E-2</v>
      </c>
      <c r="T36" s="200">
        <v>0.15507553839273513</v>
      </c>
      <c r="U36" s="200">
        <v>0.38935582090389942</v>
      </c>
      <c r="V36" s="200">
        <v>0</v>
      </c>
      <c r="W36" s="200">
        <v>3.6888094865893506E-2</v>
      </c>
      <c r="X36" s="201">
        <v>1.7456288100497597E-2</v>
      </c>
    </row>
    <row r="37" spans="1:24">
      <c r="A37" s="219">
        <v>2016</v>
      </c>
      <c r="B37" s="200">
        <v>0</v>
      </c>
      <c r="C37" s="200">
        <v>0</v>
      </c>
      <c r="D37" s="200">
        <v>0</v>
      </c>
      <c r="E37" s="200">
        <v>0</v>
      </c>
      <c r="F37" s="200">
        <v>0</v>
      </c>
      <c r="G37" s="200">
        <v>0</v>
      </c>
      <c r="H37" s="200">
        <v>0</v>
      </c>
      <c r="I37" s="200">
        <v>0</v>
      </c>
      <c r="J37" s="200">
        <v>0</v>
      </c>
      <c r="K37" s="200">
        <v>0</v>
      </c>
      <c r="L37" s="200">
        <v>0</v>
      </c>
      <c r="M37" s="200">
        <v>0</v>
      </c>
      <c r="N37" s="200">
        <v>3.9840637450199168E-3</v>
      </c>
      <c r="O37" s="200">
        <v>1.077305724672728E-2</v>
      </c>
      <c r="P37" s="200">
        <v>1.0124772250282521E-2</v>
      </c>
      <c r="Q37" s="200">
        <v>2.3494425288975829E-2</v>
      </c>
      <c r="R37" s="200">
        <v>3.7523766168340411E-2</v>
      </c>
      <c r="S37" s="200">
        <v>5.3047858525099412E-2</v>
      </c>
      <c r="T37" s="200">
        <v>0.19742320458773333</v>
      </c>
      <c r="U37" s="200">
        <v>0.49448203153011916</v>
      </c>
      <c r="V37" s="200">
        <v>0</v>
      </c>
      <c r="W37" s="200">
        <v>4.5741422716150892E-2</v>
      </c>
      <c r="X37" s="201">
        <v>2.17997830752934E-2</v>
      </c>
    </row>
    <row r="38" spans="1:24">
      <c r="A38" s="219">
        <v>2017</v>
      </c>
      <c r="B38" s="200">
        <v>0</v>
      </c>
      <c r="C38" s="200">
        <v>0</v>
      </c>
      <c r="D38" s="200">
        <v>0</v>
      </c>
      <c r="E38" s="200">
        <v>0</v>
      </c>
      <c r="F38" s="200">
        <v>0</v>
      </c>
      <c r="G38" s="200">
        <v>0</v>
      </c>
      <c r="H38" s="200">
        <v>0</v>
      </c>
      <c r="I38" s="200">
        <v>0</v>
      </c>
      <c r="J38" s="200">
        <v>0</v>
      </c>
      <c r="K38" s="200">
        <v>0</v>
      </c>
      <c r="L38" s="200">
        <v>0</v>
      </c>
      <c r="M38" s="200">
        <v>4.1666666666666519E-3</v>
      </c>
      <c r="N38" s="200">
        <v>1.1038233882578741E-2</v>
      </c>
      <c r="O38" s="200">
        <v>0</v>
      </c>
      <c r="P38" s="200">
        <v>4.0322580645161255E-3</v>
      </c>
      <c r="Q38" s="200">
        <v>8.2780917490050676E-3</v>
      </c>
      <c r="R38" s="200">
        <v>1.4637437828874833E-2</v>
      </c>
      <c r="S38" s="200">
        <v>4.8627117850527202E-2</v>
      </c>
      <c r="T38" s="200">
        <v>0.16584038568141668</v>
      </c>
      <c r="U38" s="200">
        <v>0.34900241635367713</v>
      </c>
      <c r="V38" s="200">
        <v>0</v>
      </c>
      <c r="W38" s="200">
        <v>3.5637168687487786E-2</v>
      </c>
      <c r="X38" s="201">
        <v>1.705382596170657E-2</v>
      </c>
    </row>
    <row r="39" spans="1:24">
      <c r="A39" s="219">
        <v>2018</v>
      </c>
      <c r="B39" s="200">
        <v>0</v>
      </c>
      <c r="C39" s="200">
        <v>0</v>
      </c>
      <c r="D39" s="200">
        <v>0</v>
      </c>
      <c r="E39" s="200">
        <v>0</v>
      </c>
      <c r="F39" s="200">
        <v>0</v>
      </c>
      <c r="G39" s="200">
        <v>0</v>
      </c>
      <c r="H39" s="200">
        <v>0</v>
      </c>
      <c r="I39" s="200">
        <v>0</v>
      </c>
      <c r="J39" s="200">
        <v>0</v>
      </c>
      <c r="K39" s="200">
        <v>0</v>
      </c>
      <c r="L39" s="200">
        <v>0</v>
      </c>
      <c r="M39" s="200">
        <v>0</v>
      </c>
      <c r="N39" s="200">
        <v>0</v>
      </c>
      <c r="O39" s="200">
        <v>0</v>
      </c>
      <c r="P39" s="200">
        <v>1.1338158081452998E-2</v>
      </c>
      <c r="Q39" s="200">
        <v>8.5862820727822253E-3</v>
      </c>
      <c r="R39" s="200">
        <v>1.4689200043852768E-2</v>
      </c>
      <c r="S39" s="200">
        <v>2.0096843297496281E-2</v>
      </c>
      <c r="T39" s="200">
        <v>0.13528963394153559</v>
      </c>
      <c r="U39" s="200">
        <v>0.32094281643297462</v>
      </c>
      <c r="V39" s="200">
        <v>0</v>
      </c>
      <c r="W39" s="200">
        <v>2.4004001423981292E-2</v>
      </c>
      <c r="X39" s="201">
        <v>1.1482623251018453E-2</v>
      </c>
    </row>
    <row r="40" spans="1:24">
      <c r="A40" s="219">
        <v>2019</v>
      </c>
      <c r="B40" s="200">
        <v>0</v>
      </c>
      <c r="C40" s="200">
        <v>0</v>
      </c>
      <c r="D40" s="200">
        <v>0</v>
      </c>
      <c r="E40" s="200">
        <v>0</v>
      </c>
      <c r="F40" s="200">
        <v>0</v>
      </c>
      <c r="G40" s="200">
        <v>0</v>
      </c>
      <c r="H40" s="200">
        <v>0</v>
      </c>
      <c r="I40" s="200">
        <v>0</v>
      </c>
      <c r="J40" s="200">
        <v>1.5455950540957941E-3</v>
      </c>
      <c r="K40" s="200">
        <v>1.8832391713747842E-3</v>
      </c>
      <c r="L40" s="200">
        <v>0</v>
      </c>
      <c r="M40" s="200">
        <v>0</v>
      </c>
      <c r="N40" s="200">
        <v>0</v>
      </c>
      <c r="O40" s="200">
        <v>3.7313432835820448E-3</v>
      </c>
      <c r="P40" s="200">
        <v>3.6363636363636598E-3</v>
      </c>
      <c r="Q40" s="200">
        <v>2.4615819615340873E-2</v>
      </c>
      <c r="R40" s="200">
        <v>1.1920403098829246E-2</v>
      </c>
      <c r="S40" s="200">
        <v>4.4320603145284188E-2</v>
      </c>
      <c r="T40" s="200">
        <v>0.16954289255434585</v>
      </c>
      <c r="U40" s="200">
        <v>0.43158664710932482</v>
      </c>
      <c r="V40" s="200">
        <v>5.7870370370372015E-4</v>
      </c>
      <c r="W40" s="200">
        <v>3.1878607535540504E-2</v>
      </c>
      <c r="X40" s="201">
        <v>1.5277571104447385E-2</v>
      </c>
    </row>
    <row r="41" spans="1:24">
      <c r="A41" s="219">
        <v>2020</v>
      </c>
      <c r="B41" s="200">
        <v>0</v>
      </c>
      <c r="C41" s="200">
        <v>0</v>
      </c>
      <c r="D41" s="200">
        <v>0</v>
      </c>
      <c r="E41" s="200">
        <v>0</v>
      </c>
      <c r="F41" s="200">
        <v>0</v>
      </c>
      <c r="G41" s="200">
        <v>0</v>
      </c>
      <c r="H41" s="200">
        <v>0</v>
      </c>
      <c r="I41" s="200">
        <v>0</v>
      </c>
      <c r="J41" s="200">
        <v>0</v>
      </c>
      <c r="K41" s="200">
        <v>4.0322580645161255E-3</v>
      </c>
      <c r="L41" s="200">
        <v>3.8167938931297218E-3</v>
      </c>
      <c r="M41" s="200">
        <v>0</v>
      </c>
      <c r="N41" s="200">
        <v>0</v>
      </c>
      <c r="O41" s="200">
        <v>1.7688627771270782E-2</v>
      </c>
      <c r="P41" s="200">
        <v>4.4136816581035743E-2</v>
      </c>
      <c r="Q41" s="200">
        <v>5.1582021029863978E-2</v>
      </c>
      <c r="R41" s="200">
        <v>5.8700847993489291E-2</v>
      </c>
      <c r="S41" s="200">
        <v>8.8448398657400396E-2</v>
      </c>
      <c r="T41" s="200">
        <v>0.21223146139660265</v>
      </c>
      <c r="U41" s="200">
        <v>0.66232327707737548</v>
      </c>
      <c r="V41" s="200">
        <v>5.7786766830392189E-4</v>
      </c>
      <c r="W41" s="200">
        <v>6.7095349390155046E-2</v>
      </c>
      <c r="X41" s="201">
        <v>3.1361022294204899E-2</v>
      </c>
    </row>
    <row r="42" spans="1:24">
      <c r="A42" s="219" t="s">
        <v>118</v>
      </c>
      <c r="B42" s="200">
        <v>0</v>
      </c>
      <c r="C42" s="200">
        <v>0</v>
      </c>
      <c r="D42" s="200">
        <v>0</v>
      </c>
      <c r="E42" s="200">
        <v>7.805845622863134E-4</v>
      </c>
      <c r="F42" s="200">
        <v>4.5264798338887812E-4</v>
      </c>
      <c r="G42" s="200">
        <v>1.6753707100885498E-4</v>
      </c>
      <c r="H42" s="200">
        <v>4.1092834253206165E-4</v>
      </c>
      <c r="I42" s="200">
        <v>1.0950456112215142E-3</v>
      </c>
      <c r="J42" s="200">
        <v>1.5062002203228286E-3</v>
      </c>
      <c r="K42" s="200">
        <v>3.0398476287337279E-3</v>
      </c>
      <c r="L42" s="200">
        <v>4.7044667233846977E-3</v>
      </c>
      <c r="M42" s="200">
        <v>6.6345111828688174E-3</v>
      </c>
      <c r="N42" s="200">
        <v>1.453777563632542E-2</v>
      </c>
      <c r="O42" s="200">
        <v>2.3155308019936677E-2</v>
      </c>
      <c r="P42" s="200">
        <v>3.1609719119969883E-2</v>
      </c>
      <c r="Q42" s="200">
        <v>7.0439486095612652E-2</v>
      </c>
      <c r="R42" s="200">
        <v>6.2905309079002616E-2</v>
      </c>
      <c r="S42" s="200">
        <v>0.14107395117217295</v>
      </c>
      <c r="T42" s="200">
        <v>0.21574915317249599</v>
      </c>
      <c r="U42" s="200">
        <v>0.28477112908450297</v>
      </c>
      <c r="V42" s="200">
        <v>8.2041913823440262E-4</v>
      </c>
      <c r="W42" s="200">
        <v>4.3636627395202708E-2</v>
      </c>
      <c r="X42" s="201">
        <v>1.6205130732732238E-2</v>
      </c>
    </row>
    <row r="43" spans="1:24">
      <c r="A43" s="219" t="s">
        <v>119</v>
      </c>
      <c r="B43" s="200">
        <v>0</v>
      </c>
      <c r="C43" s="200">
        <v>0</v>
      </c>
      <c r="D43" s="200">
        <v>0</v>
      </c>
      <c r="E43" s="200">
        <v>0</v>
      </c>
      <c r="F43" s="200">
        <v>0</v>
      </c>
      <c r="G43" s="200">
        <v>0</v>
      </c>
      <c r="H43" s="200">
        <v>0</v>
      </c>
      <c r="I43" s="200">
        <v>0</v>
      </c>
      <c r="J43" s="200">
        <v>0</v>
      </c>
      <c r="K43" s="200">
        <v>0</v>
      </c>
      <c r="L43" s="200">
        <v>0</v>
      </c>
      <c r="M43" s="200">
        <v>0</v>
      </c>
      <c r="N43" s="200">
        <v>8.926108374384234E-3</v>
      </c>
      <c r="O43" s="200">
        <v>1.4982312287328658E-2</v>
      </c>
      <c r="P43" s="200">
        <v>2.15898551143478E-2</v>
      </c>
      <c r="Q43" s="200">
        <v>4.9012536574070287E-2</v>
      </c>
      <c r="R43" s="200">
        <v>3.9071525668955331E-2</v>
      </c>
      <c r="S43" s="200">
        <v>0.10341450014185788</v>
      </c>
      <c r="T43" s="200">
        <v>0.16954289255434585</v>
      </c>
      <c r="U43" s="200">
        <v>0.2794546824828521</v>
      </c>
      <c r="V43" s="200">
        <v>3.2302575806975042E-4</v>
      </c>
      <c r="W43" s="200">
        <v>3.6262631776690646E-2</v>
      </c>
      <c r="X43" s="201">
        <v>1.287474723835208E-2</v>
      </c>
    </row>
    <row r="44" spans="1:24">
      <c r="A44" s="219" t="s">
        <v>48</v>
      </c>
      <c r="B44" s="346">
        <v>0</v>
      </c>
      <c r="C44" s="346">
        <v>0</v>
      </c>
      <c r="D44" s="346">
        <v>0</v>
      </c>
      <c r="E44" s="346">
        <v>2.9359196923505479E-3</v>
      </c>
      <c r="F44" s="346">
        <v>1.7851298291078122E-3</v>
      </c>
      <c r="G44" s="346">
        <v>7.3985368953111131E-4</v>
      </c>
      <c r="H44" s="346">
        <v>1.3529301314991068E-3</v>
      </c>
      <c r="I44" s="346">
        <v>2.6762990470377483E-3</v>
      </c>
      <c r="J44" s="346">
        <v>3.1248990582173901E-3</v>
      </c>
      <c r="K44" s="346">
        <v>4.8795623794454348E-3</v>
      </c>
      <c r="L44" s="346">
        <v>9.4035443066870159E-3</v>
      </c>
      <c r="M44" s="346">
        <v>1.1214306556945905E-2</v>
      </c>
      <c r="N44" s="346">
        <v>1.6215689443828191E-2</v>
      </c>
      <c r="O44" s="346">
        <v>2.3606903825880734E-2</v>
      </c>
      <c r="P44" s="346">
        <v>3.3276240366955742E-2</v>
      </c>
      <c r="Q44" s="346">
        <v>7.0718895276695407E-2</v>
      </c>
      <c r="R44" s="346">
        <v>6.0912449689067658E-2</v>
      </c>
      <c r="S44" s="346">
        <v>0.1054968599620547</v>
      </c>
      <c r="T44" s="346">
        <v>0.11329883454912915</v>
      </c>
      <c r="U44" s="346">
        <v>0.17917348192920471</v>
      </c>
      <c r="V44" s="346">
        <v>1.3426712705835874E-3</v>
      </c>
      <c r="W44" s="346">
        <v>2.5671820363080244E-2</v>
      </c>
      <c r="X44" s="347">
        <v>1.0037901715036707E-2</v>
      </c>
    </row>
    <row r="45" spans="1:24">
      <c r="A45" s="219" t="s">
        <v>120</v>
      </c>
      <c r="B45" s="348">
        <v>0</v>
      </c>
      <c r="C45" s="348">
        <v>0</v>
      </c>
      <c r="D45" s="348">
        <v>0</v>
      </c>
      <c r="E45" s="348">
        <v>0</v>
      </c>
      <c r="F45" s="348">
        <v>0</v>
      </c>
      <c r="G45" s="348">
        <v>0</v>
      </c>
      <c r="H45" s="348">
        <v>0</v>
      </c>
      <c r="I45" s="348">
        <v>0</v>
      </c>
      <c r="J45" s="348">
        <v>0</v>
      </c>
      <c r="K45" s="348">
        <v>0</v>
      </c>
      <c r="L45" s="348">
        <v>0</v>
      </c>
      <c r="M45" s="348">
        <v>0</v>
      </c>
      <c r="N45" s="348">
        <v>0</v>
      </c>
      <c r="O45" s="348">
        <v>0</v>
      </c>
      <c r="P45" s="348">
        <v>0</v>
      </c>
      <c r="Q45" s="348">
        <v>0</v>
      </c>
      <c r="R45" s="348">
        <v>1.1920403098829246E-2</v>
      </c>
      <c r="S45" s="348">
        <v>2.0096843297496281E-2</v>
      </c>
      <c r="T45" s="348">
        <v>7.0242656449552965E-2</v>
      </c>
      <c r="U45" s="348">
        <v>0</v>
      </c>
      <c r="V45" s="348">
        <v>0</v>
      </c>
      <c r="W45" s="348">
        <v>9.9228100964054988E-3</v>
      </c>
      <c r="X45" s="350">
        <v>3.6393431781355234E-3</v>
      </c>
    </row>
    <row r="46" spans="1:24" ht="14.7" thickBot="1">
      <c r="A46" s="220" t="s">
        <v>50</v>
      </c>
      <c r="B46" s="352">
        <v>0</v>
      </c>
      <c r="C46" s="352">
        <v>0</v>
      </c>
      <c r="D46" s="352">
        <v>0</v>
      </c>
      <c r="E46" s="352">
        <v>1.4760147601475926E-2</v>
      </c>
      <c r="F46" s="352">
        <v>1.0192855722711891E-2</v>
      </c>
      <c r="G46" s="352">
        <v>4.0780791788856963E-3</v>
      </c>
      <c r="H46" s="352">
        <v>6.9002866819720676E-3</v>
      </c>
      <c r="I46" s="352">
        <v>1.021175298253385E-2</v>
      </c>
      <c r="J46" s="352">
        <v>1.3745979421036614E-2</v>
      </c>
      <c r="K46" s="352">
        <v>1.8379850238257278E-2</v>
      </c>
      <c r="L46" s="352">
        <v>5.208333333333337E-2</v>
      </c>
      <c r="M46" s="352">
        <v>5.8374990241018887E-2</v>
      </c>
      <c r="N46" s="352">
        <v>7.2195872137905015E-2</v>
      </c>
      <c r="O46" s="352">
        <v>8.6594177735772715E-2</v>
      </c>
      <c r="P46" s="352">
        <v>0.16716267431018417</v>
      </c>
      <c r="Q46" s="352">
        <v>0.29501408268298845</v>
      </c>
      <c r="R46" s="352">
        <v>0.25559735892500901</v>
      </c>
      <c r="S46" s="352">
        <v>0.4645834722870672</v>
      </c>
      <c r="T46" s="352">
        <v>0.55375612446951616</v>
      </c>
      <c r="U46" s="352">
        <v>0.66232327707737548</v>
      </c>
      <c r="V46" s="352">
        <v>6.1998321948544266E-3</v>
      </c>
      <c r="W46" s="352">
        <v>0.12086018198185011</v>
      </c>
      <c r="X46" s="353">
        <v>4.9752305958575826E-2</v>
      </c>
    </row>
  </sheetData>
  <hyperlinks>
    <hyperlink ref="G1" location="'Table of Contents'!A1" display="Back to Table of Contents" xr:uid="{C1F21E95-FFFC-459B-8E72-D6B3F3584165}"/>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11AD-0202-4419-85D2-5C56D276405D}">
  <dimension ref="A1:G38"/>
  <sheetViews>
    <sheetView showGridLines="0" workbookViewId="0"/>
  </sheetViews>
  <sheetFormatPr defaultColWidth="9.15625" defaultRowHeight="14.4"/>
  <cols>
    <col min="1" max="1" width="36.578125" style="2" bestFit="1" customWidth="1"/>
    <col min="2" max="3" width="10.15625" style="2" customWidth="1"/>
    <col min="4" max="5" width="10.15625" style="40" customWidth="1"/>
    <col min="6" max="16384" width="9.15625" style="2"/>
  </cols>
  <sheetData>
    <row r="1" spans="1:7">
      <c r="A1" s="39" t="s">
        <v>254</v>
      </c>
      <c r="G1" s="256" t="s">
        <v>233</v>
      </c>
    </row>
    <row r="2" spans="1:7">
      <c r="A2" s="2" t="s">
        <v>213</v>
      </c>
    </row>
    <row r="3" spans="1:7">
      <c r="A3" s="42" t="s">
        <v>212</v>
      </c>
      <c r="B3" s="397" t="s">
        <v>211</v>
      </c>
      <c r="C3" s="397"/>
      <c r="D3" s="397" t="s">
        <v>210</v>
      </c>
      <c r="E3" s="397"/>
    </row>
    <row r="4" spans="1:7">
      <c r="A4" s="13"/>
      <c r="B4" s="43">
        <v>2020</v>
      </c>
      <c r="C4" s="43">
        <v>2019</v>
      </c>
      <c r="D4" s="43">
        <v>2020</v>
      </c>
      <c r="E4" s="43">
        <v>2019</v>
      </c>
    </row>
    <row r="5" spans="1:7">
      <c r="A5" s="2" t="s">
        <v>3</v>
      </c>
      <c r="B5" s="41">
        <v>9.4786729857819912E-3</v>
      </c>
      <c r="C5" s="41">
        <v>9.5238095238095247E-3</v>
      </c>
      <c r="D5" s="41">
        <v>6.5700829724704814E-3</v>
      </c>
      <c r="E5" s="41">
        <v>7.3457781684250966E-3</v>
      </c>
      <c r="G5"/>
    </row>
    <row r="6" spans="1:7">
      <c r="A6" s="2" t="s">
        <v>4</v>
      </c>
      <c r="B6" s="41">
        <v>2.3696682464454975E-2</v>
      </c>
      <c r="C6" s="41">
        <v>9.5238095238095247E-3</v>
      </c>
      <c r="D6" s="41">
        <v>1.1633986088864866E-2</v>
      </c>
      <c r="E6" s="41">
        <v>3.7044611966842891E-3</v>
      </c>
      <c r="G6"/>
    </row>
    <row r="7" spans="1:7">
      <c r="A7" s="2" t="s">
        <v>5</v>
      </c>
      <c r="B7" s="41">
        <v>1.8957345971563982E-2</v>
      </c>
      <c r="C7" s="41">
        <v>4.7619047619047616E-2</v>
      </c>
      <c r="D7" s="41">
        <v>1.9947388949403452E-2</v>
      </c>
      <c r="E7" s="41">
        <v>2.923006732626604E-3</v>
      </c>
      <c r="G7"/>
    </row>
    <row r="8" spans="1:7">
      <c r="A8" s="2" t="s">
        <v>6</v>
      </c>
      <c r="B8" s="41">
        <v>1.8957345971563982E-2</v>
      </c>
      <c r="C8" s="41">
        <v>1.9047619047619049E-2</v>
      </c>
      <c r="D8" s="41">
        <v>1.0280188102443364E-2</v>
      </c>
      <c r="E8" s="41">
        <v>1.6350665235916009E-2</v>
      </c>
      <c r="G8"/>
    </row>
    <row r="9" spans="1:7">
      <c r="A9" s="2" t="s">
        <v>7</v>
      </c>
      <c r="B9" s="41">
        <v>2.3696682464454975E-2</v>
      </c>
      <c r="C9" s="41">
        <v>4.7619047619047616E-2</v>
      </c>
      <c r="D9" s="41">
        <v>9.9930653408095808E-3</v>
      </c>
      <c r="E9" s="41">
        <v>1.8108159961813031E-2</v>
      </c>
      <c r="G9"/>
    </row>
    <row r="10" spans="1:7">
      <c r="A10" s="2" t="s">
        <v>8</v>
      </c>
      <c r="B10" s="41">
        <v>1.4218009478672985E-2</v>
      </c>
      <c r="C10" s="41">
        <v>1.9047619047619049E-2</v>
      </c>
      <c r="D10" s="41">
        <v>1.7575244805821285E-2</v>
      </c>
      <c r="E10" s="41">
        <v>2.7703191475314613E-2</v>
      </c>
      <c r="G10"/>
    </row>
    <row r="11" spans="1:7">
      <c r="A11" s="2" t="s">
        <v>9</v>
      </c>
      <c r="B11" s="41">
        <v>3.3175355450236969E-2</v>
      </c>
      <c r="C11" s="41">
        <v>4.7619047619047616E-2</v>
      </c>
      <c r="D11" s="41">
        <v>3.7710933986653088E-2</v>
      </c>
      <c r="E11" s="41">
        <v>5.109750930977279E-2</v>
      </c>
      <c r="G11"/>
    </row>
    <row r="12" spans="1:7">
      <c r="A12" s="2" t="s">
        <v>10</v>
      </c>
      <c r="B12" s="41">
        <v>1.4218009478672985E-2</v>
      </c>
      <c r="C12" s="41">
        <v>1.9047619047619049E-2</v>
      </c>
      <c r="D12" s="41">
        <v>8.2529523387819079E-3</v>
      </c>
      <c r="E12" s="41">
        <v>2.3573843978900023E-3</v>
      </c>
      <c r="G12"/>
    </row>
    <row r="13" spans="1:7">
      <c r="A13" s="2" t="s">
        <v>11</v>
      </c>
      <c r="B13" s="41">
        <v>1.8957345971563982E-2</v>
      </c>
      <c r="C13" s="41">
        <v>2.8571428571428571E-2</v>
      </c>
      <c r="D13" s="41">
        <v>8.7580486048319042E-3</v>
      </c>
      <c r="E13" s="41">
        <v>1.2244928101040069E-2</v>
      </c>
      <c r="G13"/>
    </row>
    <row r="14" spans="1:7">
      <c r="A14" s="2" t="s">
        <v>12</v>
      </c>
      <c r="B14" s="41">
        <v>4.7393364928909956E-3</v>
      </c>
      <c r="C14" s="41">
        <v>0</v>
      </c>
      <c r="D14" s="41">
        <v>3.5532474536720526E-4</v>
      </c>
      <c r="E14" s="41">
        <v>0</v>
      </c>
      <c r="G14"/>
    </row>
    <row r="15" spans="1:7">
      <c r="A15" s="2" t="s">
        <v>13</v>
      </c>
      <c r="B15" s="41">
        <v>1.8957345971563982E-2</v>
      </c>
      <c r="C15" s="41">
        <v>0</v>
      </c>
      <c r="D15" s="41">
        <v>8.6631400810380146E-4</v>
      </c>
      <c r="E15" s="41">
        <v>0</v>
      </c>
      <c r="G15"/>
    </row>
    <row r="16" spans="1:7">
      <c r="A16" s="2" t="s">
        <v>14</v>
      </c>
      <c r="B16" s="41">
        <v>0.24644549763033174</v>
      </c>
      <c r="C16" s="41">
        <v>0.2</v>
      </c>
      <c r="D16" s="41">
        <v>0.28273005707609222</v>
      </c>
      <c r="E16" s="41">
        <v>0.28091663237544456</v>
      </c>
      <c r="G16"/>
    </row>
    <row r="17" spans="1:7">
      <c r="A17" s="2" t="s">
        <v>54</v>
      </c>
      <c r="B17" s="41">
        <v>0</v>
      </c>
      <c r="C17" s="41">
        <v>1.9047619047619049E-2</v>
      </c>
      <c r="D17" s="41">
        <v>0</v>
      </c>
      <c r="E17" s="41">
        <v>1.228715794837467E-2</v>
      </c>
      <c r="G17"/>
    </row>
    <row r="18" spans="1:7">
      <c r="A18" s="2" t="s">
        <v>16</v>
      </c>
      <c r="B18" s="41">
        <v>0</v>
      </c>
      <c r="C18" s="41">
        <v>9.5238095238095247E-3</v>
      </c>
      <c r="D18" s="41">
        <v>0</v>
      </c>
      <c r="E18" s="41">
        <v>5.6008714691701848E-3</v>
      </c>
      <c r="G18"/>
    </row>
    <row r="19" spans="1:7">
      <c r="A19" s="2" t="s">
        <v>17</v>
      </c>
      <c r="B19" s="41">
        <v>2.3696682464454975E-2</v>
      </c>
      <c r="C19" s="41">
        <v>4.7619047619047616E-2</v>
      </c>
      <c r="D19" s="41">
        <v>4.416613938292837E-2</v>
      </c>
      <c r="E19" s="41">
        <v>3.6682046246447407E-2</v>
      </c>
      <c r="G19"/>
    </row>
    <row r="20" spans="1:7">
      <c r="A20" s="2" t="s">
        <v>18</v>
      </c>
      <c r="B20" s="41">
        <v>3.3175355450236969E-2</v>
      </c>
      <c r="C20" s="41">
        <v>1.9047619047619049E-2</v>
      </c>
      <c r="D20" s="41">
        <v>4.031041540690801E-2</v>
      </c>
      <c r="E20" s="41">
        <v>1.7259421484551803E-3</v>
      </c>
      <c r="G20"/>
    </row>
    <row r="21" spans="1:7">
      <c r="A21" s="2" t="s">
        <v>19</v>
      </c>
      <c r="B21" s="41">
        <v>5.6872037914691941E-2</v>
      </c>
      <c r="C21" s="41">
        <v>2.8571428571428571E-2</v>
      </c>
      <c r="D21" s="41">
        <v>3.014603904067022E-2</v>
      </c>
      <c r="E21" s="41">
        <v>1.8581908905699461E-2</v>
      </c>
      <c r="G21"/>
    </row>
    <row r="22" spans="1:7">
      <c r="A22" s="2" t="s">
        <v>20</v>
      </c>
      <c r="B22" s="41">
        <v>1.8957345971563982E-2</v>
      </c>
      <c r="C22" s="41">
        <v>9.5238095238095247E-3</v>
      </c>
      <c r="D22" s="41">
        <v>9.4467434156805721E-3</v>
      </c>
      <c r="E22" s="41">
        <v>1.5685167419463885E-3</v>
      </c>
      <c r="G22"/>
    </row>
    <row r="23" spans="1:7">
      <c r="A23" s="2" t="s">
        <v>21</v>
      </c>
      <c r="B23" s="41">
        <v>0</v>
      </c>
      <c r="C23" s="41">
        <v>9.5238095238095247E-3</v>
      </c>
      <c r="D23" s="41">
        <v>0</v>
      </c>
      <c r="E23" s="41">
        <v>2.0374536581763592E-3</v>
      </c>
      <c r="G23"/>
    </row>
    <row r="24" spans="1:7">
      <c r="A24" s="2" t="s">
        <v>22</v>
      </c>
      <c r="B24" s="41">
        <v>4.7393364928909956E-3</v>
      </c>
      <c r="C24" s="41">
        <v>9.5238095238095247E-3</v>
      </c>
      <c r="D24" s="41">
        <v>2.6658089185438573E-3</v>
      </c>
      <c r="E24" s="41">
        <v>2.182264414046745E-3</v>
      </c>
      <c r="G24"/>
    </row>
    <row r="25" spans="1:7">
      <c r="A25" s="2" t="s">
        <v>23</v>
      </c>
      <c r="B25" s="41">
        <v>1.8957345971563982E-2</v>
      </c>
      <c r="C25" s="41">
        <v>5.7142857142857141E-2</v>
      </c>
      <c r="D25" s="41">
        <v>1.0720631323104805E-2</v>
      </c>
      <c r="E25" s="41">
        <v>4.3132706833169637E-2</v>
      </c>
      <c r="G25"/>
    </row>
    <row r="26" spans="1:7">
      <c r="A26" s="2" t="s">
        <v>56</v>
      </c>
      <c r="B26" s="41">
        <v>9.4786729857819912E-3</v>
      </c>
      <c r="C26" s="41">
        <v>0</v>
      </c>
      <c r="D26" s="41">
        <v>1.3023783813130893E-2</v>
      </c>
      <c r="E26" s="41">
        <v>0</v>
      </c>
      <c r="G26"/>
    </row>
    <row r="27" spans="1:7">
      <c r="A27" s="2" t="s">
        <v>24</v>
      </c>
      <c r="B27" s="41">
        <v>0.11374407582938388</v>
      </c>
      <c r="C27" s="41">
        <v>0.10476190476190476</v>
      </c>
      <c r="D27" s="41">
        <v>0.10323273126982811</v>
      </c>
      <c r="E27" s="41">
        <v>6.9463415623272809E-2</v>
      </c>
      <c r="G27"/>
    </row>
    <row r="28" spans="1:7">
      <c r="A28" s="2" t="s">
        <v>25</v>
      </c>
      <c r="B28" s="41">
        <v>0.12796208530805686</v>
      </c>
      <c r="C28" s="41">
        <v>8.5714285714285715E-2</v>
      </c>
      <c r="D28" s="41">
        <v>9.5204356076785082E-2</v>
      </c>
      <c r="E28" s="41">
        <v>6.24484441082633E-2</v>
      </c>
      <c r="G28"/>
    </row>
    <row r="29" spans="1:7">
      <c r="A29" s="2" t="s">
        <v>26</v>
      </c>
      <c r="B29" s="41">
        <v>3.7914691943127965E-2</v>
      </c>
      <c r="C29" s="41">
        <v>9.5238095238095247E-3</v>
      </c>
      <c r="D29" s="41">
        <v>1.7525720925354531E-2</v>
      </c>
      <c r="E29" s="41">
        <v>1.548212203314259E-2</v>
      </c>
      <c r="G29"/>
    </row>
    <row r="30" spans="1:7">
      <c r="A30" s="2" t="s">
        <v>27</v>
      </c>
      <c r="B30" s="41">
        <v>0</v>
      </c>
      <c r="C30" s="41">
        <v>9.5238095238095247E-3</v>
      </c>
      <c r="D30" s="41">
        <v>0</v>
      </c>
      <c r="E30" s="41">
        <v>2.014359122122784E-3</v>
      </c>
      <c r="G30"/>
    </row>
    <row r="31" spans="1:7">
      <c r="A31" s="2" t="s">
        <v>28</v>
      </c>
      <c r="B31" s="41">
        <v>2.843601895734597E-2</v>
      </c>
      <c r="C31" s="41">
        <v>5.7142857142857141E-2</v>
      </c>
      <c r="D31" s="41">
        <v>0.16079141249987378</v>
      </c>
      <c r="E31" s="41">
        <v>9.4410273147307253E-2</v>
      </c>
      <c r="G31"/>
    </row>
    <row r="32" spans="1:7">
      <c r="A32" s="2" t="s">
        <v>29</v>
      </c>
      <c r="B32" s="41">
        <v>2.3696682464454975E-2</v>
      </c>
      <c r="C32" s="41">
        <v>2.8571428571428571E-2</v>
      </c>
      <c r="D32" s="41">
        <v>1.3223802395137398E-2</v>
      </c>
      <c r="E32" s="41">
        <v>1.591497535836096E-2</v>
      </c>
      <c r="G32"/>
    </row>
    <row r="33" spans="1:7">
      <c r="A33" s="2" t="s">
        <v>30</v>
      </c>
      <c r="B33" s="41">
        <v>2.843601895734597E-2</v>
      </c>
      <c r="C33" s="41">
        <v>0</v>
      </c>
      <c r="D33" s="41">
        <v>3.3973792673625332E-2</v>
      </c>
      <c r="E33" s="41">
        <v>0</v>
      </c>
      <c r="G33"/>
    </row>
    <row r="34" spans="1:7">
      <c r="A34" s="2" t="s">
        <v>31</v>
      </c>
      <c r="B34" s="97">
        <v>9.4786729857819912E-3</v>
      </c>
      <c r="C34" s="97">
        <v>2.8571428571428571E-2</v>
      </c>
      <c r="D34" s="277">
        <v>2.6741911577177011E-3</v>
      </c>
      <c r="E34" s="277">
        <v>0.18701411821311564</v>
      </c>
      <c r="G34"/>
    </row>
    <row r="35" spans="1:7">
      <c r="A35" s="2" t="s">
        <v>34</v>
      </c>
      <c r="B35" s="97">
        <v>1.8957345971563982E-2</v>
      </c>
      <c r="C35" s="97">
        <v>1.9047619047619049E-2</v>
      </c>
      <c r="D35" s="277">
        <v>8.2208446810680038E-3</v>
      </c>
      <c r="E35" s="277">
        <v>6.7017070740015778E-3</v>
      </c>
      <c r="G35"/>
    </row>
    <row r="37" spans="1:7">
      <c r="A37" t="s">
        <v>550</v>
      </c>
    </row>
    <row r="38" spans="1:7">
      <c r="A38" t="s">
        <v>551</v>
      </c>
    </row>
  </sheetData>
  <mergeCells count="2">
    <mergeCell ref="B3:C3"/>
    <mergeCell ref="D3:E3"/>
  </mergeCells>
  <hyperlinks>
    <hyperlink ref="G1" location="'Table of Contents'!A1" display="Back to Table of Contents" xr:uid="{3139DCA4-8D99-47D5-AFBA-F302EE564DB0}"/>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F504D-AE3D-42F1-864D-D773D3B79E9D}">
  <sheetPr codeName="Sheet54"/>
  <dimension ref="A1:U13"/>
  <sheetViews>
    <sheetView workbookViewId="0"/>
  </sheetViews>
  <sheetFormatPr defaultColWidth="9.15625" defaultRowHeight="14.4"/>
  <cols>
    <col min="1" max="1" width="15.578125" style="2" customWidth="1"/>
    <col min="2" max="16384" width="9.15625" style="2"/>
  </cols>
  <sheetData>
    <row r="1" spans="1:21">
      <c r="A1" s="24" t="s">
        <v>283</v>
      </c>
      <c r="G1" s="256" t="s">
        <v>233</v>
      </c>
    </row>
    <row r="2" spans="1:21" ht="14.7" thickBot="1">
      <c r="A2" s="2" t="s">
        <v>213</v>
      </c>
    </row>
    <row r="3" spans="1:21">
      <c r="A3" s="228" t="s">
        <v>562</v>
      </c>
      <c r="B3" s="207">
        <v>1</v>
      </c>
      <c r="C3" s="207">
        <v>2</v>
      </c>
      <c r="D3" s="207">
        <v>3</v>
      </c>
      <c r="E3" s="207">
        <v>4</v>
      </c>
      <c r="F3" s="207">
        <v>5</v>
      </c>
      <c r="G3" s="207">
        <v>6</v>
      </c>
      <c r="H3" s="207">
        <v>7</v>
      </c>
      <c r="I3" s="207">
        <v>8</v>
      </c>
      <c r="J3" s="207">
        <v>9</v>
      </c>
      <c r="K3" s="207">
        <v>10</v>
      </c>
      <c r="L3" s="207">
        <v>11</v>
      </c>
      <c r="M3" s="207">
        <v>12</v>
      </c>
      <c r="N3" s="207">
        <v>13</v>
      </c>
      <c r="O3" s="207">
        <v>14</v>
      </c>
      <c r="P3" s="207">
        <v>15</v>
      </c>
      <c r="Q3" s="207">
        <v>16</v>
      </c>
      <c r="R3" s="207">
        <v>17</v>
      </c>
      <c r="S3" s="207">
        <v>18</v>
      </c>
      <c r="T3" s="207">
        <v>19</v>
      </c>
      <c r="U3" s="208">
        <v>20</v>
      </c>
    </row>
    <row r="4" spans="1:21">
      <c r="A4" s="227" t="s">
        <v>40</v>
      </c>
      <c r="B4" s="200">
        <v>0</v>
      </c>
      <c r="C4" s="200">
        <v>7.3271583317824351E-5</v>
      </c>
      <c r="D4" s="200">
        <v>2.5324511136970429E-4</v>
      </c>
      <c r="E4" s="200">
        <v>7.1051445544756398E-4</v>
      </c>
      <c r="F4" s="200">
        <v>1.3603127989911812E-3</v>
      </c>
      <c r="G4" s="200">
        <v>2.0582200770693504E-3</v>
      </c>
      <c r="H4" s="200">
        <v>2.9330906553900471E-3</v>
      </c>
      <c r="I4" s="200">
        <v>4.1265644024542913E-3</v>
      </c>
      <c r="J4" s="200">
        <v>5.361784021392757E-3</v>
      </c>
      <c r="K4" s="200">
        <v>6.7866753031380345E-3</v>
      </c>
      <c r="L4" s="200">
        <v>7.9944791357011713E-3</v>
      </c>
      <c r="M4" s="200">
        <v>8.9857976348822755E-3</v>
      </c>
      <c r="N4" s="200">
        <v>1.0025405289983857E-2</v>
      </c>
      <c r="O4" s="200">
        <v>1.0332438290640011E-2</v>
      </c>
      <c r="P4" s="200">
        <v>1.0611065546495713E-2</v>
      </c>
      <c r="Q4" s="200">
        <v>1.1172706990550285E-2</v>
      </c>
      <c r="R4" s="200">
        <v>1.1735071364117333E-2</v>
      </c>
      <c r="S4" s="200">
        <v>1.2193779288077522E-2</v>
      </c>
      <c r="T4" s="200">
        <v>1.2726133638384041E-2</v>
      </c>
      <c r="U4" s="201">
        <v>1.3078955477664023E-2</v>
      </c>
    </row>
    <row r="5" spans="1:21">
      <c r="A5" s="219" t="s">
        <v>41</v>
      </c>
      <c r="B5" s="200">
        <v>5.9815063154666781E-4</v>
      </c>
      <c r="C5" s="200">
        <v>1.7196029593246065E-3</v>
      </c>
      <c r="D5" s="200">
        <v>2.7160371392292992E-3</v>
      </c>
      <c r="E5" s="200">
        <v>4.2014265308383258E-3</v>
      </c>
      <c r="F5" s="200">
        <v>6.4342570604682958E-3</v>
      </c>
      <c r="G5" s="200">
        <v>8.9957579266949361E-3</v>
      </c>
      <c r="H5" s="200">
        <v>1.158172266391877E-2</v>
      </c>
      <c r="I5" s="200">
        <v>1.4000598061623126E-2</v>
      </c>
      <c r="J5" s="200">
        <v>1.628785333557059E-2</v>
      </c>
      <c r="K5" s="200">
        <v>1.8770839183250843E-2</v>
      </c>
      <c r="L5" s="200">
        <v>2.1547493569674114E-2</v>
      </c>
      <c r="M5" s="200">
        <v>2.452910514560358E-2</v>
      </c>
      <c r="N5" s="200">
        <v>2.7490266565588839E-2</v>
      </c>
      <c r="O5" s="200">
        <v>3.0336074373962574E-2</v>
      </c>
      <c r="P5" s="200">
        <v>3.24834105940629E-2</v>
      </c>
      <c r="Q5" s="200">
        <v>3.416727262321495E-2</v>
      </c>
      <c r="R5" s="200">
        <v>3.5693154512683289E-2</v>
      </c>
      <c r="S5" s="200">
        <v>3.7489062135542595E-2</v>
      </c>
      <c r="T5" s="200">
        <v>3.966856400018226E-2</v>
      </c>
      <c r="U5" s="201">
        <v>4.1520495844826422E-2</v>
      </c>
    </row>
    <row r="6" spans="1:21">
      <c r="A6" s="219" t="s">
        <v>42</v>
      </c>
      <c r="B6" s="200">
        <v>7.9455198894640144E-4</v>
      </c>
      <c r="C6" s="200">
        <v>2.3984949792110744E-3</v>
      </c>
      <c r="D6" s="200">
        <v>4.8877122724059197E-3</v>
      </c>
      <c r="E6" s="200">
        <v>7.6259249316376065E-3</v>
      </c>
      <c r="F6" s="200">
        <v>1.0644835556121168E-2</v>
      </c>
      <c r="G6" s="200">
        <v>1.3919794715901879E-2</v>
      </c>
      <c r="H6" s="200">
        <v>1.7374159671572187E-2</v>
      </c>
      <c r="I6" s="200">
        <v>2.0828764781579467E-2</v>
      </c>
      <c r="J6" s="200">
        <v>2.4517445693248208E-2</v>
      </c>
      <c r="K6" s="200">
        <v>2.8290077707236683E-2</v>
      </c>
      <c r="L6" s="200">
        <v>3.2211262781278394E-2</v>
      </c>
      <c r="M6" s="200">
        <v>3.6017976932699702E-2</v>
      </c>
      <c r="N6" s="200">
        <v>3.9485940999847036E-2</v>
      </c>
      <c r="O6" s="200">
        <v>4.290887326733217E-2</v>
      </c>
      <c r="P6" s="200">
        <v>4.6821787409798366E-2</v>
      </c>
      <c r="Q6" s="200">
        <v>5.0337366939176786E-2</v>
      </c>
      <c r="R6" s="200">
        <v>5.331421357178201E-2</v>
      </c>
      <c r="S6" s="200">
        <v>5.629562985183767E-2</v>
      </c>
      <c r="T6" s="200">
        <v>5.914818632244756E-2</v>
      </c>
      <c r="U6" s="201">
        <v>6.21062617890763E-2</v>
      </c>
    </row>
    <row r="7" spans="1:21">
      <c r="A7" s="219" t="s">
        <v>43</v>
      </c>
      <c r="B7" s="200">
        <v>2.3414327180211192E-3</v>
      </c>
      <c r="C7" s="200">
        <v>6.6157463661222771E-3</v>
      </c>
      <c r="D7" s="200">
        <v>1.1680751341004325E-2</v>
      </c>
      <c r="E7" s="200">
        <v>1.7256981483277256E-2</v>
      </c>
      <c r="F7" s="200">
        <v>2.3101971164524282E-2</v>
      </c>
      <c r="G7" s="200">
        <v>2.9052029744488506E-2</v>
      </c>
      <c r="H7" s="200">
        <v>3.4751987642697268E-2</v>
      </c>
      <c r="I7" s="200">
        <v>4.0701853221652318E-2</v>
      </c>
      <c r="J7" s="200">
        <v>4.6953853381501709E-2</v>
      </c>
      <c r="K7" s="200">
        <v>5.3095551455528578E-2</v>
      </c>
      <c r="L7" s="200">
        <v>5.9239573061983686E-2</v>
      </c>
      <c r="M7" s="200">
        <v>6.5494260388524683E-2</v>
      </c>
      <c r="N7" s="200">
        <v>7.1768114824780072E-2</v>
      </c>
      <c r="O7" s="200">
        <v>7.7628383193276029E-2</v>
      </c>
      <c r="P7" s="200">
        <v>8.2974819194960636E-2</v>
      </c>
      <c r="Q7" s="200">
        <v>8.8452778887255668E-2</v>
      </c>
      <c r="R7" s="200">
        <v>9.3648759008214011E-2</v>
      </c>
      <c r="S7" s="200">
        <v>9.8319713246576956E-2</v>
      </c>
      <c r="T7" s="200">
        <v>0.10272004868003937</v>
      </c>
      <c r="U7" s="201">
        <v>0.10740701416254117</v>
      </c>
    </row>
    <row r="8" spans="1:21">
      <c r="A8" s="219" t="s">
        <v>44</v>
      </c>
      <c r="B8" s="200">
        <v>1.1505373713517231E-2</v>
      </c>
      <c r="C8" s="200">
        <v>2.7363759566251256E-2</v>
      </c>
      <c r="D8" s="200">
        <v>4.4834219238007456E-2</v>
      </c>
      <c r="E8" s="200">
        <v>6.3238317145904444E-2</v>
      </c>
      <c r="F8" s="200">
        <v>8.1272934208254544E-2</v>
      </c>
      <c r="G8" s="200">
        <v>9.8632654156265542E-2</v>
      </c>
      <c r="H8" s="200">
        <v>0.11466926893205986</v>
      </c>
      <c r="I8" s="200">
        <v>0.12999832551458956</v>
      </c>
      <c r="J8" s="200">
        <v>0.14496587740161559</v>
      </c>
      <c r="K8" s="200">
        <v>0.16082081319607666</v>
      </c>
      <c r="L8" s="200">
        <v>0.17472173029407567</v>
      </c>
      <c r="M8" s="200">
        <v>0.18866746717881866</v>
      </c>
      <c r="N8" s="200">
        <v>0.20203011823680339</v>
      </c>
      <c r="O8" s="200">
        <v>0.21375265825277989</v>
      </c>
      <c r="P8" s="200">
        <v>0.22501638504358257</v>
      </c>
      <c r="Q8" s="200">
        <v>0.23594886097325474</v>
      </c>
      <c r="R8" s="200">
        <v>0.24667825675431254</v>
      </c>
      <c r="S8" s="200">
        <v>0.25687238265731249</v>
      </c>
      <c r="T8" s="200">
        <v>0.26601810133080517</v>
      </c>
      <c r="U8" s="201">
        <v>0.27410707584199046</v>
      </c>
    </row>
    <row r="9" spans="1:21">
      <c r="A9" s="219" t="s">
        <v>45</v>
      </c>
      <c r="B9" s="200">
        <v>3.2610703497433446E-2</v>
      </c>
      <c r="C9" s="200">
        <v>7.4868301268717796E-2</v>
      </c>
      <c r="D9" s="200">
        <v>0.1179635969765952</v>
      </c>
      <c r="E9" s="200">
        <v>0.15737238227388151</v>
      </c>
      <c r="F9" s="200">
        <v>0.19231666050995599</v>
      </c>
      <c r="G9" s="200">
        <v>0.22247209717729199</v>
      </c>
      <c r="H9" s="200">
        <v>0.24942028743655731</v>
      </c>
      <c r="I9" s="200">
        <v>0.27314927800512934</v>
      </c>
      <c r="J9" s="200">
        <v>0.29478870029506921</v>
      </c>
      <c r="K9" s="200">
        <v>0.31390639567131917</v>
      </c>
      <c r="L9" s="200">
        <v>0.33134487209712338</v>
      </c>
      <c r="M9" s="200">
        <v>0.3477498177181354</v>
      </c>
      <c r="N9" s="200">
        <v>0.36391366015129967</v>
      </c>
      <c r="O9" s="200">
        <v>0.38023819446676965</v>
      </c>
      <c r="P9" s="200">
        <v>0.39523855195420898</v>
      </c>
      <c r="Q9" s="200">
        <v>0.41001316894679452</v>
      </c>
      <c r="R9" s="200">
        <v>0.42322014849499268</v>
      </c>
      <c r="S9" s="200">
        <v>0.43464440954688754</v>
      </c>
      <c r="T9" s="200">
        <v>0.44411492728845048</v>
      </c>
      <c r="U9" s="201">
        <v>0.45203317554544475</v>
      </c>
    </row>
    <row r="10" spans="1:21">
      <c r="A10" s="219" t="s">
        <v>51</v>
      </c>
      <c r="B10" s="200">
        <v>9.8381115745139525E-2</v>
      </c>
      <c r="C10" s="200">
        <v>0.17493668489041569</v>
      </c>
      <c r="D10" s="200">
        <v>0.23813648859282832</v>
      </c>
      <c r="E10" s="200">
        <v>0.29192236081821377</v>
      </c>
      <c r="F10" s="200">
        <v>0.33776816329130588</v>
      </c>
      <c r="G10" s="200">
        <v>0.37616073353137081</v>
      </c>
      <c r="H10" s="200">
        <v>0.40810969849960677</v>
      </c>
      <c r="I10" s="200">
        <v>0.43586694530719228</v>
      </c>
      <c r="J10" s="200">
        <v>0.46157292292175722</v>
      </c>
      <c r="K10" s="200">
        <v>0.48326420830120231</v>
      </c>
      <c r="L10" s="200">
        <v>0.50383129686952333</v>
      </c>
      <c r="M10" s="200">
        <v>0.52158622167224633</v>
      </c>
      <c r="N10" s="200">
        <v>0.53754860566583718</v>
      </c>
      <c r="O10" s="200">
        <v>0.55280728753834707</v>
      </c>
      <c r="P10" s="200">
        <v>0.5687107361099959</v>
      </c>
      <c r="Q10" s="200">
        <v>0.58429295851944363</v>
      </c>
      <c r="R10" s="200">
        <v>0.59870373264740895</v>
      </c>
      <c r="S10" s="200">
        <v>0.61235779808639745</v>
      </c>
      <c r="T10" s="200">
        <v>0.62567336704200804</v>
      </c>
      <c r="U10" s="201">
        <v>0.63892859338352159</v>
      </c>
    </row>
    <row r="11" spans="1:21">
      <c r="A11" s="219" t="s">
        <v>37</v>
      </c>
      <c r="B11" s="200">
        <v>1.3239643042960436E-3</v>
      </c>
      <c r="C11" s="200">
        <v>3.7885411348509423E-3</v>
      </c>
      <c r="D11" s="200">
        <v>6.8485896169249161E-3</v>
      </c>
      <c r="E11" s="200">
        <v>1.028007405628717E-2</v>
      </c>
      <c r="F11" s="200">
        <v>1.4051351836655512E-2</v>
      </c>
      <c r="G11" s="200">
        <v>1.8003307863862172E-2</v>
      </c>
      <c r="H11" s="200">
        <v>2.1926120534142557E-2</v>
      </c>
      <c r="I11" s="200">
        <v>2.5898311439980559E-2</v>
      </c>
      <c r="J11" s="200">
        <v>3.0013954198181647E-2</v>
      </c>
      <c r="K11" s="200">
        <v>3.415618202853099E-2</v>
      </c>
      <c r="L11" s="200">
        <v>3.8385359000217223E-2</v>
      </c>
      <c r="M11" s="200">
        <v>4.2618920247231906E-2</v>
      </c>
      <c r="N11" s="200">
        <v>4.6712696839023571E-2</v>
      </c>
      <c r="O11" s="200">
        <v>5.0564855118246266E-2</v>
      </c>
      <c r="P11" s="200">
        <v>5.4273235054135283E-2</v>
      </c>
      <c r="Q11" s="200">
        <v>5.7772487533447436E-2</v>
      </c>
      <c r="R11" s="200">
        <v>6.0922655878077214E-2</v>
      </c>
      <c r="S11" s="200">
        <v>6.3947859512253347E-2</v>
      </c>
      <c r="T11" s="200">
        <v>6.6917023678432441E-2</v>
      </c>
      <c r="U11" s="201">
        <v>6.9911643011793645E-2</v>
      </c>
    </row>
    <row r="12" spans="1:21">
      <c r="A12" s="219" t="s">
        <v>38</v>
      </c>
      <c r="B12" s="200">
        <v>3.775992675048423E-2</v>
      </c>
      <c r="C12" s="200">
        <v>7.5632397651628325E-2</v>
      </c>
      <c r="D12" s="200">
        <v>0.11111370621225103</v>
      </c>
      <c r="E12" s="200">
        <v>0.14314171934662456</v>
      </c>
      <c r="F12" s="200">
        <v>0.17140646214035671</v>
      </c>
      <c r="G12" s="200">
        <v>0.19600402401693451</v>
      </c>
      <c r="H12" s="200">
        <v>0.21758166098123699</v>
      </c>
      <c r="I12" s="200">
        <v>0.23688598400889405</v>
      </c>
      <c r="J12" s="200">
        <v>0.25486526369612117</v>
      </c>
      <c r="K12" s="200">
        <v>0.27191405936929092</v>
      </c>
      <c r="L12" s="200">
        <v>0.28716481583502251</v>
      </c>
      <c r="M12" s="200">
        <v>0.30174778926341994</v>
      </c>
      <c r="N12" s="200">
        <v>0.31572549984730203</v>
      </c>
      <c r="O12" s="200">
        <v>0.32876061935669598</v>
      </c>
      <c r="P12" s="200">
        <v>0.34114145638253579</v>
      </c>
      <c r="Q12" s="200">
        <v>0.3532131323876242</v>
      </c>
      <c r="R12" s="200">
        <v>0.36456692717420536</v>
      </c>
      <c r="S12" s="200">
        <v>0.37501130428410667</v>
      </c>
      <c r="T12" s="200">
        <v>0.38427263595543137</v>
      </c>
      <c r="U12" s="201">
        <v>0.39250364028153928</v>
      </c>
    </row>
    <row r="13" spans="1:21" ht="14.7" thickBot="1">
      <c r="A13" s="220" t="s">
        <v>39</v>
      </c>
      <c r="B13" s="202">
        <v>1.5363730241776286E-2</v>
      </c>
      <c r="C13" s="202">
        <v>3.085460070162438E-2</v>
      </c>
      <c r="D13" s="202">
        <v>4.5238464941425915E-2</v>
      </c>
      <c r="E13" s="202">
        <v>5.8109285683227041E-2</v>
      </c>
      <c r="F13" s="202">
        <v>6.9505101784027468E-2</v>
      </c>
      <c r="G13" s="202">
        <v>7.9516764517970739E-2</v>
      </c>
      <c r="H13" s="202">
        <v>8.8329717329965862E-2</v>
      </c>
      <c r="I13" s="202">
        <v>9.6333637718526322E-2</v>
      </c>
      <c r="J13" s="202">
        <v>0.10392544870510112</v>
      </c>
      <c r="K13" s="202">
        <v>0.11116184414713759</v>
      </c>
      <c r="L13" s="202">
        <v>0.11791586335386872</v>
      </c>
      <c r="M13" s="202">
        <v>0.12442400368545736</v>
      </c>
      <c r="N13" s="202">
        <v>0.13061757125399509</v>
      </c>
      <c r="O13" s="202">
        <v>0.13635819355587286</v>
      </c>
      <c r="P13" s="202">
        <v>0.14179799652565395</v>
      </c>
      <c r="Q13" s="202">
        <v>0.14696820873292571</v>
      </c>
      <c r="R13" s="202">
        <v>0.15168203733335994</v>
      </c>
      <c r="S13" s="202">
        <v>0.15607930289951655</v>
      </c>
      <c r="T13" s="202">
        <v>0.16016847755249519</v>
      </c>
      <c r="U13" s="203">
        <v>0.16405615952202934</v>
      </c>
    </row>
  </sheetData>
  <hyperlinks>
    <hyperlink ref="G1" location="'Table of Contents'!A1" display="Back to Table of Contents" xr:uid="{C158A047-FF07-4700-B143-E5193F81F0A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7"/>
  <dimension ref="A1:U13"/>
  <sheetViews>
    <sheetView workbookViewId="0"/>
  </sheetViews>
  <sheetFormatPr defaultColWidth="9.15625" defaultRowHeight="14.4"/>
  <cols>
    <col min="1" max="16384" width="9.15625" style="2"/>
  </cols>
  <sheetData>
    <row r="1" spans="1:21">
      <c r="A1" s="24" t="s">
        <v>282</v>
      </c>
      <c r="G1" s="256" t="s">
        <v>233</v>
      </c>
    </row>
    <row r="2" spans="1:21" ht="14.7" thickBot="1">
      <c r="A2" s="2" t="s">
        <v>213</v>
      </c>
    </row>
    <row r="3" spans="1:21">
      <c r="A3" s="228" t="s">
        <v>562</v>
      </c>
      <c r="B3" s="207">
        <v>1</v>
      </c>
      <c r="C3" s="207">
        <v>2</v>
      </c>
      <c r="D3" s="207">
        <v>3</v>
      </c>
      <c r="E3" s="207">
        <v>4</v>
      </c>
      <c r="F3" s="207">
        <v>5</v>
      </c>
      <c r="G3" s="207">
        <v>6</v>
      </c>
      <c r="H3" s="207">
        <v>7</v>
      </c>
      <c r="I3" s="207">
        <v>8</v>
      </c>
      <c r="J3" s="207">
        <v>9</v>
      </c>
      <c r="K3" s="207">
        <v>10</v>
      </c>
      <c r="L3" s="207">
        <v>11</v>
      </c>
      <c r="M3" s="207">
        <v>12</v>
      </c>
      <c r="N3" s="207">
        <v>13</v>
      </c>
      <c r="O3" s="207">
        <v>14</v>
      </c>
      <c r="P3" s="207">
        <v>15</v>
      </c>
      <c r="Q3" s="207">
        <v>16</v>
      </c>
      <c r="R3" s="207">
        <v>17</v>
      </c>
      <c r="S3" s="207">
        <v>18</v>
      </c>
      <c r="T3" s="207">
        <v>19</v>
      </c>
      <c r="U3" s="208">
        <v>20</v>
      </c>
    </row>
    <row r="4" spans="1:21">
      <c r="A4" s="219" t="s">
        <v>40</v>
      </c>
      <c r="B4" s="200">
        <v>0</v>
      </c>
      <c r="C4" s="200">
        <v>1.0205076593172713E-4</v>
      </c>
      <c r="D4" s="200">
        <v>1.0205076593172713E-4</v>
      </c>
      <c r="E4" s="200">
        <v>2.8924844489042201E-4</v>
      </c>
      <c r="F4" s="200">
        <v>7.9980514552324689E-4</v>
      </c>
      <c r="G4" s="200">
        <v>1.2933458842829815E-3</v>
      </c>
      <c r="H4" s="200">
        <v>1.8117652454348043E-3</v>
      </c>
      <c r="I4" s="200">
        <v>2.3569905885451048E-3</v>
      </c>
      <c r="J4" s="200">
        <v>2.9311380289255284E-3</v>
      </c>
      <c r="K4" s="200">
        <v>3.5362569720293058E-3</v>
      </c>
      <c r="L4" s="200">
        <v>4.173795900243138E-3</v>
      </c>
      <c r="M4" s="200">
        <v>4.8446843993854571E-3</v>
      </c>
      <c r="N4" s="200">
        <v>5.524204664830612E-3</v>
      </c>
      <c r="O4" s="200">
        <v>5.903119225471043E-3</v>
      </c>
      <c r="P4" s="200">
        <v>6.3071702740572499E-3</v>
      </c>
      <c r="Q4" s="200">
        <v>6.7361020319171017E-3</v>
      </c>
      <c r="R4" s="200">
        <v>7.1914491018302273E-3</v>
      </c>
      <c r="S4" s="200">
        <v>7.3495590344869743E-3</v>
      </c>
      <c r="T4" s="200">
        <v>7.3495590344869743E-3</v>
      </c>
      <c r="U4" s="201">
        <v>7.3495590344869743E-3</v>
      </c>
    </row>
    <row r="5" spans="1:21">
      <c r="A5" s="219" t="s">
        <v>41</v>
      </c>
      <c r="B5" s="200">
        <v>2.0017388707249673E-4</v>
      </c>
      <c r="C5" s="200">
        <v>5.6154380307371632E-4</v>
      </c>
      <c r="D5" s="200">
        <v>1.0285353901871019E-3</v>
      </c>
      <c r="E5" s="200">
        <v>1.8489119973891244E-3</v>
      </c>
      <c r="F5" s="200">
        <v>2.8773904693546459E-3</v>
      </c>
      <c r="G5" s="200">
        <v>3.9498167454496969E-3</v>
      </c>
      <c r="H5" s="200">
        <v>5.0711911900100937E-3</v>
      </c>
      <c r="I5" s="200">
        <v>6.0376630444080037E-3</v>
      </c>
      <c r="J5" s="200">
        <v>6.8973982991084037E-3</v>
      </c>
      <c r="K5" s="200">
        <v>7.7270514127515399E-3</v>
      </c>
      <c r="L5" s="200">
        <v>8.6465973863792955E-3</v>
      </c>
      <c r="M5" s="200">
        <v>9.7662992402480775E-3</v>
      </c>
      <c r="N5" s="200">
        <v>1.1043772706561095E-2</v>
      </c>
      <c r="O5" s="200">
        <v>1.2079970853084099E-2</v>
      </c>
      <c r="P5" s="200">
        <v>1.2903278714332056E-2</v>
      </c>
      <c r="Q5" s="200">
        <v>1.3789833387052752E-2</v>
      </c>
      <c r="R5" s="200">
        <v>1.4857788283049178E-2</v>
      </c>
      <c r="S5" s="200">
        <v>1.6202807123269047E-2</v>
      </c>
      <c r="T5" s="200">
        <v>1.8216520276505999E-2</v>
      </c>
      <c r="U5" s="201">
        <v>2.0192147663562587E-2</v>
      </c>
    </row>
    <row r="6" spans="1:21">
      <c r="A6" s="219" t="s">
        <v>42</v>
      </c>
      <c r="B6" s="200">
        <v>4.9673609768319249E-4</v>
      </c>
      <c r="C6" s="200">
        <v>1.5174655186370734E-3</v>
      </c>
      <c r="D6" s="200">
        <v>3.1907649297395757E-3</v>
      </c>
      <c r="E6" s="200">
        <v>4.9279225689506934E-3</v>
      </c>
      <c r="F6" s="200">
        <v>7.0588601615536595E-3</v>
      </c>
      <c r="G6" s="200">
        <v>9.4826964084820942E-3</v>
      </c>
      <c r="H6" s="200">
        <v>1.2031039918539155E-2</v>
      </c>
      <c r="I6" s="200">
        <v>1.4748959008214602E-2</v>
      </c>
      <c r="J6" s="200">
        <v>1.7531789527949537E-2</v>
      </c>
      <c r="K6" s="200">
        <v>2.0353298455664026E-2</v>
      </c>
      <c r="L6" s="200">
        <v>2.3196306382751719E-2</v>
      </c>
      <c r="M6" s="200">
        <v>2.5909085771820828E-2</v>
      </c>
      <c r="N6" s="200">
        <v>2.8658743179904023E-2</v>
      </c>
      <c r="O6" s="200">
        <v>3.1476014757414017E-2</v>
      </c>
      <c r="P6" s="200">
        <v>3.4687294255987822E-2</v>
      </c>
      <c r="Q6" s="200">
        <v>3.7916060602831925E-2</v>
      </c>
      <c r="R6" s="200">
        <v>4.1295003883514481E-2</v>
      </c>
      <c r="S6" s="200">
        <v>4.4839674114568018E-2</v>
      </c>
      <c r="T6" s="200">
        <v>4.816509496312682E-2</v>
      </c>
      <c r="U6" s="201">
        <v>5.1718659353904295E-2</v>
      </c>
    </row>
    <row r="7" spans="1:21">
      <c r="A7" s="219" t="s">
        <v>43</v>
      </c>
      <c r="B7" s="200">
        <v>1.489939309786692E-3</v>
      </c>
      <c r="C7" s="200">
        <v>3.9034032229124938E-3</v>
      </c>
      <c r="D7" s="200">
        <v>6.9509713658272299E-3</v>
      </c>
      <c r="E7" s="200">
        <v>1.0582385848080356E-2</v>
      </c>
      <c r="F7" s="200">
        <v>1.4299956384138723E-2</v>
      </c>
      <c r="G7" s="200">
        <v>1.8332771502045708E-2</v>
      </c>
      <c r="H7" s="200">
        <v>2.2248672768244493E-2</v>
      </c>
      <c r="I7" s="200">
        <v>2.6464284384912107E-2</v>
      </c>
      <c r="J7" s="200">
        <v>3.1170898180129858E-2</v>
      </c>
      <c r="K7" s="200">
        <v>3.6135505475366925E-2</v>
      </c>
      <c r="L7" s="200">
        <v>4.1354848809545985E-2</v>
      </c>
      <c r="M7" s="200">
        <v>4.6882483769013605E-2</v>
      </c>
      <c r="N7" s="200">
        <v>5.252297006886486E-2</v>
      </c>
      <c r="O7" s="200">
        <v>5.8310853306554611E-2</v>
      </c>
      <c r="P7" s="200">
        <v>6.3961547957100406E-2</v>
      </c>
      <c r="Q7" s="200">
        <v>6.9868240717854024E-2</v>
      </c>
      <c r="R7" s="200">
        <v>7.5537999320078097E-2</v>
      </c>
      <c r="S7" s="200">
        <v>8.0839298906280499E-2</v>
      </c>
      <c r="T7" s="200">
        <v>8.5559388333499742E-2</v>
      </c>
      <c r="U7" s="201">
        <v>9.0283263653243351E-2</v>
      </c>
    </row>
    <row r="8" spans="1:21">
      <c r="A8" s="219" t="s">
        <v>44</v>
      </c>
      <c r="B8" s="200">
        <v>8.4541820730121842E-3</v>
      </c>
      <c r="C8" s="200">
        <v>2.3228973654675023E-2</v>
      </c>
      <c r="D8" s="200">
        <v>4.0280468346967746E-2</v>
      </c>
      <c r="E8" s="200">
        <v>5.8590479096573778E-2</v>
      </c>
      <c r="F8" s="200">
        <v>7.6060862964984266E-2</v>
      </c>
      <c r="G8" s="200">
        <v>9.2624844805472506E-2</v>
      </c>
      <c r="H8" s="200">
        <v>0.10756928025551415</v>
      </c>
      <c r="I8" s="200">
        <v>0.12191291653684366</v>
      </c>
      <c r="J8" s="200">
        <v>0.13658882714798803</v>
      </c>
      <c r="K8" s="200">
        <v>0.15194561689111485</v>
      </c>
      <c r="L8" s="200">
        <v>0.16659122248008362</v>
      </c>
      <c r="M8" s="200">
        <v>0.1815355088286863</v>
      </c>
      <c r="N8" s="200">
        <v>0.19550914192423485</v>
      </c>
      <c r="O8" s="200">
        <v>0.2085282352861163</v>
      </c>
      <c r="P8" s="200">
        <v>0.22206140841722333</v>
      </c>
      <c r="Q8" s="200">
        <v>0.23547909947610501</v>
      </c>
      <c r="R8" s="200">
        <v>0.24750963737533049</v>
      </c>
      <c r="S8" s="200">
        <v>0.25826255406009124</v>
      </c>
      <c r="T8" s="200">
        <v>0.26910988111548539</v>
      </c>
      <c r="U8" s="201">
        <v>0.27721044596875966</v>
      </c>
    </row>
    <row r="9" spans="1:21">
      <c r="A9" s="219" t="s">
        <v>45</v>
      </c>
      <c r="B9" s="200">
        <v>3.2268683821415123E-2</v>
      </c>
      <c r="C9" s="200">
        <v>7.7188307697685477E-2</v>
      </c>
      <c r="D9" s="200">
        <v>0.12397953994614197</v>
      </c>
      <c r="E9" s="200">
        <v>0.16669881421392474</v>
      </c>
      <c r="F9" s="200">
        <v>0.20521253668448047</v>
      </c>
      <c r="G9" s="200">
        <v>0.23907913152156757</v>
      </c>
      <c r="H9" s="200">
        <v>0.26911102719419511</v>
      </c>
      <c r="I9" s="200">
        <v>0.29569324031068067</v>
      </c>
      <c r="J9" s="200">
        <v>0.32028784203733596</v>
      </c>
      <c r="K9" s="200">
        <v>0.34174590851867626</v>
      </c>
      <c r="L9" s="200">
        <v>0.36031142584892606</v>
      </c>
      <c r="M9" s="200">
        <v>0.37764493031171253</v>
      </c>
      <c r="N9" s="200">
        <v>0.39455239473544657</v>
      </c>
      <c r="O9" s="200">
        <v>0.41218081903605197</v>
      </c>
      <c r="P9" s="200">
        <v>0.4281588355428374</v>
      </c>
      <c r="Q9" s="200">
        <v>0.44330616305781667</v>
      </c>
      <c r="R9" s="200">
        <v>0.45672286484912428</v>
      </c>
      <c r="S9" s="200">
        <v>0.46959979356538661</v>
      </c>
      <c r="T9" s="200">
        <v>0.48150245409426917</v>
      </c>
      <c r="U9" s="201">
        <v>0.4940951009896537</v>
      </c>
    </row>
    <row r="10" spans="1:21">
      <c r="A10" s="219" t="s">
        <v>51</v>
      </c>
      <c r="B10" s="200">
        <v>9.8839194695807264E-2</v>
      </c>
      <c r="C10" s="200">
        <v>0.1769643771417303</v>
      </c>
      <c r="D10" s="200">
        <v>0.24390443997847466</v>
      </c>
      <c r="E10" s="200">
        <v>0.30209219864373982</v>
      </c>
      <c r="F10" s="200">
        <v>0.35286982779451626</v>
      </c>
      <c r="G10" s="200">
        <v>0.39536418619533598</v>
      </c>
      <c r="H10" s="200">
        <v>0.43129465417366686</v>
      </c>
      <c r="I10" s="200">
        <v>0.46341492662510952</v>
      </c>
      <c r="J10" s="200">
        <v>0.49234644086474999</v>
      </c>
      <c r="K10" s="200">
        <v>0.51560852058270656</v>
      </c>
      <c r="L10" s="200">
        <v>0.5349411562304901</v>
      </c>
      <c r="M10" s="200">
        <v>0.54667378574401682</v>
      </c>
      <c r="N10" s="200">
        <v>0.55632978091288399</v>
      </c>
      <c r="O10" s="200">
        <v>0.56150638926255947</v>
      </c>
      <c r="P10" s="200">
        <v>0.56740185231621876</v>
      </c>
      <c r="Q10" s="200">
        <v>0.57503268195272128</v>
      </c>
      <c r="R10" s="200">
        <v>0.5813853904904589</v>
      </c>
      <c r="S10" s="200">
        <v>0.58781926149541452</v>
      </c>
      <c r="T10" s="200">
        <v>0.59522439065964328</v>
      </c>
      <c r="U10" s="201">
        <v>0.60202479472501924</v>
      </c>
    </row>
    <row r="11" spans="1:21">
      <c r="A11" s="219" t="s">
        <v>37</v>
      </c>
      <c r="B11" s="200">
        <v>8.008940455248581E-4</v>
      </c>
      <c r="C11" s="200">
        <v>2.1835627090177612E-3</v>
      </c>
      <c r="D11" s="200">
        <v>4.0616673403339743E-3</v>
      </c>
      <c r="E11" s="200">
        <v>6.2384576461093078E-3</v>
      </c>
      <c r="F11" s="200">
        <v>8.6406181073168664E-3</v>
      </c>
      <c r="G11" s="200">
        <v>1.1259413508016514E-2</v>
      </c>
      <c r="H11" s="200">
        <v>1.3877833830863051E-2</v>
      </c>
      <c r="I11" s="200">
        <v>1.6614143634000045E-2</v>
      </c>
      <c r="J11" s="200">
        <v>1.9493602437939517E-2</v>
      </c>
      <c r="K11" s="200">
        <v>2.2442270792510266E-2</v>
      </c>
      <c r="L11" s="200">
        <v>2.5476500781850042E-2</v>
      </c>
      <c r="M11" s="200">
        <v>2.8573936930693544E-2</v>
      </c>
      <c r="N11" s="200">
        <v>3.1735980498668548E-2</v>
      </c>
      <c r="O11" s="200">
        <v>3.4878756473922023E-2</v>
      </c>
      <c r="P11" s="200">
        <v>3.8077337756468266E-2</v>
      </c>
      <c r="Q11" s="200">
        <v>4.1346790241872045E-2</v>
      </c>
      <c r="R11" s="200">
        <v>4.4624925001947702E-2</v>
      </c>
      <c r="S11" s="200">
        <v>4.7877706692894595E-2</v>
      </c>
      <c r="T11" s="200">
        <v>5.0992400757110645E-2</v>
      </c>
      <c r="U11" s="201">
        <v>5.4173363448076883E-2</v>
      </c>
    </row>
    <row r="12" spans="1:21">
      <c r="A12" s="219" t="s">
        <v>38</v>
      </c>
      <c r="B12" s="200">
        <v>4.1083466118664425E-2</v>
      </c>
      <c r="C12" s="200">
        <v>8.2920011040781172E-2</v>
      </c>
      <c r="D12" s="200">
        <v>0.12255336911730708</v>
      </c>
      <c r="E12" s="200">
        <v>0.15805049094221091</v>
      </c>
      <c r="F12" s="200">
        <v>0.18919609249172431</v>
      </c>
      <c r="G12" s="200">
        <v>0.21600136506673762</v>
      </c>
      <c r="H12" s="200">
        <v>0.23902949651266636</v>
      </c>
      <c r="I12" s="200">
        <v>0.25949334955836356</v>
      </c>
      <c r="J12" s="200">
        <v>0.27867822101663653</v>
      </c>
      <c r="K12" s="200">
        <v>0.29626402332997825</v>
      </c>
      <c r="L12" s="200">
        <v>0.31194911984445983</v>
      </c>
      <c r="M12" s="200">
        <v>0.32664624140280185</v>
      </c>
      <c r="N12" s="200">
        <v>0.34051028487234869</v>
      </c>
      <c r="O12" s="200">
        <v>0.35382512768277841</v>
      </c>
      <c r="P12" s="200">
        <v>0.36681812059361973</v>
      </c>
      <c r="Q12" s="200">
        <v>0.37949545905626991</v>
      </c>
      <c r="R12" s="200">
        <v>0.39070707291285911</v>
      </c>
      <c r="S12" s="200">
        <v>0.40096708669146763</v>
      </c>
      <c r="T12" s="200">
        <v>0.41099626488566232</v>
      </c>
      <c r="U12" s="201">
        <v>0.41956804896265842</v>
      </c>
    </row>
    <row r="13" spans="1:21" ht="14.7" thickBot="1">
      <c r="A13" s="220" t="s">
        <v>39</v>
      </c>
      <c r="B13" s="202">
        <v>1.5816632233759287E-2</v>
      </c>
      <c r="C13" s="202">
        <v>3.1478677418271372E-2</v>
      </c>
      <c r="D13" s="202">
        <v>4.5880468313442946E-2</v>
      </c>
      <c r="E13" s="202">
        <v>5.8382318286673063E-2</v>
      </c>
      <c r="F13" s="202">
        <v>6.9089737577731958E-2</v>
      </c>
      <c r="G13" s="202">
        <v>7.8237660238107964E-2</v>
      </c>
      <c r="H13" s="202">
        <v>8.6013123848341699E-2</v>
      </c>
      <c r="I13" s="202">
        <v>9.2956534271500191E-2</v>
      </c>
      <c r="J13" s="202">
        <v>9.9486551868485651E-2</v>
      </c>
      <c r="K13" s="202">
        <v>0.10553523697871758</v>
      </c>
      <c r="L13" s="202">
        <v>0.1111085938072256</v>
      </c>
      <c r="M13" s="202">
        <v>0.1164141522860791</v>
      </c>
      <c r="N13" s="202">
        <v>0.12151926978869809</v>
      </c>
      <c r="O13" s="202">
        <v>0.1264310651066709</v>
      </c>
      <c r="P13" s="202">
        <v>0.1312657178845742</v>
      </c>
      <c r="Q13" s="202">
        <v>0.13604295047040849</v>
      </c>
      <c r="R13" s="202">
        <v>0.14052115964211498</v>
      </c>
      <c r="S13" s="202">
        <v>0.14477041028720627</v>
      </c>
      <c r="T13" s="202">
        <v>0.148821370855312</v>
      </c>
      <c r="U13" s="203">
        <v>0.15266327932283486</v>
      </c>
    </row>
  </sheetData>
  <hyperlinks>
    <hyperlink ref="G1" location="'Table of Contents'!A1" display="Back to Table of Contents" xr:uid="{98692885-9826-4A2F-A505-0F9E27EF7BC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0"/>
  <dimension ref="A1:U13"/>
  <sheetViews>
    <sheetView zoomScale="85" zoomScaleNormal="85" workbookViewId="0"/>
  </sheetViews>
  <sheetFormatPr defaultColWidth="9.15625" defaultRowHeight="14.4"/>
  <cols>
    <col min="1" max="16384" width="9.15625" style="2"/>
  </cols>
  <sheetData>
    <row r="1" spans="1:21">
      <c r="A1" s="1" t="s">
        <v>281</v>
      </c>
      <c r="G1" s="256" t="s">
        <v>233</v>
      </c>
    </row>
    <row r="2" spans="1:21" ht="14.7" thickBot="1">
      <c r="A2" s="2" t="s">
        <v>213</v>
      </c>
    </row>
    <row r="3" spans="1:21">
      <c r="A3" s="228" t="s">
        <v>562</v>
      </c>
      <c r="B3" s="207">
        <v>1</v>
      </c>
      <c r="C3" s="207">
        <v>2</v>
      </c>
      <c r="D3" s="207">
        <v>3</v>
      </c>
      <c r="E3" s="207">
        <v>4</v>
      </c>
      <c r="F3" s="207">
        <v>5</v>
      </c>
      <c r="G3" s="207">
        <v>6</v>
      </c>
      <c r="H3" s="207">
        <v>7</v>
      </c>
      <c r="I3" s="207">
        <v>8</v>
      </c>
      <c r="J3" s="207">
        <v>9</v>
      </c>
      <c r="K3" s="207">
        <v>10</v>
      </c>
      <c r="L3" s="207">
        <v>11</v>
      </c>
      <c r="M3" s="207">
        <v>12</v>
      </c>
      <c r="N3" s="207">
        <v>13</v>
      </c>
      <c r="O3" s="207">
        <v>14</v>
      </c>
      <c r="P3" s="207">
        <v>15</v>
      </c>
      <c r="Q3" s="207">
        <v>16</v>
      </c>
      <c r="R3" s="207">
        <v>17</v>
      </c>
      <c r="S3" s="207">
        <v>18</v>
      </c>
      <c r="T3" s="207">
        <v>19</v>
      </c>
      <c r="U3" s="208">
        <v>20</v>
      </c>
    </row>
    <row r="4" spans="1:21">
      <c r="A4" s="229" t="s">
        <v>40</v>
      </c>
      <c r="B4" s="200">
        <v>0</v>
      </c>
      <c r="C4" s="200">
        <v>1.2292754802345485E-4</v>
      </c>
      <c r="D4" s="200">
        <v>1.2292754802345485E-4</v>
      </c>
      <c r="E4" s="200">
        <v>3.519343842675049E-4</v>
      </c>
      <c r="F4" s="200">
        <v>6.1613982558306191E-4</v>
      </c>
      <c r="G4" s="200">
        <v>9.224483929171079E-4</v>
      </c>
      <c r="H4" s="200">
        <v>1.2470351601235885E-3</v>
      </c>
      <c r="I4" s="200">
        <v>1.2749762138329901E-3</v>
      </c>
      <c r="J4" s="200">
        <v>1.2749762138329901E-3</v>
      </c>
      <c r="K4" s="200">
        <v>1.2749762138329901E-3</v>
      </c>
      <c r="L4" s="200">
        <v>1.2749762138329901E-3</v>
      </c>
      <c r="M4" s="200">
        <v>1.2749762138329901E-3</v>
      </c>
      <c r="N4" s="200">
        <v>1.2749762138329901E-3</v>
      </c>
      <c r="O4" s="200">
        <v>1.2749762138329901E-3</v>
      </c>
      <c r="P4" s="200">
        <v>1.2749762138329901E-3</v>
      </c>
      <c r="Q4" s="200">
        <v>1.2749762138329901E-3</v>
      </c>
      <c r="R4" s="200">
        <v>1.2749762138329901E-3</v>
      </c>
      <c r="S4" s="200">
        <v>1.2749762138329901E-3</v>
      </c>
      <c r="T4" s="200">
        <v>1.2749762138329901E-3</v>
      </c>
      <c r="U4" s="201">
        <v>1.2749762138329901E-3</v>
      </c>
    </row>
    <row r="5" spans="1:21">
      <c r="A5" s="229" t="s">
        <v>41</v>
      </c>
      <c r="B5" s="200">
        <v>2.1609826639545915E-4</v>
      </c>
      <c r="C5" s="200">
        <v>6.07679432771846E-4</v>
      </c>
      <c r="D5" s="200">
        <v>1.1160756208103972E-3</v>
      </c>
      <c r="E5" s="200">
        <v>1.9688577692111853E-3</v>
      </c>
      <c r="F5" s="200">
        <v>3.0097739895337261E-3</v>
      </c>
      <c r="G5" s="200">
        <v>3.9270840651227656E-3</v>
      </c>
      <c r="H5" s="200">
        <v>4.8454916844278273E-3</v>
      </c>
      <c r="I5" s="200">
        <v>5.6400112750722986E-3</v>
      </c>
      <c r="J5" s="200">
        <v>6.4490280238602704E-3</v>
      </c>
      <c r="K5" s="200">
        <v>7.2851156139229767E-3</v>
      </c>
      <c r="L5" s="200">
        <v>8.2216386415649989E-3</v>
      </c>
      <c r="M5" s="200">
        <v>9.386216623827992E-3</v>
      </c>
      <c r="N5" s="200">
        <v>1.0561984404603098E-2</v>
      </c>
      <c r="O5" s="200">
        <v>1.1408125426438098E-2</v>
      </c>
      <c r="P5" s="200">
        <v>1.220644352985778E-2</v>
      </c>
      <c r="Q5" s="200">
        <v>1.3027242747008283E-2</v>
      </c>
      <c r="R5" s="200">
        <v>1.4010681809662917E-2</v>
      </c>
      <c r="S5" s="200">
        <v>1.5443809944544196E-2</v>
      </c>
      <c r="T5" s="200">
        <v>1.7405919351440979E-2</v>
      </c>
      <c r="U5" s="201">
        <v>1.9123662142329301E-2</v>
      </c>
    </row>
    <row r="6" spans="1:21">
      <c r="A6" s="229" t="s">
        <v>42</v>
      </c>
      <c r="B6" s="200">
        <v>5.2883980134055264E-4</v>
      </c>
      <c r="C6" s="200">
        <v>1.6274488179059965E-3</v>
      </c>
      <c r="D6" s="200">
        <v>3.4421880587583997E-3</v>
      </c>
      <c r="E6" s="200">
        <v>5.2904695680601188E-3</v>
      </c>
      <c r="F6" s="200">
        <v>7.565386586315892E-3</v>
      </c>
      <c r="G6" s="200">
        <v>1.0097719951927653E-2</v>
      </c>
      <c r="H6" s="200">
        <v>1.2731524113384296E-2</v>
      </c>
      <c r="I6" s="200">
        <v>1.5456762274044133E-2</v>
      </c>
      <c r="J6" s="200">
        <v>1.8065177418065681E-2</v>
      </c>
      <c r="K6" s="200">
        <v>2.0653274532069443E-2</v>
      </c>
      <c r="L6" s="200">
        <v>2.3207485364103886E-2</v>
      </c>
      <c r="M6" s="200">
        <v>2.5631515783195447E-2</v>
      </c>
      <c r="N6" s="200">
        <v>2.8224064703884166E-2</v>
      </c>
      <c r="O6" s="200">
        <v>3.1105202288902012E-2</v>
      </c>
      <c r="P6" s="200">
        <v>3.4387407917956692E-2</v>
      </c>
      <c r="Q6" s="200">
        <v>3.7748391035404505E-2</v>
      </c>
      <c r="R6" s="200">
        <v>4.1267322726259326E-2</v>
      </c>
      <c r="S6" s="200">
        <v>4.5075725194398175E-2</v>
      </c>
      <c r="T6" s="200">
        <v>4.8304596555907242E-2</v>
      </c>
      <c r="U6" s="201">
        <v>5.166122043423671E-2</v>
      </c>
    </row>
    <row r="7" spans="1:21">
      <c r="A7" s="229" t="s">
        <v>43</v>
      </c>
      <c r="B7" s="200">
        <v>1.5553731230986134E-3</v>
      </c>
      <c r="C7" s="200">
        <v>4.003018871245323E-3</v>
      </c>
      <c r="D7" s="200">
        <v>6.9471451209717205E-3</v>
      </c>
      <c r="E7" s="200">
        <v>1.0425590709113086E-2</v>
      </c>
      <c r="F7" s="200">
        <v>1.4047523116461624E-2</v>
      </c>
      <c r="G7" s="200">
        <v>1.7935403790419913E-2</v>
      </c>
      <c r="H7" s="200">
        <v>2.1643835997948946E-2</v>
      </c>
      <c r="I7" s="200">
        <v>2.5460931639939011E-2</v>
      </c>
      <c r="J7" s="200">
        <v>2.9468622285087065E-2</v>
      </c>
      <c r="K7" s="200">
        <v>3.3623743720390231E-2</v>
      </c>
      <c r="L7" s="200">
        <v>3.8123382242348125E-2</v>
      </c>
      <c r="M7" s="200">
        <v>4.2856368843349979E-2</v>
      </c>
      <c r="N7" s="200">
        <v>4.7935110150224669E-2</v>
      </c>
      <c r="O7" s="200">
        <v>5.3157656038262946E-2</v>
      </c>
      <c r="P7" s="200">
        <v>5.8173152063407674E-2</v>
      </c>
      <c r="Q7" s="200">
        <v>6.3488605686025212E-2</v>
      </c>
      <c r="R7" s="200">
        <v>6.860636518132146E-2</v>
      </c>
      <c r="S7" s="200">
        <v>7.3163683258403833E-2</v>
      </c>
      <c r="T7" s="200">
        <v>7.7273342321114047E-2</v>
      </c>
      <c r="U7" s="201">
        <v>8.0780892615879507E-2</v>
      </c>
    </row>
    <row r="8" spans="1:21">
      <c r="A8" s="229" t="s">
        <v>44</v>
      </c>
      <c r="B8" s="200">
        <v>8.2995828200399524E-3</v>
      </c>
      <c r="C8" s="200">
        <v>2.3473653487069646E-2</v>
      </c>
      <c r="D8" s="200">
        <v>4.1408871474420628E-2</v>
      </c>
      <c r="E8" s="200">
        <v>6.0447797527664937E-2</v>
      </c>
      <c r="F8" s="200">
        <v>7.7669588270300238E-2</v>
      </c>
      <c r="G8" s="200">
        <v>9.3798137058676567E-2</v>
      </c>
      <c r="H8" s="200">
        <v>0.10856813122216213</v>
      </c>
      <c r="I8" s="200">
        <v>0.122287786228373</v>
      </c>
      <c r="J8" s="200">
        <v>0.13572542941637933</v>
      </c>
      <c r="K8" s="200">
        <v>0.14942615226020339</v>
      </c>
      <c r="L8" s="200">
        <v>0.16172735775105818</v>
      </c>
      <c r="M8" s="200">
        <v>0.17428038896764664</v>
      </c>
      <c r="N8" s="200">
        <v>0.18594974144275778</v>
      </c>
      <c r="O8" s="200">
        <v>0.19706832163524346</v>
      </c>
      <c r="P8" s="200">
        <v>0.20902895986348413</v>
      </c>
      <c r="Q8" s="200">
        <v>0.22029655320932706</v>
      </c>
      <c r="R8" s="200">
        <v>0.23030795514383462</v>
      </c>
      <c r="S8" s="200">
        <v>0.23981412107613864</v>
      </c>
      <c r="T8" s="200">
        <v>0.24989062666015727</v>
      </c>
      <c r="U8" s="201">
        <v>0.25625260229012514</v>
      </c>
    </row>
    <row r="9" spans="1:21">
      <c r="A9" s="229" t="s">
        <v>45</v>
      </c>
      <c r="B9" s="200">
        <v>3.210773048263682E-2</v>
      </c>
      <c r="C9" s="200">
        <v>7.7326702336110276E-2</v>
      </c>
      <c r="D9" s="200">
        <v>0.12437214582634459</v>
      </c>
      <c r="E9" s="200">
        <v>0.16713670308790796</v>
      </c>
      <c r="F9" s="200">
        <v>0.20578841129658187</v>
      </c>
      <c r="G9" s="200">
        <v>0.23991735909218204</v>
      </c>
      <c r="H9" s="200">
        <v>0.26999225133206928</v>
      </c>
      <c r="I9" s="200">
        <v>0.2965445972065357</v>
      </c>
      <c r="J9" s="200">
        <v>0.32057332687648343</v>
      </c>
      <c r="K9" s="200">
        <v>0.34133810007731691</v>
      </c>
      <c r="L9" s="200">
        <v>0.35926068692953195</v>
      </c>
      <c r="M9" s="200">
        <v>0.37617406617726112</v>
      </c>
      <c r="N9" s="200">
        <v>0.39298174524664875</v>
      </c>
      <c r="O9" s="200">
        <v>0.41058732525686292</v>
      </c>
      <c r="P9" s="200">
        <v>0.42606537779879039</v>
      </c>
      <c r="Q9" s="200">
        <v>0.44075378983984659</v>
      </c>
      <c r="R9" s="200">
        <v>0.45455509426333573</v>
      </c>
      <c r="S9" s="200">
        <v>0.46840362207291342</v>
      </c>
      <c r="T9" s="200">
        <v>0.48127076462561658</v>
      </c>
      <c r="U9" s="201">
        <v>0.49495670380701495</v>
      </c>
    </row>
    <row r="10" spans="1:21">
      <c r="A10" s="229" t="s">
        <v>51</v>
      </c>
      <c r="B10" s="200">
        <v>9.8189773468158603E-2</v>
      </c>
      <c r="C10" s="200">
        <v>0.17606122374621236</v>
      </c>
      <c r="D10" s="200">
        <v>0.24310485348282573</v>
      </c>
      <c r="E10" s="200">
        <v>0.30163503919631551</v>
      </c>
      <c r="F10" s="200">
        <v>0.35243172873715323</v>
      </c>
      <c r="G10" s="200">
        <v>0.39478731333394201</v>
      </c>
      <c r="H10" s="200">
        <v>0.43061037188945772</v>
      </c>
      <c r="I10" s="200">
        <v>0.46258968475732187</v>
      </c>
      <c r="J10" s="200">
        <v>0.49190808816796117</v>
      </c>
      <c r="K10" s="200">
        <v>0.51597898977242318</v>
      </c>
      <c r="L10" s="200">
        <v>0.53604938387942425</v>
      </c>
      <c r="M10" s="200">
        <v>0.54830694079540976</v>
      </c>
      <c r="N10" s="200">
        <v>0.55847400258788049</v>
      </c>
      <c r="O10" s="200">
        <v>0.56396547660408514</v>
      </c>
      <c r="P10" s="200">
        <v>0.57025299932256635</v>
      </c>
      <c r="Q10" s="200">
        <v>0.57841091109384712</v>
      </c>
      <c r="R10" s="200">
        <v>0.58521371462832605</v>
      </c>
      <c r="S10" s="200">
        <v>0.59212156158813833</v>
      </c>
      <c r="T10" s="200">
        <v>0.60009652000606906</v>
      </c>
      <c r="U10" s="201">
        <v>0.60744808904541514</v>
      </c>
    </row>
    <row r="11" spans="1:21">
      <c r="A11" s="229" t="s">
        <v>37</v>
      </c>
      <c r="B11" s="200">
        <v>8.3795667857744505E-4</v>
      </c>
      <c r="C11" s="200">
        <v>2.2645567534382849E-3</v>
      </c>
      <c r="D11" s="200">
        <v>4.159962071887735E-3</v>
      </c>
      <c r="E11" s="200">
        <v>6.3238192646507541E-3</v>
      </c>
      <c r="F11" s="200">
        <v>8.7274564038755109E-3</v>
      </c>
      <c r="G11" s="200">
        <v>1.1282255229879135E-2</v>
      </c>
      <c r="H11" s="200">
        <v>1.3794803562684921E-2</v>
      </c>
      <c r="I11" s="200">
        <v>1.6313698503238605E-2</v>
      </c>
      <c r="J11" s="200">
        <v>1.8823616885121019E-2</v>
      </c>
      <c r="K11" s="200">
        <v>2.1352685124264248E-2</v>
      </c>
      <c r="L11" s="200">
        <v>2.3972257120865925E-2</v>
      </c>
      <c r="M11" s="200">
        <v>2.6636555215163837E-2</v>
      </c>
      <c r="N11" s="200">
        <v>2.9453766750206389E-2</v>
      </c>
      <c r="O11" s="200">
        <v>3.2335477734306894E-2</v>
      </c>
      <c r="P11" s="200">
        <v>3.5289199146533945E-2</v>
      </c>
      <c r="Q11" s="200">
        <v>3.8337200310920028E-2</v>
      </c>
      <c r="R11" s="200">
        <v>4.1406732721088302E-2</v>
      </c>
      <c r="S11" s="200">
        <v>4.4526128015482391E-2</v>
      </c>
      <c r="T11" s="200">
        <v>4.7396090103675625E-2</v>
      </c>
      <c r="U11" s="201">
        <v>5.0084917314464961E-2</v>
      </c>
    </row>
    <row r="12" spans="1:21">
      <c r="A12" s="229" t="s">
        <v>38</v>
      </c>
      <c r="B12" s="200">
        <v>4.2154329093079146E-2</v>
      </c>
      <c r="C12" s="200">
        <v>8.5395327729568149E-2</v>
      </c>
      <c r="D12" s="200">
        <v>0.12659360075019477</v>
      </c>
      <c r="E12" s="200">
        <v>0.1634332554562935</v>
      </c>
      <c r="F12" s="200">
        <v>0.19546499705170228</v>
      </c>
      <c r="G12" s="200">
        <v>0.22297761279186679</v>
      </c>
      <c r="H12" s="200">
        <v>0.24663916025421662</v>
      </c>
      <c r="I12" s="200">
        <v>0.26741681121653371</v>
      </c>
      <c r="J12" s="200">
        <v>0.2863937189888337</v>
      </c>
      <c r="K12" s="200">
        <v>0.30339097055323716</v>
      </c>
      <c r="L12" s="200">
        <v>0.31806742833144763</v>
      </c>
      <c r="M12" s="200">
        <v>0.3316560782368162</v>
      </c>
      <c r="N12" s="200">
        <v>0.34459545803403147</v>
      </c>
      <c r="O12" s="200">
        <v>0.357250469922476</v>
      </c>
      <c r="P12" s="200">
        <v>0.36945295103376663</v>
      </c>
      <c r="Q12" s="200">
        <v>0.38106458330809334</v>
      </c>
      <c r="R12" s="200">
        <v>0.3915397212508922</v>
      </c>
      <c r="S12" s="200">
        <v>0.40168608503441328</v>
      </c>
      <c r="T12" s="200">
        <v>0.4117953902404804</v>
      </c>
      <c r="U12" s="201">
        <v>0.42021816426849823</v>
      </c>
    </row>
    <row r="13" spans="1:21" ht="14.7" thickBot="1">
      <c r="A13" s="230" t="s">
        <v>39</v>
      </c>
      <c r="B13" s="202">
        <v>1.6815489890744773E-2</v>
      </c>
      <c r="C13" s="202">
        <v>3.3577262591275914E-2</v>
      </c>
      <c r="D13" s="202">
        <v>4.9029840099479638E-2</v>
      </c>
      <c r="E13" s="202">
        <v>6.2367782965380814E-2</v>
      </c>
      <c r="F13" s="202">
        <v>7.3666242935898407E-2</v>
      </c>
      <c r="G13" s="202">
        <v>8.3213495380138336E-2</v>
      </c>
      <c r="H13" s="202">
        <v>9.126755588058344E-2</v>
      </c>
      <c r="I13" s="202">
        <v>9.827805948870949E-2</v>
      </c>
      <c r="J13" s="202">
        <v>0.10461072953752926</v>
      </c>
      <c r="K13" s="202">
        <v>0.11032164049282478</v>
      </c>
      <c r="L13" s="202">
        <v>0.11545746346456298</v>
      </c>
      <c r="M13" s="202">
        <v>0.1202872843512709</v>
      </c>
      <c r="N13" s="202">
        <v>0.12501824889992197</v>
      </c>
      <c r="O13" s="202">
        <v>0.12967174394624892</v>
      </c>
      <c r="P13" s="202">
        <v>0.13423839866379395</v>
      </c>
      <c r="Q13" s="202">
        <v>0.13872040032247379</v>
      </c>
      <c r="R13" s="202">
        <v>0.14296724492736035</v>
      </c>
      <c r="S13" s="202">
        <v>0.14714605492698773</v>
      </c>
      <c r="T13" s="202">
        <v>0.15106872417169048</v>
      </c>
      <c r="U13" s="203">
        <v>0.1545351536591073</v>
      </c>
    </row>
  </sheetData>
  <hyperlinks>
    <hyperlink ref="G1" location="'Table of Contents'!A1" display="Back to Table of Contents" xr:uid="{8A83943F-2F6E-4C35-B48F-E6D53478964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0135-F3AC-473E-8D25-A92FAABE624D}">
  <sheetPr codeName="Sheet63"/>
  <dimension ref="A1:U71"/>
  <sheetViews>
    <sheetView zoomScale="70" zoomScaleNormal="70" workbookViewId="0"/>
  </sheetViews>
  <sheetFormatPr defaultColWidth="9.15625" defaultRowHeight="14.4"/>
  <cols>
    <col min="1" max="16384" width="9.15625" style="2"/>
  </cols>
  <sheetData>
    <row r="1" spans="1:21">
      <c r="A1" s="24" t="s">
        <v>280</v>
      </c>
      <c r="G1" s="256" t="s">
        <v>233</v>
      </c>
    </row>
    <row r="2" spans="1:21" ht="14.7" thickBot="1">
      <c r="A2" s="2" t="s">
        <v>213</v>
      </c>
    </row>
    <row r="3" spans="1:21">
      <c r="A3" s="228" t="s">
        <v>562</v>
      </c>
      <c r="B3" s="207">
        <v>1</v>
      </c>
      <c r="C3" s="207">
        <v>2</v>
      </c>
      <c r="D3" s="207">
        <v>3</v>
      </c>
      <c r="E3" s="207">
        <v>4</v>
      </c>
      <c r="F3" s="207">
        <v>5</v>
      </c>
      <c r="G3" s="207">
        <v>6</v>
      </c>
      <c r="H3" s="207">
        <v>7</v>
      </c>
      <c r="I3" s="207">
        <v>8</v>
      </c>
      <c r="J3" s="207">
        <v>9</v>
      </c>
      <c r="K3" s="207">
        <v>10</v>
      </c>
      <c r="L3" s="207">
        <v>11</v>
      </c>
      <c r="M3" s="207">
        <v>12</v>
      </c>
      <c r="N3" s="207">
        <v>13</v>
      </c>
      <c r="O3" s="207">
        <v>14</v>
      </c>
      <c r="P3" s="207">
        <v>15</v>
      </c>
      <c r="Q3" s="207">
        <v>16</v>
      </c>
      <c r="R3" s="207">
        <v>17</v>
      </c>
      <c r="S3" s="207">
        <v>18</v>
      </c>
      <c r="T3" s="207">
        <v>19</v>
      </c>
      <c r="U3" s="208">
        <v>20</v>
      </c>
    </row>
    <row r="4" spans="1:21">
      <c r="A4" s="231" t="s">
        <v>40</v>
      </c>
      <c r="B4" s="200">
        <v>0</v>
      </c>
      <c r="C4" s="200">
        <v>1.2292754802345485E-4</v>
      </c>
      <c r="D4" s="200">
        <v>1.2292754802345485E-4</v>
      </c>
      <c r="E4" s="200">
        <v>3.519343842675049E-4</v>
      </c>
      <c r="F4" s="200">
        <v>6.1613982558306191E-4</v>
      </c>
      <c r="G4" s="200">
        <v>9.224483929171079E-4</v>
      </c>
      <c r="H4" s="200">
        <v>1.2470351601235885E-3</v>
      </c>
      <c r="I4" s="200">
        <v>1.2749762138329901E-3</v>
      </c>
      <c r="J4" s="200">
        <v>1.2749762138329901E-3</v>
      </c>
      <c r="K4" s="200">
        <v>1.2749762138329901E-3</v>
      </c>
      <c r="L4" s="200">
        <v>1.2749762138329901E-3</v>
      </c>
      <c r="M4" s="200">
        <v>1.2749762138329901E-3</v>
      </c>
      <c r="N4" s="200">
        <v>1.2749762138329901E-3</v>
      </c>
      <c r="O4" s="200">
        <v>1.2749762138329901E-3</v>
      </c>
      <c r="P4" s="200">
        <v>1.2749762138329901E-3</v>
      </c>
      <c r="Q4" s="200">
        <v>1.2749762138329901E-3</v>
      </c>
      <c r="R4" s="200">
        <v>1.2749762138329901E-3</v>
      </c>
      <c r="S4" s="200">
        <v>1.2749762138329901E-3</v>
      </c>
      <c r="T4" s="200">
        <v>1.2749762138329901E-3</v>
      </c>
      <c r="U4" s="201">
        <v>1.2749762138329901E-3</v>
      </c>
    </row>
    <row r="5" spans="1:21">
      <c r="A5" s="231" t="s">
        <v>94</v>
      </c>
      <c r="B5" s="200">
        <v>0</v>
      </c>
      <c r="C5" s="200">
        <v>0</v>
      </c>
      <c r="D5" s="200">
        <v>0</v>
      </c>
      <c r="E5" s="200">
        <v>5.0181141859184653E-4</v>
      </c>
      <c r="F5" s="200">
        <v>9.028899593855888E-4</v>
      </c>
      <c r="G5" s="200">
        <v>1.3233708638886732E-3</v>
      </c>
      <c r="H5" s="200">
        <v>1.3524630518733094E-3</v>
      </c>
      <c r="I5" s="200">
        <v>1.3524630518733094E-3</v>
      </c>
      <c r="J5" s="200">
        <v>1.5626909261566846E-3</v>
      </c>
      <c r="K5" s="200">
        <v>2.0116465498593028E-3</v>
      </c>
      <c r="L5" s="200">
        <v>2.5072538980488446E-3</v>
      </c>
      <c r="M5" s="200">
        <v>3.061352813085283E-3</v>
      </c>
      <c r="N5" s="200">
        <v>4.2766215213566605E-3</v>
      </c>
      <c r="O5" s="200">
        <v>5.7376182860194858E-3</v>
      </c>
      <c r="P5" s="200">
        <v>7.3596746220687681E-3</v>
      </c>
      <c r="Q5" s="200">
        <v>8.5318051530225425E-3</v>
      </c>
      <c r="R5" s="200">
        <v>9.5000861823280047E-3</v>
      </c>
      <c r="S5" s="200">
        <v>1.0563057801359133E-2</v>
      </c>
      <c r="T5" s="200">
        <v>1.1647003127321587E-2</v>
      </c>
      <c r="U5" s="201">
        <v>1.1647003127321587E-2</v>
      </c>
    </row>
    <row r="6" spans="1:21">
      <c r="A6" s="231" t="s">
        <v>95</v>
      </c>
      <c r="B6" s="200">
        <v>0</v>
      </c>
      <c r="C6" s="200">
        <v>1.1954686245796431E-4</v>
      </c>
      <c r="D6" s="200">
        <v>1.0518225396658476E-3</v>
      </c>
      <c r="E6" s="200">
        <v>2.2434299257190204E-3</v>
      </c>
      <c r="F6" s="200">
        <v>3.3335815047002004E-3</v>
      </c>
      <c r="G6" s="200">
        <v>4.1295054443305501E-3</v>
      </c>
      <c r="H6" s="200">
        <v>4.976766534397159E-3</v>
      </c>
      <c r="I6" s="200">
        <v>5.8745843390789476E-3</v>
      </c>
      <c r="J6" s="200">
        <v>7.013160128006124E-3</v>
      </c>
      <c r="K6" s="200">
        <v>8.3280612160732126E-3</v>
      </c>
      <c r="L6" s="200">
        <v>9.4487607783836358E-3</v>
      </c>
      <c r="M6" s="200">
        <v>1.0666759586318464E-2</v>
      </c>
      <c r="N6" s="200">
        <v>1.1735132702447859E-2</v>
      </c>
      <c r="O6" s="200">
        <v>1.222724761290761E-2</v>
      </c>
      <c r="P6" s="200">
        <v>1.2768842818576598E-2</v>
      </c>
      <c r="Q6" s="200">
        <v>1.3869349634497596E-2</v>
      </c>
      <c r="R6" s="200">
        <v>1.582809731264867E-2</v>
      </c>
      <c r="S6" s="200">
        <v>1.796959752103644E-2</v>
      </c>
      <c r="T6" s="200">
        <v>2.0055818972086525E-2</v>
      </c>
      <c r="U6" s="201">
        <v>2.2104806478919548E-2</v>
      </c>
    </row>
    <row r="7" spans="1:21">
      <c r="A7" s="231" t="s">
        <v>96</v>
      </c>
      <c r="B7" s="200">
        <v>4.3323699898556445E-4</v>
      </c>
      <c r="C7" s="200">
        <v>1.1519247096878349E-3</v>
      </c>
      <c r="D7" s="200">
        <v>1.6387524781532603E-3</v>
      </c>
      <c r="E7" s="200">
        <v>2.4519058059758736E-3</v>
      </c>
      <c r="F7" s="200">
        <v>3.7523794548599554E-3</v>
      </c>
      <c r="G7" s="200">
        <v>4.9693937555113088E-3</v>
      </c>
      <c r="H7" s="200">
        <v>6.3476106015736278E-3</v>
      </c>
      <c r="I7" s="200">
        <v>7.4565741063025159E-3</v>
      </c>
      <c r="J7" s="200">
        <v>8.3478509803178724E-3</v>
      </c>
      <c r="K7" s="200">
        <v>9.0692684048803152E-3</v>
      </c>
      <c r="L7" s="200">
        <v>1.0098507174547855E-2</v>
      </c>
      <c r="M7" s="200">
        <v>1.1507100283299043E-2</v>
      </c>
      <c r="N7" s="200">
        <v>1.2732964532166768E-2</v>
      </c>
      <c r="O7" s="200">
        <v>1.3543352246035978E-2</v>
      </c>
      <c r="P7" s="200">
        <v>1.4165246054810732E-2</v>
      </c>
      <c r="Q7" s="200">
        <v>1.46751782354827E-2</v>
      </c>
      <c r="R7" s="200">
        <v>1.5071901540064214E-2</v>
      </c>
      <c r="S7" s="200">
        <v>1.6221988736784154E-2</v>
      </c>
      <c r="T7" s="200">
        <v>1.8466004196147967E-2</v>
      </c>
      <c r="U7" s="201">
        <v>2.0674744779025311E-2</v>
      </c>
    </row>
    <row r="8" spans="1:21">
      <c r="A8" s="231" t="s">
        <v>97</v>
      </c>
      <c r="B8" s="200">
        <v>6.2597187978419289E-4</v>
      </c>
      <c r="C8" s="200">
        <v>1.8605110626308541E-3</v>
      </c>
      <c r="D8" s="200">
        <v>3.8431657780855222E-3</v>
      </c>
      <c r="E8" s="200">
        <v>5.7837613470523852E-3</v>
      </c>
      <c r="F8" s="200">
        <v>7.7819743657392415E-3</v>
      </c>
      <c r="G8" s="200">
        <v>9.7614919079884732E-3</v>
      </c>
      <c r="H8" s="200">
        <v>1.1466357751814926E-2</v>
      </c>
      <c r="I8" s="200">
        <v>1.3065216888756614E-2</v>
      </c>
      <c r="J8" s="200">
        <v>1.4336787387892347E-2</v>
      </c>
      <c r="K8" s="200">
        <v>1.5841983640322965E-2</v>
      </c>
      <c r="L8" s="200">
        <v>1.7617877665173642E-2</v>
      </c>
      <c r="M8" s="200">
        <v>1.9506285123391254E-2</v>
      </c>
      <c r="N8" s="200">
        <v>2.160463618310926E-2</v>
      </c>
      <c r="O8" s="200">
        <v>2.4175877949247693E-2</v>
      </c>
      <c r="P8" s="200">
        <v>2.6774130809820385E-2</v>
      </c>
      <c r="Q8" s="200">
        <v>2.9333793183408452E-2</v>
      </c>
      <c r="R8" s="200">
        <v>3.190469100040294E-2</v>
      </c>
      <c r="S8" s="200">
        <v>3.4266325115512086E-2</v>
      </c>
      <c r="T8" s="200">
        <v>3.5707820954310687E-2</v>
      </c>
      <c r="U8" s="201">
        <v>3.7186310779610987E-2</v>
      </c>
    </row>
    <row r="9" spans="1:21">
      <c r="A9" s="231" t="s">
        <v>98</v>
      </c>
      <c r="B9" s="200">
        <v>4.3750455518509757E-4</v>
      </c>
      <c r="C9" s="200">
        <v>1.4021898473349781E-3</v>
      </c>
      <c r="D9" s="200">
        <v>2.9910783452884449E-3</v>
      </c>
      <c r="E9" s="200">
        <v>4.870166588830549E-3</v>
      </c>
      <c r="F9" s="200">
        <v>7.0392078213821208E-3</v>
      </c>
      <c r="G9" s="200">
        <v>1.014758617079059E-2</v>
      </c>
      <c r="H9" s="200">
        <v>1.3416773959090134E-2</v>
      </c>
      <c r="I9" s="200">
        <v>1.6701667807323739E-2</v>
      </c>
      <c r="J9" s="200">
        <v>1.9982216476603476E-2</v>
      </c>
      <c r="K9" s="200">
        <v>2.3388345106593822E-2</v>
      </c>
      <c r="L9" s="200">
        <v>2.6651614083971653E-2</v>
      </c>
      <c r="M9" s="200">
        <v>2.9380641580994404E-2</v>
      </c>
      <c r="N9" s="200">
        <v>3.2219634145025933E-2</v>
      </c>
      <c r="O9" s="200">
        <v>3.5526630870575726E-2</v>
      </c>
      <c r="P9" s="200">
        <v>3.9236423603980386E-2</v>
      </c>
      <c r="Q9" s="200">
        <v>4.3330051858187391E-2</v>
      </c>
      <c r="R9" s="200">
        <v>4.8130497600088917E-2</v>
      </c>
      <c r="S9" s="200">
        <v>5.2785907734096305E-2</v>
      </c>
      <c r="T9" s="200">
        <v>5.6451184626633011E-2</v>
      </c>
      <c r="U9" s="201">
        <v>6.0137076627384878E-2</v>
      </c>
    </row>
    <row r="10" spans="1:21">
      <c r="A10" s="231" t="s">
        <v>99</v>
      </c>
      <c r="B10" s="200">
        <v>5.3977628452939186E-4</v>
      </c>
      <c r="C10" s="200">
        <v>1.6614799243773737E-3</v>
      </c>
      <c r="D10" s="200">
        <v>3.5692807736675825E-3</v>
      </c>
      <c r="E10" s="200">
        <v>5.3055144421503275E-3</v>
      </c>
      <c r="F10" s="200">
        <v>7.9331913207083549E-3</v>
      </c>
      <c r="G10" s="200">
        <v>1.0336011887448926E-2</v>
      </c>
      <c r="H10" s="200">
        <v>1.3119570115828094E-2</v>
      </c>
      <c r="I10" s="200">
        <v>1.6270861398938186E-2</v>
      </c>
      <c r="J10" s="200">
        <v>1.9396276558674153E-2</v>
      </c>
      <c r="K10" s="200">
        <v>2.2109088504883356E-2</v>
      </c>
      <c r="L10" s="200">
        <v>2.461694585598706E-2</v>
      </c>
      <c r="M10" s="200">
        <v>2.7211403093651776E-2</v>
      </c>
      <c r="N10" s="200">
        <v>3.0001419719711042E-2</v>
      </c>
      <c r="O10" s="200">
        <v>3.269827902656397E-2</v>
      </c>
      <c r="P10" s="200">
        <v>3.6163618348034721E-2</v>
      </c>
      <c r="Q10" s="200">
        <v>3.9473035145824453E-2</v>
      </c>
      <c r="R10" s="200">
        <v>4.2446799017498815E-2</v>
      </c>
      <c r="S10" s="200">
        <v>4.6791685363833158E-2</v>
      </c>
      <c r="T10" s="200">
        <v>5.1490935864293874E-2</v>
      </c>
      <c r="U10" s="201">
        <v>5.6638640931737094E-2</v>
      </c>
    </row>
    <row r="11" spans="1:21">
      <c r="A11" s="231" t="s">
        <v>100</v>
      </c>
      <c r="B11" s="200">
        <v>1.0580937497897125E-3</v>
      </c>
      <c r="C11" s="200">
        <v>2.8504285441426358E-3</v>
      </c>
      <c r="D11" s="200">
        <v>4.912008200055995E-3</v>
      </c>
      <c r="E11" s="200">
        <v>7.2087414687503903E-3</v>
      </c>
      <c r="F11" s="200">
        <v>9.3034194218600819E-3</v>
      </c>
      <c r="G11" s="200">
        <v>1.1847594907340664E-2</v>
      </c>
      <c r="H11" s="200">
        <v>1.435750171416228E-2</v>
      </c>
      <c r="I11" s="200">
        <v>1.6718208617061969E-2</v>
      </c>
      <c r="J11" s="200">
        <v>1.947211832823359E-2</v>
      </c>
      <c r="K11" s="200">
        <v>2.261130434268388E-2</v>
      </c>
      <c r="L11" s="200">
        <v>2.6496764622045976E-2</v>
      </c>
      <c r="M11" s="200">
        <v>3.118660845860588E-2</v>
      </c>
      <c r="N11" s="200">
        <v>3.6023128985836483E-2</v>
      </c>
      <c r="O11" s="200">
        <v>4.0944788608160199E-2</v>
      </c>
      <c r="P11" s="200">
        <v>4.6335037997559891E-2</v>
      </c>
      <c r="Q11" s="200">
        <v>5.1599798619342829E-2</v>
      </c>
      <c r="R11" s="200">
        <v>5.629462287296183E-2</v>
      </c>
      <c r="S11" s="200">
        <v>5.8916040085204568E-2</v>
      </c>
      <c r="T11" s="200">
        <v>6.053110459408706E-2</v>
      </c>
      <c r="U11" s="201">
        <v>6.2270595232168047E-2</v>
      </c>
    </row>
    <row r="12" spans="1:21">
      <c r="A12" s="231" t="s">
        <v>101</v>
      </c>
      <c r="B12" s="200">
        <v>1.4264582999801156E-3</v>
      </c>
      <c r="C12" s="200">
        <v>3.6075440222465005E-3</v>
      </c>
      <c r="D12" s="200">
        <v>6.1003356353303007E-3</v>
      </c>
      <c r="E12" s="200">
        <v>9.4040778548865056E-3</v>
      </c>
      <c r="F12" s="200">
        <v>1.2498050330949528E-2</v>
      </c>
      <c r="G12" s="200">
        <v>1.5766007726722542E-2</v>
      </c>
      <c r="H12" s="200">
        <v>1.9305106759092139E-2</v>
      </c>
      <c r="I12" s="200">
        <v>2.2875784793820575E-2</v>
      </c>
      <c r="J12" s="200">
        <v>2.6609376927085426E-2</v>
      </c>
      <c r="K12" s="200">
        <v>3.0592581184388012E-2</v>
      </c>
      <c r="L12" s="200">
        <v>3.534412699756595E-2</v>
      </c>
      <c r="M12" s="200">
        <v>3.9936021389832321E-2</v>
      </c>
      <c r="N12" s="200">
        <v>4.475121166098539E-2</v>
      </c>
      <c r="O12" s="200">
        <v>4.9221809152405482E-2</v>
      </c>
      <c r="P12" s="200">
        <v>5.3864291663318187E-2</v>
      </c>
      <c r="Q12" s="200">
        <v>5.8292745071947372E-2</v>
      </c>
      <c r="R12" s="200">
        <v>6.2434611424198816E-2</v>
      </c>
      <c r="S12" s="200">
        <v>6.7159556978363177E-2</v>
      </c>
      <c r="T12" s="200">
        <v>7.2715342701404673E-2</v>
      </c>
      <c r="U12" s="201">
        <v>7.7754570059678341E-2</v>
      </c>
    </row>
    <row r="13" spans="1:21">
      <c r="A13" s="231" t="s">
        <v>102</v>
      </c>
      <c r="B13" s="200">
        <v>2.2648093102919375E-3</v>
      </c>
      <c r="C13" s="200">
        <v>5.7699393116174003E-3</v>
      </c>
      <c r="D13" s="200">
        <v>1.0263310952895011E-2</v>
      </c>
      <c r="E13" s="200">
        <v>1.5303902287775006E-2</v>
      </c>
      <c r="F13" s="200">
        <v>2.1354710945765465E-2</v>
      </c>
      <c r="G13" s="200">
        <v>2.7618856010902859E-2</v>
      </c>
      <c r="H13" s="200">
        <v>3.2985771364095529E-2</v>
      </c>
      <c r="I13" s="200">
        <v>3.8918881362491109E-2</v>
      </c>
      <c r="J13" s="200">
        <v>4.4876242017143464E-2</v>
      </c>
      <c r="K13" s="200">
        <v>5.0585640951811284E-2</v>
      </c>
      <c r="L13" s="200">
        <v>5.5555215433466643E-2</v>
      </c>
      <c r="M13" s="200">
        <v>6.0556055475505355E-2</v>
      </c>
      <c r="N13" s="200">
        <v>6.6348401654476308E-2</v>
      </c>
      <c r="O13" s="200">
        <v>7.3046375415620313E-2</v>
      </c>
      <c r="P13" s="200">
        <v>7.8070287609585454E-2</v>
      </c>
      <c r="Q13" s="200">
        <v>8.4680848282770338E-2</v>
      </c>
      <c r="R13" s="200">
        <v>9.1719568095112614E-2</v>
      </c>
      <c r="S13" s="200">
        <v>9.8776568864369252E-2</v>
      </c>
      <c r="T13" s="200">
        <v>0.10444389550706923</v>
      </c>
      <c r="U13" s="201">
        <v>0.10833296118368441</v>
      </c>
    </row>
    <row r="14" spans="1:21">
      <c r="A14" s="231" t="s">
        <v>103</v>
      </c>
      <c r="B14" s="200">
        <v>4.2346157814935337E-3</v>
      </c>
      <c r="C14" s="200">
        <v>1.3821528253348925E-2</v>
      </c>
      <c r="D14" s="200">
        <v>2.5121869859096146E-2</v>
      </c>
      <c r="E14" s="200">
        <v>3.6199688284443199E-2</v>
      </c>
      <c r="F14" s="200">
        <v>4.7142713339289433E-2</v>
      </c>
      <c r="G14" s="200">
        <v>5.797721478143647E-2</v>
      </c>
      <c r="H14" s="200">
        <v>6.6411215664210266E-2</v>
      </c>
      <c r="I14" s="200">
        <v>7.3625195223762319E-2</v>
      </c>
      <c r="J14" s="200">
        <v>8.065346776093818E-2</v>
      </c>
      <c r="K14" s="200">
        <v>8.860353026589729E-2</v>
      </c>
      <c r="L14" s="200">
        <v>9.7009976879528281E-2</v>
      </c>
      <c r="M14" s="200">
        <v>0.10535057512758317</v>
      </c>
      <c r="N14" s="200">
        <v>0.11296147518967892</v>
      </c>
      <c r="O14" s="200">
        <v>0.11909257567360088</v>
      </c>
      <c r="P14" s="200">
        <v>0.12828567700505722</v>
      </c>
      <c r="Q14" s="200">
        <v>0.1372175007155485</v>
      </c>
      <c r="R14" s="200">
        <v>0.14463673241599251</v>
      </c>
      <c r="S14" s="200">
        <v>0.15257705445835656</v>
      </c>
      <c r="T14" s="200">
        <v>0.16453663445183409</v>
      </c>
      <c r="U14" s="201">
        <v>0.17360551286239156</v>
      </c>
    </row>
    <row r="15" spans="1:21">
      <c r="A15" s="231" t="s">
        <v>104</v>
      </c>
      <c r="B15" s="200">
        <v>6.7938091388333177E-3</v>
      </c>
      <c r="C15" s="200">
        <v>1.7989586158212778E-2</v>
      </c>
      <c r="D15" s="200">
        <v>3.1311090946704812E-2</v>
      </c>
      <c r="E15" s="200">
        <v>4.5131598623296965E-2</v>
      </c>
      <c r="F15" s="200">
        <v>5.9007020586896886E-2</v>
      </c>
      <c r="G15" s="200">
        <v>7.0875596102648375E-2</v>
      </c>
      <c r="H15" s="200">
        <v>8.2465727463469363E-2</v>
      </c>
      <c r="I15" s="200">
        <v>9.4834525389357327E-2</v>
      </c>
      <c r="J15" s="200">
        <v>0.10846619615556918</v>
      </c>
      <c r="K15" s="200">
        <v>0.12219216573914493</v>
      </c>
      <c r="L15" s="200">
        <v>0.13420271269866835</v>
      </c>
      <c r="M15" s="200">
        <v>0.14705498639670234</v>
      </c>
      <c r="N15" s="200">
        <v>0.1585083717501844</v>
      </c>
      <c r="O15" s="200">
        <v>0.16926726177863538</v>
      </c>
      <c r="P15" s="200">
        <v>0.18103601251399515</v>
      </c>
      <c r="Q15" s="200">
        <v>0.19005169670727728</v>
      </c>
      <c r="R15" s="200">
        <v>0.19700530426725349</v>
      </c>
      <c r="S15" s="200">
        <v>0.20379762198461582</v>
      </c>
      <c r="T15" s="200">
        <v>0.21182002785025389</v>
      </c>
      <c r="U15" s="201">
        <v>0.21281666489579887</v>
      </c>
    </row>
    <row r="16" spans="1:21">
      <c r="A16" s="231" t="s">
        <v>105</v>
      </c>
      <c r="B16" s="200">
        <v>1.2936524060171539E-2</v>
      </c>
      <c r="C16" s="200">
        <v>3.612962337172454E-2</v>
      </c>
      <c r="D16" s="200">
        <v>6.3711581958362018E-2</v>
      </c>
      <c r="E16" s="200">
        <v>9.4373580450247685E-2</v>
      </c>
      <c r="F16" s="200">
        <v>0.12032026527252537</v>
      </c>
      <c r="G16" s="200">
        <v>0.14523113614822147</v>
      </c>
      <c r="H16" s="200">
        <v>0.16910152695363567</v>
      </c>
      <c r="I16" s="200">
        <v>0.19074265579853</v>
      </c>
      <c r="J16" s="200">
        <v>0.21083637490959883</v>
      </c>
      <c r="K16" s="200">
        <v>0.23090439690871578</v>
      </c>
      <c r="L16" s="200">
        <v>0.24806846940997351</v>
      </c>
      <c r="M16" s="200">
        <v>0.2655069056017153</v>
      </c>
      <c r="N16" s="200">
        <v>0.28254874824543119</v>
      </c>
      <c r="O16" s="200">
        <v>0.30042698887598762</v>
      </c>
      <c r="P16" s="200">
        <v>0.31638223958307088</v>
      </c>
      <c r="Q16" s="200">
        <v>0.33342172421301852</v>
      </c>
      <c r="R16" s="200">
        <v>0.35051771312231006</v>
      </c>
      <c r="S16" s="200">
        <v>0.36565773186042461</v>
      </c>
      <c r="T16" s="200">
        <v>0.37591179577072309</v>
      </c>
      <c r="U16" s="201">
        <v>0.38495960270243956</v>
      </c>
    </row>
    <row r="17" spans="1:21">
      <c r="A17" s="231" t="s">
        <v>106</v>
      </c>
      <c r="B17" s="200">
        <v>1.9341351803721873E-2</v>
      </c>
      <c r="C17" s="200">
        <v>5.2125904596187156E-2</v>
      </c>
      <c r="D17" s="200">
        <v>8.8002075701735127E-2</v>
      </c>
      <c r="E17" s="200">
        <v>0.12223289714020091</v>
      </c>
      <c r="F17" s="200">
        <v>0.15615749158308945</v>
      </c>
      <c r="G17" s="200">
        <v>0.18644194130797132</v>
      </c>
      <c r="H17" s="200">
        <v>0.21611528391466106</v>
      </c>
      <c r="I17" s="200">
        <v>0.24320747490310102</v>
      </c>
      <c r="J17" s="200">
        <v>0.26670955732002</v>
      </c>
      <c r="K17" s="200">
        <v>0.2859296981586259</v>
      </c>
      <c r="L17" s="200">
        <v>0.30374364851457047</v>
      </c>
      <c r="M17" s="200">
        <v>0.31901427171065933</v>
      </c>
      <c r="N17" s="200">
        <v>0.33783814232179232</v>
      </c>
      <c r="O17" s="200">
        <v>0.35750270316769051</v>
      </c>
      <c r="P17" s="200">
        <v>0.37313202951499802</v>
      </c>
      <c r="Q17" s="200">
        <v>0.38838955162310884</v>
      </c>
      <c r="R17" s="200">
        <v>0.40298976199602121</v>
      </c>
      <c r="S17" s="200">
        <v>0.41850395649333239</v>
      </c>
      <c r="T17" s="200">
        <v>0.43296002489772156</v>
      </c>
      <c r="U17" s="201">
        <v>0.44643539491646389</v>
      </c>
    </row>
    <row r="18" spans="1:21">
      <c r="A18" s="231" t="s">
        <v>107</v>
      </c>
      <c r="B18" s="200">
        <v>2.9758011021272401E-2</v>
      </c>
      <c r="C18" s="200">
        <v>7.5933965096183331E-2</v>
      </c>
      <c r="D18" s="200">
        <v>0.1231786899177203</v>
      </c>
      <c r="E18" s="200">
        <v>0.16686729975571679</v>
      </c>
      <c r="F18" s="200">
        <v>0.20449407878258152</v>
      </c>
      <c r="G18" s="200">
        <v>0.23864236631671731</v>
      </c>
      <c r="H18" s="200">
        <v>0.26674550916184614</v>
      </c>
      <c r="I18" s="200">
        <v>0.28907089167162714</v>
      </c>
      <c r="J18" s="200">
        <v>0.31207319900011621</v>
      </c>
      <c r="K18" s="200">
        <v>0.33435765754229152</v>
      </c>
      <c r="L18" s="200">
        <v>0.35342735515777024</v>
      </c>
      <c r="M18" s="200">
        <v>0.37500255611462463</v>
      </c>
      <c r="N18" s="200">
        <v>0.39248885033233438</v>
      </c>
      <c r="O18" s="200">
        <v>0.40952271108486238</v>
      </c>
      <c r="P18" s="200">
        <v>0.42754934631853225</v>
      </c>
      <c r="Q18" s="200">
        <v>0.44664856812115339</v>
      </c>
      <c r="R18" s="200">
        <v>0.46436913957320358</v>
      </c>
      <c r="S18" s="200">
        <v>0.48124370137071437</v>
      </c>
      <c r="T18" s="200">
        <v>0.49599612285056993</v>
      </c>
      <c r="U18" s="201">
        <v>0.51529525927080255</v>
      </c>
    </row>
    <row r="19" spans="1:21">
      <c r="A19" s="231" t="s">
        <v>108</v>
      </c>
      <c r="B19" s="200">
        <v>4.6433445927740236E-2</v>
      </c>
      <c r="C19" s="200">
        <v>0.10316746110115371</v>
      </c>
      <c r="D19" s="200">
        <v>0.16177054093923604</v>
      </c>
      <c r="E19" s="200">
        <v>0.21312907882277154</v>
      </c>
      <c r="F19" s="200">
        <v>0.25861981258913047</v>
      </c>
      <c r="G19" s="200">
        <v>0.29787929200854391</v>
      </c>
      <c r="H19" s="200">
        <v>0.33142266493594918</v>
      </c>
      <c r="I19" s="200">
        <v>0.36336060117146329</v>
      </c>
      <c r="J19" s="200">
        <v>0.39047656674677278</v>
      </c>
      <c r="K19" s="200">
        <v>0.41261667488120113</v>
      </c>
      <c r="L19" s="200">
        <v>0.43000921251068869</v>
      </c>
      <c r="M19" s="200">
        <v>0.44375366271810357</v>
      </c>
      <c r="N19" s="200">
        <v>0.45675850472457136</v>
      </c>
      <c r="O19" s="200">
        <v>0.47256963437833166</v>
      </c>
      <c r="P19" s="200">
        <v>0.48470193626563174</v>
      </c>
      <c r="Q19" s="200">
        <v>0.49204063521686536</v>
      </c>
      <c r="R19" s="200">
        <v>0.49863010494244497</v>
      </c>
      <c r="S19" s="200">
        <v>0.50392969330067727</v>
      </c>
      <c r="T19" s="200">
        <v>0.50965474920180664</v>
      </c>
      <c r="U19" s="201">
        <v>0.51187644721670766</v>
      </c>
    </row>
    <row r="20" spans="1:21">
      <c r="A20" s="231" t="s">
        <v>115</v>
      </c>
      <c r="B20" s="200">
        <v>7.8099990993574009E-2</v>
      </c>
      <c r="C20" s="200">
        <v>0.15286597413681058</v>
      </c>
      <c r="D20" s="200">
        <v>0.21873661062285399</v>
      </c>
      <c r="E20" s="200">
        <v>0.2766861661709572</v>
      </c>
      <c r="F20" s="200">
        <v>0.32908739267054976</v>
      </c>
      <c r="G20" s="200">
        <v>0.37408962664936929</v>
      </c>
      <c r="H20" s="200">
        <v>0.41128323917313658</v>
      </c>
      <c r="I20" s="200">
        <v>0.44477237438466399</v>
      </c>
      <c r="J20" s="200">
        <v>0.47585291882957281</v>
      </c>
      <c r="K20" s="200">
        <v>0.50218564732823545</v>
      </c>
      <c r="L20" s="200">
        <v>0.52368692165702446</v>
      </c>
      <c r="M20" s="200">
        <v>0.53660246419837909</v>
      </c>
      <c r="N20" s="200">
        <v>0.54778003830672672</v>
      </c>
      <c r="O20" s="200">
        <v>0.55467162650926727</v>
      </c>
      <c r="P20" s="200">
        <v>0.56282361317424723</v>
      </c>
      <c r="Q20" s="200">
        <v>0.57374809501345658</v>
      </c>
      <c r="R20" s="200">
        <v>0.57927330384033471</v>
      </c>
      <c r="S20" s="200">
        <v>0.58547532968142801</v>
      </c>
      <c r="T20" s="200">
        <v>0.59692858169018503</v>
      </c>
      <c r="U20" s="201">
        <v>0.60766777368315983</v>
      </c>
    </row>
    <row r="21" spans="1:21">
      <c r="A21" s="231" t="s">
        <v>112</v>
      </c>
      <c r="B21" s="200">
        <v>0.34518254450660557</v>
      </c>
      <c r="C21" s="200">
        <v>0.46619965901260896</v>
      </c>
      <c r="D21" s="200">
        <v>0.54988439229575725</v>
      </c>
      <c r="E21" s="200">
        <v>0.61591061738489528</v>
      </c>
      <c r="F21" s="200">
        <v>0.64647077925391772</v>
      </c>
      <c r="G21" s="200">
        <v>0.65695815760730158</v>
      </c>
      <c r="H21" s="200">
        <v>0.67561702099241483</v>
      </c>
      <c r="I21" s="200">
        <v>0.6904434262394159</v>
      </c>
      <c r="J21" s="200">
        <v>0.70188217889385873</v>
      </c>
      <c r="K21" s="200">
        <v>0.70732316216975222</v>
      </c>
      <c r="L21" s="200">
        <v>0.71527293309856632</v>
      </c>
      <c r="M21" s="200">
        <v>0.72145496165636136</v>
      </c>
      <c r="N21" s="200">
        <v>0.72541707807672073</v>
      </c>
      <c r="O21" s="200">
        <v>0.72541707807672073</v>
      </c>
      <c r="P21" s="200">
        <v>0.72541707807672073</v>
      </c>
      <c r="Q21" s="200">
        <v>0.72541707807672073</v>
      </c>
      <c r="R21" s="200">
        <v>0.73217949841225816</v>
      </c>
      <c r="S21" s="200">
        <v>0.73799447898516135</v>
      </c>
      <c r="T21" s="200">
        <v>0.73799447898516135</v>
      </c>
      <c r="U21" s="201">
        <v>0.73799447898516135</v>
      </c>
    </row>
    <row r="22" spans="1:21">
      <c r="A22" s="231" t="s">
        <v>117</v>
      </c>
      <c r="B22" s="200">
        <v>8.3795667857744505E-4</v>
      </c>
      <c r="C22" s="200">
        <v>2.2645567534382849E-3</v>
      </c>
      <c r="D22" s="200">
        <v>4.159962071887735E-3</v>
      </c>
      <c r="E22" s="200">
        <v>6.3238192646507541E-3</v>
      </c>
      <c r="F22" s="200">
        <v>8.7274564038755109E-3</v>
      </c>
      <c r="G22" s="200">
        <v>1.1282255229879135E-2</v>
      </c>
      <c r="H22" s="200">
        <v>1.3794803562684921E-2</v>
      </c>
      <c r="I22" s="200">
        <v>1.6313698503238605E-2</v>
      </c>
      <c r="J22" s="200">
        <v>1.8823616885121019E-2</v>
      </c>
      <c r="K22" s="200">
        <v>2.1352685124264248E-2</v>
      </c>
      <c r="L22" s="200">
        <v>2.3972257120865925E-2</v>
      </c>
      <c r="M22" s="200">
        <v>2.6636555215163837E-2</v>
      </c>
      <c r="N22" s="200">
        <v>2.9453766750206389E-2</v>
      </c>
      <c r="O22" s="200">
        <v>3.2335477734306894E-2</v>
      </c>
      <c r="P22" s="200">
        <v>3.5289199146533945E-2</v>
      </c>
      <c r="Q22" s="200">
        <v>3.8337200310920028E-2</v>
      </c>
      <c r="R22" s="200">
        <v>4.1406732721088302E-2</v>
      </c>
      <c r="S22" s="200">
        <v>4.4526128015482391E-2</v>
      </c>
      <c r="T22" s="200">
        <v>4.7396090103675625E-2</v>
      </c>
      <c r="U22" s="201">
        <v>5.0084917314464961E-2</v>
      </c>
    </row>
    <row r="23" spans="1:21">
      <c r="A23" s="231" t="s">
        <v>38</v>
      </c>
      <c r="B23" s="200">
        <v>4.2154329093079146E-2</v>
      </c>
      <c r="C23" s="200">
        <v>8.5395327729568149E-2</v>
      </c>
      <c r="D23" s="200">
        <v>0.12659360075019477</v>
      </c>
      <c r="E23" s="200">
        <v>0.1634332554562935</v>
      </c>
      <c r="F23" s="200">
        <v>0.19546499705170228</v>
      </c>
      <c r="G23" s="200">
        <v>0.22297761279186679</v>
      </c>
      <c r="H23" s="200">
        <v>0.24663916025421662</v>
      </c>
      <c r="I23" s="200">
        <v>0.26741681121653371</v>
      </c>
      <c r="J23" s="200">
        <v>0.2863937189888337</v>
      </c>
      <c r="K23" s="200">
        <v>0.30339097055323716</v>
      </c>
      <c r="L23" s="200">
        <v>0.31806742833144763</v>
      </c>
      <c r="M23" s="200">
        <v>0.3316560782368162</v>
      </c>
      <c r="N23" s="200">
        <v>0.34459545803403147</v>
      </c>
      <c r="O23" s="200">
        <v>0.357250469922476</v>
      </c>
      <c r="P23" s="200">
        <v>0.36945295103376663</v>
      </c>
      <c r="Q23" s="200">
        <v>0.38106458330809334</v>
      </c>
      <c r="R23" s="200">
        <v>0.3915397212508922</v>
      </c>
      <c r="S23" s="200">
        <v>0.40168608503441328</v>
      </c>
      <c r="T23" s="200">
        <v>0.4117953902404804</v>
      </c>
      <c r="U23" s="201">
        <v>0.42021816426849823</v>
      </c>
    </row>
    <row r="24" spans="1:21" ht="14.7" thickBot="1">
      <c r="A24" s="232" t="s">
        <v>39</v>
      </c>
      <c r="B24" s="202">
        <v>1.6815489890744773E-2</v>
      </c>
      <c r="C24" s="202">
        <v>3.3577262591275914E-2</v>
      </c>
      <c r="D24" s="202">
        <v>4.9029840099479638E-2</v>
      </c>
      <c r="E24" s="202">
        <v>6.2367782965380814E-2</v>
      </c>
      <c r="F24" s="202">
        <v>7.3666242935898407E-2</v>
      </c>
      <c r="G24" s="202">
        <v>8.3213495380138336E-2</v>
      </c>
      <c r="H24" s="202">
        <v>9.126755588058344E-2</v>
      </c>
      <c r="I24" s="202">
        <v>9.827805948870949E-2</v>
      </c>
      <c r="J24" s="202">
        <v>0.10461072953752926</v>
      </c>
      <c r="K24" s="202">
        <v>0.11032164049282478</v>
      </c>
      <c r="L24" s="202">
        <v>0.11545746346456298</v>
      </c>
      <c r="M24" s="202">
        <v>0.1202872843512709</v>
      </c>
      <c r="N24" s="202">
        <v>0.12501824889992197</v>
      </c>
      <c r="O24" s="202">
        <v>0.12967174394624892</v>
      </c>
      <c r="P24" s="202">
        <v>0.13423839866379395</v>
      </c>
      <c r="Q24" s="202">
        <v>0.13872040032247379</v>
      </c>
      <c r="R24" s="202">
        <v>0.14296724492736035</v>
      </c>
      <c r="S24" s="202">
        <v>0.14714605492698773</v>
      </c>
      <c r="T24" s="202">
        <v>0.15106872417169048</v>
      </c>
      <c r="U24" s="203">
        <v>0.1545351536591073</v>
      </c>
    </row>
    <row r="25" spans="1:21">
      <c r="B25" s="12"/>
      <c r="C25" s="12"/>
      <c r="D25" s="12"/>
      <c r="E25" s="12"/>
      <c r="F25" s="12"/>
      <c r="G25" s="12"/>
      <c r="H25" s="12"/>
      <c r="I25" s="12"/>
      <c r="J25" s="12"/>
      <c r="K25" s="12"/>
      <c r="L25" s="12"/>
      <c r="M25" s="12"/>
      <c r="N25" s="12"/>
      <c r="O25" s="12"/>
      <c r="P25" s="12"/>
      <c r="Q25" s="12"/>
      <c r="R25" s="12"/>
      <c r="S25" s="12"/>
      <c r="T25" s="12"/>
      <c r="U25" s="12"/>
    </row>
    <row r="26" spans="1:21">
      <c r="B26" s="12"/>
      <c r="C26" s="12"/>
      <c r="D26" s="12"/>
      <c r="E26" s="12"/>
      <c r="F26" s="12"/>
      <c r="G26" s="12"/>
      <c r="H26" s="12"/>
      <c r="I26" s="12"/>
      <c r="J26" s="12"/>
      <c r="K26" s="12"/>
      <c r="L26" s="12"/>
      <c r="M26" s="12"/>
      <c r="N26" s="12"/>
      <c r="O26" s="12"/>
      <c r="P26" s="12"/>
      <c r="Q26" s="12"/>
      <c r="R26" s="12"/>
      <c r="S26" s="12"/>
      <c r="T26" s="12"/>
      <c r="U26" s="12"/>
    </row>
    <row r="50" spans="2:21">
      <c r="B50" s="23"/>
      <c r="C50" s="23"/>
      <c r="D50" s="23"/>
      <c r="E50" s="23"/>
      <c r="F50" s="23"/>
      <c r="G50" s="23"/>
      <c r="H50" s="23"/>
      <c r="I50" s="23"/>
      <c r="J50" s="23"/>
      <c r="K50" s="23"/>
      <c r="L50" s="23"/>
      <c r="M50" s="23"/>
      <c r="N50" s="23"/>
      <c r="O50" s="23"/>
      <c r="P50" s="23"/>
      <c r="Q50" s="23"/>
      <c r="R50" s="23"/>
      <c r="S50" s="23"/>
      <c r="T50" s="23"/>
      <c r="U50" s="23"/>
    </row>
    <row r="51" spans="2:21">
      <c r="B51" s="23"/>
      <c r="C51" s="23"/>
      <c r="D51" s="23"/>
      <c r="E51" s="23"/>
      <c r="F51" s="23"/>
      <c r="G51" s="23"/>
      <c r="H51" s="23"/>
      <c r="I51" s="23"/>
      <c r="J51" s="23"/>
      <c r="K51" s="23"/>
      <c r="L51" s="23"/>
      <c r="M51" s="23"/>
      <c r="N51" s="23"/>
      <c r="O51" s="23"/>
      <c r="P51" s="23"/>
      <c r="Q51" s="23"/>
      <c r="R51" s="23"/>
      <c r="S51" s="23"/>
      <c r="T51" s="23"/>
      <c r="U51" s="23"/>
    </row>
    <row r="52" spans="2:21">
      <c r="B52" s="23"/>
      <c r="C52" s="23"/>
      <c r="D52" s="23"/>
      <c r="E52" s="23"/>
      <c r="F52" s="23"/>
      <c r="G52" s="23"/>
      <c r="H52" s="23"/>
      <c r="I52" s="23"/>
      <c r="J52" s="23"/>
      <c r="K52" s="23"/>
      <c r="L52" s="23"/>
      <c r="M52" s="23"/>
      <c r="N52" s="23"/>
      <c r="O52" s="23"/>
      <c r="P52" s="23"/>
      <c r="Q52" s="23"/>
      <c r="R52" s="23"/>
      <c r="S52" s="23"/>
      <c r="T52" s="23"/>
      <c r="U52" s="23"/>
    </row>
    <row r="53" spans="2:21">
      <c r="B53" s="23"/>
      <c r="C53" s="23"/>
      <c r="D53" s="23"/>
      <c r="E53" s="23"/>
      <c r="F53" s="23"/>
      <c r="G53" s="23"/>
      <c r="H53" s="23"/>
      <c r="I53" s="23"/>
      <c r="J53" s="23"/>
      <c r="K53" s="23"/>
      <c r="L53" s="23"/>
      <c r="M53" s="23"/>
      <c r="N53" s="23"/>
      <c r="O53" s="23"/>
      <c r="P53" s="23"/>
      <c r="Q53" s="23"/>
      <c r="R53" s="23"/>
      <c r="S53" s="23"/>
      <c r="T53" s="23"/>
      <c r="U53" s="23"/>
    </row>
    <row r="54" spans="2:21">
      <c r="B54" s="23"/>
      <c r="C54" s="23"/>
      <c r="D54" s="23"/>
      <c r="E54" s="23"/>
      <c r="F54" s="23"/>
      <c r="G54" s="23"/>
      <c r="H54" s="23"/>
      <c r="I54" s="23"/>
      <c r="J54" s="23"/>
      <c r="K54" s="23"/>
      <c r="L54" s="23"/>
      <c r="M54" s="23"/>
      <c r="N54" s="23"/>
      <c r="O54" s="23"/>
      <c r="P54" s="23"/>
      <c r="Q54" s="23"/>
      <c r="R54" s="23"/>
      <c r="S54" s="23"/>
      <c r="T54" s="23"/>
      <c r="U54" s="23"/>
    </row>
    <row r="55" spans="2:21">
      <c r="B55" s="23"/>
      <c r="C55" s="23"/>
      <c r="D55" s="23"/>
      <c r="E55" s="23"/>
      <c r="F55" s="23"/>
      <c r="G55" s="23"/>
      <c r="H55" s="23"/>
      <c r="I55" s="23"/>
      <c r="J55" s="23"/>
      <c r="K55" s="23"/>
      <c r="L55" s="23"/>
      <c r="M55" s="23"/>
      <c r="N55" s="23"/>
      <c r="O55" s="23"/>
      <c r="P55" s="23"/>
      <c r="Q55" s="23"/>
      <c r="R55" s="23"/>
      <c r="S55" s="23"/>
      <c r="T55" s="23"/>
      <c r="U55" s="23"/>
    </row>
    <row r="56" spans="2:21">
      <c r="B56" s="23"/>
      <c r="C56" s="23"/>
      <c r="D56" s="23"/>
      <c r="E56" s="23"/>
      <c r="F56" s="23"/>
      <c r="G56" s="23"/>
      <c r="H56" s="23"/>
      <c r="I56" s="23"/>
      <c r="J56" s="23"/>
      <c r="K56" s="23"/>
      <c r="L56" s="23"/>
      <c r="M56" s="23"/>
      <c r="N56" s="23"/>
      <c r="O56" s="23"/>
      <c r="P56" s="23"/>
      <c r="Q56" s="23"/>
      <c r="R56" s="23"/>
      <c r="S56" s="23"/>
      <c r="T56" s="23"/>
      <c r="U56" s="23"/>
    </row>
    <row r="57" spans="2:21">
      <c r="B57" s="23"/>
      <c r="C57" s="23"/>
      <c r="D57" s="23"/>
      <c r="E57" s="23"/>
      <c r="F57" s="23"/>
      <c r="G57" s="23"/>
      <c r="H57" s="23"/>
      <c r="I57" s="23"/>
      <c r="J57" s="23"/>
      <c r="K57" s="23"/>
      <c r="L57" s="23"/>
      <c r="M57" s="23"/>
      <c r="N57" s="23"/>
      <c r="O57" s="23"/>
      <c r="P57" s="23"/>
      <c r="Q57" s="23"/>
      <c r="R57" s="23"/>
      <c r="S57" s="23"/>
      <c r="T57" s="23"/>
      <c r="U57" s="23"/>
    </row>
    <row r="58" spans="2:21">
      <c r="B58" s="23"/>
      <c r="C58" s="23"/>
      <c r="D58" s="23"/>
      <c r="E58" s="23"/>
      <c r="F58" s="23"/>
      <c r="G58" s="23"/>
      <c r="H58" s="23"/>
      <c r="I58" s="23"/>
      <c r="J58" s="23"/>
      <c r="K58" s="23"/>
      <c r="L58" s="23"/>
      <c r="M58" s="23"/>
      <c r="N58" s="23"/>
      <c r="O58" s="23"/>
      <c r="P58" s="23"/>
      <c r="Q58" s="23"/>
      <c r="R58" s="23"/>
      <c r="S58" s="23"/>
      <c r="T58" s="23"/>
      <c r="U58" s="23"/>
    </row>
    <row r="59" spans="2:21">
      <c r="B59" s="23"/>
      <c r="C59" s="23"/>
      <c r="D59" s="23"/>
      <c r="E59" s="23"/>
      <c r="F59" s="23"/>
      <c r="G59" s="23"/>
      <c r="H59" s="23"/>
      <c r="I59" s="23"/>
      <c r="J59" s="23"/>
      <c r="K59" s="23"/>
      <c r="L59" s="23"/>
      <c r="M59" s="23"/>
      <c r="N59" s="23"/>
      <c r="O59" s="23"/>
      <c r="P59" s="23"/>
      <c r="Q59" s="23"/>
      <c r="R59" s="23"/>
      <c r="S59" s="23"/>
      <c r="T59" s="23"/>
      <c r="U59" s="23"/>
    </row>
    <row r="60" spans="2:21">
      <c r="B60" s="23"/>
      <c r="C60" s="23"/>
      <c r="D60" s="23"/>
      <c r="E60" s="23"/>
      <c r="F60" s="23"/>
      <c r="G60" s="23"/>
      <c r="H60" s="23"/>
      <c r="I60" s="23"/>
      <c r="J60" s="23"/>
      <c r="K60" s="23"/>
      <c r="L60" s="23"/>
      <c r="M60" s="23"/>
      <c r="N60" s="23"/>
      <c r="O60" s="23"/>
      <c r="P60" s="23"/>
      <c r="Q60" s="23"/>
      <c r="R60" s="23"/>
      <c r="S60" s="23"/>
      <c r="T60" s="23"/>
      <c r="U60" s="23"/>
    </row>
    <row r="61" spans="2:21">
      <c r="B61" s="23"/>
      <c r="C61" s="23"/>
      <c r="D61" s="23"/>
      <c r="E61" s="23"/>
      <c r="F61" s="23"/>
      <c r="G61" s="23"/>
      <c r="H61" s="23"/>
      <c r="I61" s="23"/>
      <c r="J61" s="23"/>
      <c r="K61" s="23"/>
      <c r="L61" s="23"/>
      <c r="M61" s="23"/>
      <c r="N61" s="23"/>
      <c r="O61" s="23"/>
      <c r="P61" s="23"/>
      <c r="Q61" s="23"/>
      <c r="R61" s="23"/>
      <c r="S61" s="23"/>
      <c r="T61" s="23"/>
      <c r="U61" s="23"/>
    </row>
    <row r="62" spans="2:21">
      <c r="B62" s="23"/>
      <c r="C62" s="23"/>
      <c r="D62" s="23"/>
      <c r="E62" s="23"/>
      <c r="F62" s="23"/>
      <c r="G62" s="23"/>
      <c r="H62" s="23"/>
      <c r="I62" s="23"/>
      <c r="J62" s="23"/>
      <c r="K62" s="23"/>
      <c r="L62" s="23"/>
      <c r="M62" s="23"/>
      <c r="N62" s="23"/>
      <c r="O62" s="23"/>
      <c r="P62" s="23"/>
      <c r="Q62" s="23"/>
      <c r="R62" s="23"/>
      <c r="S62" s="23"/>
      <c r="T62" s="23"/>
      <c r="U62" s="23"/>
    </row>
    <row r="63" spans="2:21">
      <c r="B63" s="23"/>
      <c r="C63" s="23"/>
      <c r="D63" s="23"/>
      <c r="E63" s="23"/>
      <c r="F63" s="23"/>
      <c r="G63" s="23"/>
      <c r="H63" s="23"/>
      <c r="I63" s="23"/>
      <c r="J63" s="23"/>
      <c r="K63" s="23"/>
      <c r="L63" s="23"/>
      <c r="M63" s="23"/>
      <c r="N63" s="23"/>
      <c r="O63" s="23"/>
      <c r="P63" s="23"/>
      <c r="Q63" s="23"/>
      <c r="R63" s="23"/>
      <c r="S63" s="23"/>
      <c r="T63" s="23"/>
      <c r="U63" s="23"/>
    </row>
    <row r="64" spans="2:21">
      <c r="B64" s="23"/>
      <c r="C64" s="23"/>
      <c r="D64" s="23"/>
      <c r="E64" s="23"/>
      <c r="F64" s="23"/>
      <c r="G64" s="23"/>
      <c r="H64" s="23"/>
      <c r="I64" s="23"/>
      <c r="J64" s="23"/>
      <c r="K64" s="23"/>
      <c r="L64" s="23"/>
      <c r="M64" s="23"/>
      <c r="N64" s="23"/>
      <c r="O64" s="23"/>
      <c r="P64" s="23"/>
      <c r="Q64" s="23"/>
      <c r="R64" s="23"/>
      <c r="S64" s="23"/>
      <c r="T64" s="23"/>
      <c r="U64" s="23"/>
    </row>
    <row r="65" spans="2:21">
      <c r="B65" s="23"/>
      <c r="C65" s="23"/>
      <c r="D65" s="23"/>
      <c r="E65" s="23"/>
      <c r="F65" s="23"/>
      <c r="G65" s="23"/>
      <c r="H65" s="23"/>
      <c r="I65" s="23"/>
      <c r="J65" s="23"/>
      <c r="K65" s="23"/>
      <c r="L65" s="23"/>
      <c r="M65" s="23"/>
      <c r="N65" s="23"/>
      <c r="O65" s="23"/>
      <c r="P65" s="23"/>
      <c r="Q65" s="23"/>
      <c r="R65" s="23"/>
      <c r="S65" s="23"/>
      <c r="T65" s="23"/>
      <c r="U65" s="23"/>
    </row>
    <row r="66" spans="2:21">
      <c r="B66" s="23"/>
      <c r="C66" s="23"/>
      <c r="D66" s="23"/>
      <c r="E66" s="23"/>
      <c r="F66" s="23"/>
      <c r="G66" s="23"/>
      <c r="H66" s="23"/>
      <c r="I66" s="23"/>
      <c r="J66" s="23"/>
      <c r="K66" s="23"/>
      <c r="L66" s="23"/>
      <c r="M66" s="23"/>
      <c r="N66" s="23"/>
      <c r="O66" s="23"/>
      <c r="P66" s="23"/>
      <c r="Q66" s="23"/>
      <c r="R66" s="23"/>
      <c r="S66" s="23"/>
      <c r="T66" s="23"/>
      <c r="U66" s="23"/>
    </row>
    <row r="67" spans="2:21">
      <c r="B67" s="23"/>
      <c r="C67" s="23"/>
      <c r="D67" s="23"/>
      <c r="E67" s="23"/>
      <c r="F67" s="23"/>
      <c r="G67" s="23"/>
      <c r="H67" s="23"/>
      <c r="I67" s="23"/>
      <c r="J67" s="23"/>
      <c r="K67" s="23"/>
      <c r="L67" s="23"/>
      <c r="M67" s="23"/>
      <c r="N67" s="23"/>
      <c r="O67" s="23"/>
      <c r="P67" s="23"/>
      <c r="Q67" s="23"/>
      <c r="R67" s="23"/>
      <c r="S67" s="23"/>
      <c r="T67" s="23"/>
      <c r="U67" s="23"/>
    </row>
    <row r="68" spans="2:21">
      <c r="B68" s="23"/>
      <c r="C68" s="23"/>
      <c r="D68" s="23"/>
      <c r="E68" s="23"/>
      <c r="F68" s="23"/>
      <c r="G68" s="23"/>
      <c r="H68" s="23"/>
      <c r="I68" s="23"/>
      <c r="J68" s="23"/>
      <c r="K68" s="23"/>
      <c r="L68" s="23"/>
      <c r="M68" s="23"/>
      <c r="N68" s="23"/>
      <c r="O68" s="23"/>
      <c r="P68" s="23"/>
      <c r="Q68" s="23"/>
      <c r="R68" s="23"/>
      <c r="S68" s="23"/>
      <c r="T68" s="23"/>
      <c r="U68" s="23"/>
    </row>
    <row r="69" spans="2:21">
      <c r="B69" s="23"/>
      <c r="C69" s="23"/>
      <c r="D69" s="23"/>
      <c r="E69" s="23"/>
      <c r="F69" s="23"/>
      <c r="G69" s="23"/>
      <c r="H69" s="23"/>
      <c r="I69" s="23"/>
      <c r="J69" s="23"/>
      <c r="K69" s="23"/>
      <c r="L69" s="23"/>
      <c r="M69" s="23"/>
      <c r="N69" s="23"/>
      <c r="O69" s="23"/>
      <c r="P69" s="23"/>
      <c r="Q69" s="23"/>
      <c r="R69" s="23"/>
      <c r="S69" s="23"/>
      <c r="T69" s="23"/>
      <c r="U69" s="23"/>
    </row>
    <row r="70" spans="2:21">
      <c r="B70" s="23"/>
      <c r="C70" s="23"/>
      <c r="D70" s="23"/>
      <c r="E70" s="23"/>
      <c r="F70" s="23"/>
      <c r="G70" s="23"/>
      <c r="H70" s="23"/>
      <c r="I70" s="23"/>
      <c r="J70" s="23"/>
      <c r="K70" s="23"/>
      <c r="L70" s="23"/>
      <c r="M70" s="23"/>
      <c r="N70" s="23"/>
      <c r="O70" s="23"/>
      <c r="P70" s="23"/>
      <c r="Q70" s="23"/>
      <c r="R70" s="23"/>
      <c r="S70" s="23"/>
      <c r="T70" s="23"/>
      <c r="U70" s="23"/>
    </row>
    <row r="71" spans="2:21">
      <c r="B71" s="23"/>
    </row>
  </sheetData>
  <hyperlinks>
    <hyperlink ref="G1" location="'Table of Contents'!A1" display="Back to Table of Contents" xr:uid="{C5CCC87F-3919-4A07-8B2F-9EB45601AE2A}"/>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3408E-C10D-4096-8363-8D4231AB7AAD}">
  <sheetPr codeName="Sheet66"/>
  <dimension ref="A1:K26"/>
  <sheetViews>
    <sheetView zoomScale="85" zoomScaleNormal="85" workbookViewId="0"/>
  </sheetViews>
  <sheetFormatPr defaultColWidth="9.15625" defaultRowHeight="14.4"/>
  <cols>
    <col min="1" max="16384" width="9.15625" style="2"/>
  </cols>
  <sheetData>
    <row r="1" spans="1:11">
      <c r="A1" s="24" t="s">
        <v>279</v>
      </c>
      <c r="G1" s="256" t="s">
        <v>233</v>
      </c>
    </row>
    <row r="2" spans="1:11" ht="14.7" thickBot="1">
      <c r="A2" s="2" t="s">
        <v>213</v>
      </c>
    </row>
    <row r="3" spans="1:11">
      <c r="A3" s="228" t="s">
        <v>562</v>
      </c>
      <c r="B3" s="207">
        <v>1</v>
      </c>
      <c r="C3" s="207">
        <v>2</v>
      </c>
      <c r="D3" s="207">
        <v>3</v>
      </c>
      <c r="E3" s="207">
        <v>4</v>
      </c>
      <c r="F3" s="207">
        <v>5</v>
      </c>
      <c r="G3" s="207">
        <v>6</v>
      </c>
      <c r="H3" s="207">
        <v>7</v>
      </c>
      <c r="I3" s="207">
        <v>8</v>
      </c>
      <c r="J3" s="207">
        <v>9</v>
      </c>
      <c r="K3" s="208">
        <v>10</v>
      </c>
    </row>
    <row r="4" spans="1:11">
      <c r="A4" s="231" t="s">
        <v>40</v>
      </c>
      <c r="B4" s="200">
        <v>0</v>
      </c>
      <c r="C4" s="200">
        <v>2.460501831269557E-4</v>
      </c>
      <c r="D4" s="200">
        <v>2.460501831269557E-4</v>
      </c>
      <c r="E4" s="200">
        <v>2.460501831269557E-4</v>
      </c>
      <c r="F4" s="200">
        <v>2.460501831269557E-4</v>
      </c>
      <c r="G4" s="200">
        <v>2.460501831269557E-4</v>
      </c>
      <c r="H4" s="200">
        <v>2.460501831269557E-4</v>
      </c>
      <c r="I4" s="200">
        <v>2.460501831269557E-4</v>
      </c>
      <c r="J4" s="200">
        <v>2.460501831269557E-4</v>
      </c>
      <c r="K4" s="201">
        <v>2.460501831269557E-4</v>
      </c>
    </row>
    <row r="5" spans="1:11">
      <c r="A5" s="231" t="s">
        <v>94</v>
      </c>
      <c r="B5" s="200">
        <v>0</v>
      </c>
      <c r="C5" s="200">
        <v>0</v>
      </c>
      <c r="D5" s="200">
        <v>0</v>
      </c>
      <c r="E5" s="200">
        <v>0</v>
      </c>
      <c r="F5" s="200">
        <v>2.4617263619808316E-4</v>
      </c>
      <c r="G5" s="200">
        <v>7.633521390053577E-4</v>
      </c>
      <c r="H5" s="200">
        <v>8.080427176475613E-4</v>
      </c>
      <c r="I5" s="200">
        <v>8.080427176475613E-4</v>
      </c>
      <c r="J5" s="200">
        <v>1.1395335370878446E-3</v>
      </c>
      <c r="K5" s="201">
        <v>1.8591088479696927E-3</v>
      </c>
    </row>
    <row r="6" spans="1:11">
      <c r="A6" s="231" t="s">
        <v>95</v>
      </c>
      <c r="B6" s="200">
        <v>0</v>
      </c>
      <c r="C6" s="200">
        <v>8.5316504164323348E-5</v>
      </c>
      <c r="D6" s="200">
        <v>1.2893110752814074E-3</v>
      </c>
      <c r="E6" s="200">
        <v>2.6268109240968895E-3</v>
      </c>
      <c r="F6" s="200">
        <v>3.485422734793131E-3</v>
      </c>
      <c r="G6" s="200">
        <v>4.420215150943374E-3</v>
      </c>
      <c r="H6" s="200">
        <v>5.4246907072840189E-3</v>
      </c>
      <c r="I6" s="200">
        <v>6.4961406849927128E-3</v>
      </c>
      <c r="J6" s="200">
        <v>7.9271797045452619E-3</v>
      </c>
      <c r="K6" s="201">
        <v>9.1872199599173365E-3</v>
      </c>
    </row>
    <row r="7" spans="1:11">
      <c r="A7" s="231" t="s">
        <v>96</v>
      </c>
      <c r="B7" s="200">
        <v>4.7431586110990853E-4</v>
      </c>
      <c r="C7" s="200">
        <v>1.2386049936057297E-3</v>
      </c>
      <c r="D7" s="200">
        <v>1.6528696491732164E-3</v>
      </c>
      <c r="E7" s="200">
        <v>2.4806957031422439E-3</v>
      </c>
      <c r="F7" s="200">
        <v>3.8949365697492633E-3</v>
      </c>
      <c r="G7" s="200">
        <v>5.4521047260330802E-3</v>
      </c>
      <c r="H7" s="200">
        <v>7.7370293326993744E-3</v>
      </c>
      <c r="I7" s="200">
        <v>9.4692650032176529E-3</v>
      </c>
      <c r="J7" s="200">
        <v>1.0787991548668274E-2</v>
      </c>
      <c r="K7" s="201">
        <v>1.1983272866779915E-2</v>
      </c>
    </row>
    <row r="8" spans="1:11">
      <c r="A8" s="231" t="s">
        <v>97</v>
      </c>
      <c r="B8" s="200">
        <v>9.3249969570563529E-4</v>
      </c>
      <c r="C8" s="200">
        <v>2.0755587345079318E-3</v>
      </c>
      <c r="D8" s="200">
        <v>3.6656434007366068E-3</v>
      </c>
      <c r="E8" s="200">
        <v>5.5996860342644172E-3</v>
      </c>
      <c r="F8" s="200">
        <v>7.9380149946844947E-3</v>
      </c>
      <c r="G8" s="200">
        <v>1.0363105899986236E-2</v>
      </c>
      <c r="H8" s="200">
        <v>1.2534137278269242E-2</v>
      </c>
      <c r="I8" s="200">
        <v>1.4623246336471829E-2</v>
      </c>
      <c r="J8" s="200">
        <v>1.6417491203491563E-2</v>
      </c>
      <c r="K8" s="201">
        <v>1.838858025905532E-2</v>
      </c>
    </row>
    <row r="9" spans="1:11">
      <c r="A9" s="231" t="s">
        <v>98</v>
      </c>
      <c r="B9" s="200">
        <v>6.1710189068620025E-4</v>
      </c>
      <c r="C9" s="200">
        <v>1.8375000965861199E-3</v>
      </c>
      <c r="D9" s="200">
        <v>3.6771164604583184E-3</v>
      </c>
      <c r="E9" s="200">
        <v>5.3585013231639556E-3</v>
      </c>
      <c r="F9" s="200">
        <v>7.641472821700912E-3</v>
      </c>
      <c r="G9" s="200">
        <v>1.1142731054831323E-2</v>
      </c>
      <c r="H9" s="200">
        <v>1.468163158389435E-2</v>
      </c>
      <c r="I9" s="200">
        <v>1.8406644867799637E-2</v>
      </c>
      <c r="J9" s="200">
        <v>2.2686292836264998E-2</v>
      </c>
      <c r="K9" s="201">
        <v>2.7803134320451672E-2</v>
      </c>
    </row>
    <row r="10" spans="1:11">
      <c r="A10" s="231" t="s">
        <v>99</v>
      </c>
      <c r="B10" s="200">
        <v>6.5989783287268011E-4</v>
      </c>
      <c r="C10" s="200">
        <v>1.8442982634158112E-3</v>
      </c>
      <c r="D10" s="200">
        <v>3.8494033214828693E-3</v>
      </c>
      <c r="E10" s="200">
        <v>5.8375081181604171E-3</v>
      </c>
      <c r="F10" s="200">
        <v>8.8165772055025515E-3</v>
      </c>
      <c r="G10" s="200">
        <v>1.0955145677000844E-2</v>
      </c>
      <c r="H10" s="200">
        <v>1.3830615713528838E-2</v>
      </c>
      <c r="I10" s="200">
        <v>1.7264440727696728E-2</v>
      </c>
      <c r="J10" s="200">
        <v>2.1035360498873112E-2</v>
      </c>
      <c r="K10" s="201">
        <v>2.4858115548412663E-2</v>
      </c>
    </row>
    <row r="11" spans="1:11">
      <c r="A11" s="231" t="s">
        <v>100</v>
      </c>
      <c r="B11" s="200">
        <v>1.1794761055564651E-3</v>
      </c>
      <c r="C11" s="200">
        <v>2.9917454752247385E-3</v>
      </c>
      <c r="D11" s="200">
        <v>4.9414731609276341E-3</v>
      </c>
      <c r="E11" s="200">
        <v>7.0101055745399599E-3</v>
      </c>
      <c r="F11" s="200">
        <v>8.5428892428853764E-3</v>
      </c>
      <c r="G11" s="200">
        <v>1.0926523762478824E-2</v>
      </c>
      <c r="H11" s="200">
        <v>1.3232820013321378E-2</v>
      </c>
      <c r="I11" s="200">
        <v>1.5973749276089078E-2</v>
      </c>
      <c r="J11" s="200">
        <v>1.9161017306333461E-2</v>
      </c>
      <c r="K11" s="201">
        <v>2.298913629366528E-2</v>
      </c>
    </row>
    <row r="12" spans="1:11">
      <c r="A12" s="231" t="s">
        <v>101</v>
      </c>
      <c r="B12" s="200">
        <v>1.5584863533555371E-3</v>
      </c>
      <c r="C12" s="200">
        <v>3.5066389843344536E-3</v>
      </c>
      <c r="D12" s="200">
        <v>5.6498509640015016E-3</v>
      </c>
      <c r="E12" s="200">
        <v>7.9888004380515021E-3</v>
      </c>
      <c r="F12" s="200">
        <v>1.0158852485205427E-2</v>
      </c>
      <c r="G12" s="200">
        <v>1.2526993982149071E-2</v>
      </c>
      <c r="H12" s="200">
        <v>1.4862962364819099E-2</v>
      </c>
      <c r="I12" s="200">
        <v>1.720836021319927E-2</v>
      </c>
      <c r="J12" s="200">
        <v>2.0126238281166553E-2</v>
      </c>
      <c r="K12" s="201">
        <v>2.28287602091366E-2</v>
      </c>
    </row>
    <row r="13" spans="1:11">
      <c r="A13" s="231" t="s">
        <v>102</v>
      </c>
      <c r="B13" s="200">
        <v>2.2645742141315095E-3</v>
      </c>
      <c r="C13" s="200">
        <v>5.5622551462761738E-3</v>
      </c>
      <c r="D13" s="200">
        <v>9.7234777630480496E-3</v>
      </c>
      <c r="E13" s="200">
        <v>1.4050021394783951E-2</v>
      </c>
      <c r="F13" s="200">
        <v>1.9178008358708643E-2</v>
      </c>
      <c r="G13" s="200">
        <v>2.3845577699119547E-2</v>
      </c>
      <c r="H13" s="200">
        <v>2.8227463454320589E-2</v>
      </c>
      <c r="I13" s="200">
        <v>3.3695755934943117E-2</v>
      </c>
      <c r="J13" s="200">
        <v>3.9132305342442497E-2</v>
      </c>
      <c r="K13" s="201">
        <v>4.5318435422298409E-2</v>
      </c>
    </row>
    <row r="14" spans="1:11">
      <c r="A14" s="231" t="s">
        <v>103</v>
      </c>
      <c r="B14" s="200">
        <v>2.9414410609569508E-3</v>
      </c>
      <c r="C14" s="200">
        <v>1.1101047475558623E-2</v>
      </c>
      <c r="D14" s="200">
        <v>1.9617545625842836E-2</v>
      </c>
      <c r="E14" s="200">
        <v>2.7302740477727294E-2</v>
      </c>
      <c r="F14" s="200">
        <v>3.6448663412980919E-2</v>
      </c>
      <c r="G14" s="200">
        <v>4.471416909831627E-2</v>
      </c>
      <c r="H14" s="200">
        <v>5.1785171179827172E-2</v>
      </c>
      <c r="I14" s="200">
        <v>5.831416357747421E-2</v>
      </c>
      <c r="J14" s="200">
        <v>6.5901947999423949E-2</v>
      </c>
      <c r="K14" s="201">
        <v>7.4493493612748263E-2</v>
      </c>
    </row>
    <row r="15" spans="1:11">
      <c r="A15" s="231" t="s">
        <v>104</v>
      </c>
      <c r="B15" s="200">
        <v>6.1655268327822643E-3</v>
      </c>
      <c r="C15" s="200">
        <v>1.4957617220935471E-2</v>
      </c>
      <c r="D15" s="200">
        <v>2.5931274820700012E-2</v>
      </c>
      <c r="E15" s="200">
        <v>3.73650007908225E-2</v>
      </c>
      <c r="F15" s="200">
        <v>4.9622449660012502E-2</v>
      </c>
      <c r="G15" s="200">
        <v>5.9238758012990722E-2</v>
      </c>
      <c r="H15" s="200">
        <v>6.9364043717507928E-2</v>
      </c>
      <c r="I15" s="200">
        <v>8.2572426457664494E-2</v>
      </c>
      <c r="J15" s="200">
        <v>9.6889582444034672E-2</v>
      </c>
      <c r="K15" s="201">
        <v>0.11203191190883233</v>
      </c>
    </row>
    <row r="16" spans="1:11">
      <c r="A16" s="231" t="s">
        <v>105</v>
      </c>
      <c r="B16" s="200">
        <v>8.3263988565202007E-3</v>
      </c>
      <c r="C16" s="200">
        <v>2.3153804254565258E-2</v>
      </c>
      <c r="D16" s="200">
        <v>4.0482904477999182E-2</v>
      </c>
      <c r="E16" s="200">
        <v>6.0981066663185257E-2</v>
      </c>
      <c r="F16" s="200">
        <v>7.6771688638757274E-2</v>
      </c>
      <c r="G16" s="200">
        <v>9.3494927030920771E-2</v>
      </c>
      <c r="H16" s="200">
        <v>0.11180093155684634</v>
      </c>
      <c r="I16" s="200">
        <v>0.1306860400173111</v>
      </c>
      <c r="J16" s="200">
        <v>0.14901045376447974</v>
      </c>
      <c r="K16" s="201">
        <v>0.16694665067040082</v>
      </c>
    </row>
    <row r="17" spans="1:11">
      <c r="A17" s="231" t="s">
        <v>106</v>
      </c>
      <c r="B17" s="200">
        <v>1.1830251223441945E-2</v>
      </c>
      <c r="C17" s="200">
        <v>3.6793572888813131E-2</v>
      </c>
      <c r="D17" s="200">
        <v>6.4425795015254583E-2</v>
      </c>
      <c r="E17" s="200">
        <v>9.2138207307679854E-2</v>
      </c>
      <c r="F17" s="200">
        <v>0.11655855422446948</v>
      </c>
      <c r="G17" s="200">
        <v>0.13759780030882962</v>
      </c>
      <c r="H17" s="200">
        <v>0.15867494951306171</v>
      </c>
      <c r="I17" s="200">
        <v>0.17934094850614579</v>
      </c>
      <c r="J17" s="200">
        <v>0.19861684961482218</v>
      </c>
      <c r="K17" s="201">
        <v>0.21658023019858519</v>
      </c>
    </row>
    <row r="18" spans="1:11">
      <c r="A18" s="231" t="s">
        <v>107</v>
      </c>
      <c r="B18" s="200">
        <v>2.6774923788043692E-2</v>
      </c>
      <c r="C18" s="200">
        <v>7.0203583211300269E-2</v>
      </c>
      <c r="D18" s="200">
        <v>0.1164930957048147</v>
      </c>
      <c r="E18" s="200">
        <v>0.16060697791246947</v>
      </c>
      <c r="F18" s="200">
        <v>0.19617277117438414</v>
      </c>
      <c r="G18" s="200">
        <v>0.22766146389579822</v>
      </c>
      <c r="H18" s="200">
        <v>0.25299365568964005</v>
      </c>
      <c r="I18" s="200">
        <v>0.27422319153503205</v>
      </c>
      <c r="J18" s="200">
        <v>0.29727566814448758</v>
      </c>
      <c r="K18" s="201">
        <v>0.31963104607060444</v>
      </c>
    </row>
    <row r="19" spans="1:11">
      <c r="A19" s="231" t="s">
        <v>108</v>
      </c>
      <c r="B19" s="200">
        <v>3.4815344200555987E-2</v>
      </c>
      <c r="C19" s="200">
        <v>8.6584011107288639E-2</v>
      </c>
      <c r="D19" s="200">
        <v>0.14398104737102324</v>
      </c>
      <c r="E19" s="200">
        <v>0.19339426749967803</v>
      </c>
      <c r="F19" s="200">
        <v>0.2354985916742699</v>
      </c>
      <c r="G19" s="200">
        <v>0.27078205590633253</v>
      </c>
      <c r="H19" s="200">
        <v>0.30075535602244585</v>
      </c>
      <c r="I19" s="200">
        <v>0.33088616204348587</v>
      </c>
      <c r="J19" s="200">
        <v>0.36004447032825015</v>
      </c>
      <c r="K19" s="201">
        <v>0.38369049210191264</v>
      </c>
    </row>
    <row r="20" spans="1:11">
      <c r="A20" s="231" t="s">
        <v>109</v>
      </c>
      <c r="B20" s="200">
        <v>4.3987140653458989E-2</v>
      </c>
      <c r="C20" s="200">
        <v>0.10371956888505662</v>
      </c>
      <c r="D20" s="200">
        <v>0.16240815721095025</v>
      </c>
      <c r="E20" s="200">
        <v>0.21777893827681105</v>
      </c>
      <c r="F20" s="200">
        <v>0.26998971966483654</v>
      </c>
      <c r="G20" s="200">
        <v>0.31526550412718324</v>
      </c>
      <c r="H20" s="200">
        <v>0.35254003735439055</v>
      </c>
      <c r="I20" s="200">
        <v>0.38371362685807964</v>
      </c>
      <c r="J20" s="200">
        <v>0.41506345845928549</v>
      </c>
      <c r="K20" s="201">
        <v>0.4421975605240982</v>
      </c>
    </row>
    <row r="21" spans="1:11">
      <c r="A21" s="231" t="s">
        <v>110</v>
      </c>
      <c r="B21" s="200">
        <v>8.1006640728905954E-2</v>
      </c>
      <c r="C21" s="200">
        <v>0.15853157877562762</v>
      </c>
      <c r="D21" s="200">
        <v>0.22988775658175842</v>
      </c>
      <c r="E21" s="200">
        <v>0.29234385649138916</v>
      </c>
      <c r="F21" s="200">
        <v>0.34814662384929096</v>
      </c>
      <c r="G21" s="200">
        <v>0.39880465200939641</v>
      </c>
      <c r="H21" s="200">
        <v>0.4430415879237638</v>
      </c>
      <c r="I21" s="200">
        <v>0.48476170053725276</v>
      </c>
      <c r="J21" s="200">
        <v>0.52122432927008466</v>
      </c>
      <c r="K21" s="201">
        <v>0.54609353648150871</v>
      </c>
    </row>
    <row r="22" spans="1:11">
      <c r="A22" s="231" t="s">
        <v>111</v>
      </c>
      <c r="B22" s="200">
        <v>0.19565780884793793</v>
      </c>
      <c r="C22" s="200">
        <v>0.33034185427239715</v>
      </c>
      <c r="D22" s="200">
        <v>0.4193641077042537</v>
      </c>
      <c r="E22" s="200">
        <v>0.47866298662085371</v>
      </c>
      <c r="F22" s="200">
        <v>0.52662381974952377</v>
      </c>
      <c r="G22" s="200">
        <v>0.5664215095625964</v>
      </c>
      <c r="H22" s="200">
        <v>0.59784410473708038</v>
      </c>
      <c r="I22" s="200">
        <v>0.62568220055445745</v>
      </c>
      <c r="J22" s="200">
        <v>0.63683538621312197</v>
      </c>
      <c r="K22" s="201">
        <v>0.64710055741967709</v>
      </c>
    </row>
    <row r="23" spans="1:11">
      <c r="A23" s="231" t="s">
        <v>112</v>
      </c>
      <c r="B23" s="200">
        <v>0.36901480604937453</v>
      </c>
      <c r="C23" s="200">
        <v>0.5009248000183999</v>
      </c>
      <c r="D23" s="200">
        <v>0.59099763989591481</v>
      </c>
      <c r="E23" s="200">
        <v>0.65928694817906375</v>
      </c>
      <c r="F23" s="200">
        <v>0.6913299668942956</v>
      </c>
      <c r="G23" s="200">
        <v>0.70234517291636855</v>
      </c>
      <c r="H23" s="200">
        <v>0.72140500266631724</v>
      </c>
      <c r="I23" s="200">
        <v>0.73624068845456714</v>
      </c>
      <c r="J23" s="200">
        <v>0.74752955633898577</v>
      </c>
      <c r="K23" s="201">
        <v>0.75288139421840794</v>
      </c>
    </row>
    <row r="24" spans="1:11">
      <c r="A24" s="231" t="s">
        <v>117</v>
      </c>
      <c r="B24" s="200">
        <v>1.0134660219596192E-3</v>
      </c>
      <c r="C24" s="200">
        <v>2.5133829343695346E-3</v>
      </c>
      <c r="D24" s="200">
        <v>4.4215938948757305E-3</v>
      </c>
      <c r="E24" s="200">
        <v>6.4335953461832629E-3</v>
      </c>
      <c r="F24" s="200">
        <v>8.731494807113438E-3</v>
      </c>
      <c r="G24" s="200">
        <v>1.1183813972157841E-2</v>
      </c>
      <c r="H24" s="200">
        <v>1.3698476819060001E-2</v>
      </c>
      <c r="I24" s="200">
        <v>1.6407808243337096E-2</v>
      </c>
      <c r="J24" s="200">
        <v>1.9309153138973967E-2</v>
      </c>
      <c r="K24" s="201">
        <v>2.2452450444116256E-2</v>
      </c>
    </row>
    <row r="25" spans="1:11">
      <c r="A25" s="231" t="s">
        <v>38</v>
      </c>
      <c r="B25" s="200">
        <v>4.2020552823129442E-2</v>
      </c>
      <c r="C25" s="200">
        <v>8.4823447883049519E-2</v>
      </c>
      <c r="D25" s="200">
        <v>0.12531377682924716</v>
      </c>
      <c r="E25" s="200">
        <v>0.16090744310166372</v>
      </c>
      <c r="F25" s="200">
        <v>0.19063826683839058</v>
      </c>
      <c r="G25" s="200">
        <v>0.21549496386477573</v>
      </c>
      <c r="H25" s="200">
        <v>0.23685357935186224</v>
      </c>
      <c r="I25" s="200">
        <v>0.25651731559817093</v>
      </c>
      <c r="J25" s="200">
        <v>0.27549289126519705</v>
      </c>
      <c r="K25" s="201">
        <v>0.29265239376562879</v>
      </c>
    </row>
    <row r="26" spans="1:11" ht="14.7" thickBot="1">
      <c r="A26" s="232" t="s">
        <v>39</v>
      </c>
      <c r="B26" s="202">
        <v>1.7950282815564211E-2</v>
      </c>
      <c r="C26" s="202">
        <v>3.5655775555592739E-2</v>
      </c>
      <c r="D26" s="202">
        <v>5.1830081949894691E-2</v>
      </c>
      <c r="E26" s="202">
        <v>6.5466917431848959E-2</v>
      </c>
      <c r="F26" s="202">
        <v>7.6632135726898643E-2</v>
      </c>
      <c r="G26" s="202">
        <v>8.5865445476004276E-2</v>
      </c>
      <c r="H26" s="202">
        <v>9.3732316730562149E-2</v>
      </c>
      <c r="I26" s="202">
        <v>0.10098011430881992</v>
      </c>
      <c r="J26" s="202">
        <v>0.10796327711734632</v>
      </c>
      <c r="K26" s="203">
        <v>0.11449128476597259</v>
      </c>
    </row>
  </sheetData>
  <hyperlinks>
    <hyperlink ref="G1" location="'Table of Contents'!A1" display="Back to Table of Contents" xr:uid="{8547189B-CB88-41F7-8771-EBDF1916E69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1ABC1-9143-4FF9-8B1C-16AC6B45E3B8}">
  <dimension ref="A1:K38"/>
  <sheetViews>
    <sheetView zoomScale="85" zoomScaleNormal="85" workbookViewId="0"/>
  </sheetViews>
  <sheetFormatPr defaultColWidth="9.15625" defaultRowHeight="14.4"/>
  <cols>
    <col min="1" max="1" width="36.578125" style="2" bestFit="1" customWidth="1"/>
    <col min="2" max="16384" width="9.15625" style="2"/>
  </cols>
  <sheetData>
    <row r="1" spans="1:11">
      <c r="A1" s="24" t="s">
        <v>278</v>
      </c>
      <c r="G1" s="256" t="s">
        <v>233</v>
      </c>
    </row>
    <row r="2" spans="1:11" ht="14.7" thickBot="1">
      <c r="A2" s="2" t="s">
        <v>213</v>
      </c>
    </row>
    <row r="3" spans="1:11">
      <c r="A3" s="235" t="s">
        <v>563</v>
      </c>
      <c r="B3" s="236">
        <v>1</v>
      </c>
      <c r="C3" s="236">
        <v>2</v>
      </c>
      <c r="D3" s="236">
        <v>3</v>
      </c>
      <c r="E3" s="236">
        <v>4</v>
      </c>
      <c r="F3" s="236">
        <v>5</v>
      </c>
      <c r="G3" s="236">
        <v>6</v>
      </c>
      <c r="H3" s="236">
        <v>7</v>
      </c>
      <c r="I3" s="236">
        <v>8</v>
      </c>
      <c r="J3" s="236">
        <v>9</v>
      </c>
      <c r="K3" s="237">
        <v>10</v>
      </c>
    </row>
    <row r="4" spans="1:11">
      <c r="A4" s="233" t="s">
        <v>3</v>
      </c>
      <c r="B4" s="238">
        <v>8.9503491603005747E-3</v>
      </c>
      <c r="C4" s="238">
        <v>1.8661784039752605E-2</v>
      </c>
      <c r="D4" s="238">
        <v>2.758267880892129E-2</v>
      </c>
      <c r="E4" s="238">
        <v>3.3529372136554381E-2</v>
      </c>
      <c r="F4" s="238">
        <v>3.8412178044903267E-2</v>
      </c>
      <c r="G4" s="238">
        <v>4.1676221170518279E-2</v>
      </c>
      <c r="H4" s="238">
        <v>4.3846364654139047E-2</v>
      </c>
      <c r="I4" s="238">
        <v>4.5623646042954213E-2</v>
      </c>
      <c r="J4" s="238">
        <v>4.6497820871037487E-2</v>
      </c>
      <c r="K4" s="239">
        <v>4.6651700866324752E-2</v>
      </c>
    </row>
    <row r="5" spans="1:11">
      <c r="A5" s="233" t="s">
        <v>4</v>
      </c>
      <c r="B5" s="238">
        <v>2.3909484717930418E-2</v>
      </c>
      <c r="C5" s="238">
        <v>4.8277095247505786E-2</v>
      </c>
      <c r="D5" s="238">
        <v>7.118681560121265E-2</v>
      </c>
      <c r="E5" s="238">
        <v>9.2591467346485823E-2</v>
      </c>
      <c r="F5" s="238">
        <v>0.11267272762840641</v>
      </c>
      <c r="G5" s="238">
        <v>0.1307747862614308</v>
      </c>
      <c r="H5" s="238">
        <v>0.1475302504014675</v>
      </c>
      <c r="I5" s="238">
        <v>0.16389910755067527</v>
      </c>
      <c r="J5" s="238">
        <v>0.17867760223119222</v>
      </c>
      <c r="K5" s="239">
        <v>0.18923137780107779</v>
      </c>
    </row>
    <row r="6" spans="1:11">
      <c r="A6" s="233" t="s">
        <v>5</v>
      </c>
      <c r="B6" s="238">
        <v>5.2257459866987821E-3</v>
      </c>
      <c r="C6" s="238">
        <v>1.0379451006060636E-2</v>
      </c>
      <c r="D6" s="238">
        <v>1.5347570150449297E-2</v>
      </c>
      <c r="E6" s="238">
        <v>2.0084155741186605E-2</v>
      </c>
      <c r="F6" s="238">
        <v>2.4588984996505858E-2</v>
      </c>
      <c r="G6" s="238">
        <v>2.8626125132586444E-2</v>
      </c>
      <c r="H6" s="238">
        <v>3.2167886753176833E-2</v>
      </c>
      <c r="I6" s="238">
        <v>3.5644047137470158E-2</v>
      </c>
      <c r="J6" s="238">
        <v>3.9138452016023617E-2</v>
      </c>
      <c r="K6" s="239">
        <v>4.262245764962358E-2</v>
      </c>
    </row>
    <row r="7" spans="1:11">
      <c r="A7" s="233" t="s">
        <v>6</v>
      </c>
      <c r="B7" s="238">
        <v>1.1972041671344691E-2</v>
      </c>
      <c r="C7" s="238">
        <v>2.3689519275110649E-2</v>
      </c>
      <c r="D7" s="238">
        <v>3.5363352851307206E-2</v>
      </c>
      <c r="E7" s="238">
        <v>4.5416778344337216E-2</v>
      </c>
      <c r="F7" s="238">
        <v>5.3665832924571277E-2</v>
      </c>
      <c r="G7" s="238">
        <v>6.1240938563017489E-2</v>
      </c>
      <c r="H7" s="238">
        <v>6.7187592172236688E-2</v>
      </c>
      <c r="I7" s="238">
        <v>7.1711202199362223E-2</v>
      </c>
      <c r="J7" s="238">
        <v>7.6434228364723023E-2</v>
      </c>
      <c r="K7" s="239">
        <v>8.0058573449591441E-2</v>
      </c>
    </row>
    <row r="8" spans="1:11">
      <c r="A8" s="233" t="s">
        <v>7</v>
      </c>
      <c r="B8" s="238">
        <v>1.5739957370311974E-2</v>
      </c>
      <c r="C8" s="238">
        <v>3.2731780883171746E-2</v>
      </c>
      <c r="D8" s="238">
        <v>4.9413230086270854E-2</v>
      </c>
      <c r="E8" s="238">
        <v>6.4582329267312E-2</v>
      </c>
      <c r="F8" s="238">
        <v>7.7586446441777479E-2</v>
      </c>
      <c r="G8" s="238">
        <v>8.7618618334493359E-2</v>
      </c>
      <c r="H8" s="238">
        <v>9.635995425616084E-2</v>
      </c>
      <c r="I8" s="238">
        <v>0.10416658525780143</v>
      </c>
      <c r="J8" s="238">
        <v>0.11171355818869733</v>
      </c>
      <c r="K8" s="239">
        <v>0.118927237504167</v>
      </c>
    </row>
    <row r="9" spans="1:11">
      <c r="A9" s="233" t="s">
        <v>8</v>
      </c>
      <c r="B9" s="238">
        <v>9.8358858166974761E-3</v>
      </c>
      <c r="C9" s="238">
        <v>2.0657204059784995E-2</v>
      </c>
      <c r="D9" s="238">
        <v>3.1212197435145361E-2</v>
      </c>
      <c r="E9" s="238">
        <v>4.082827172317216E-2</v>
      </c>
      <c r="F9" s="238">
        <v>4.9744550455472769E-2</v>
      </c>
      <c r="G9" s="238">
        <v>5.6937244216098137E-2</v>
      </c>
      <c r="H9" s="238">
        <v>6.2070254378618905E-2</v>
      </c>
      <c r="I9" s="238">
        <v>6.6232645149032821E-2</v>
      </c>
      <c r="J9" s="238">
        <v>7.064179916722757E-2</v>
      </c>
      <c r="K9" s="239">
        <v>7.5423842470362046E-2</v>
      </c>
    </row>
    <row r="10" spans="1:11">
      <c r="A10" s="233" t="s">
        <v>9</v>
      </c>
      <c r="B10" s="238">
        <v>2.6655388590526741E-2</v>
      </c>
      <c r="C10" s="238">
        <v>5.5296457463301696E-2</v>
      </c>
      <c r="D10" s="238">
        <v>8.2290434431310677E-2</v>
      </c>
      <c r="E10" s="238">
        <v>0.10737172545665319</v>
      </c>
      <c r="F10" s="238">
        <v>0.1300331497729017</v>
      </c>
      <c r="G10" s="238">
        <v>0.15029866802668523</v>
      </c>
      <c r="H10" s="238">
        <v>0.16724429424180509</v>
      </c>
      <c r="I10" s="238">
        <v>0.18355791371232266</v>
      </c>
      <c r="J10" s="238">
        <v>0.19794070246005679</v>
      </c>
      <c r="K10" s="239">
        <v>0.209717345623747</v>
      </c>
    </row>
    <row r="11" spans="1:11">
      <c r="A11" s="233" t="s">
        <v>10</v>
      </c>
      <c r="B11" s="238">
        <v>2.6451752310791998E-2</v>
      </c>
      <c r="C11" s="238">
        <v>5.7653672467845252E-2</v>
      </c>
      <c r="D11" s="238">
        <v>9.1172447367292575E-2</v>
      </c>
      <c r="E11" s="238">
        <v>0.12363510793920685</v>
      </c>
      <c r="F11" s="238">
        <v>0.15573040685405259</v>
      </c>
      <c r="G11" s="238">
        <v>0.18315188809033189</v>
      </c>
      <c r="H11" s="238">
        <v>0.20283604057557425</v>
      </c>
      <c r="I11" s="238">
        <v>0.2218946375693821</v>
      </c>
      <c r="J11" s="238">
        <v>0.24181649515073089</v>
      </c>
      <c r="K11" s="239">
        <v>0.26077114750422459</v>
      </c>
    </row>
    <row r="12" spans="1:11">
      <c r="A12" s="233" t="s">
        <v>11</v>
      </c>
      <c r="B12" s="238">
        <v>3.7561660548911302E-2</v>
      </c>
      <c r="C12" s="238">
        <v>7.8489615648883904E-2</v>
      </c>
      <c r="D12" s="238">
        <v>0.11711627788352852</v>
      </c>
      <c r="E12" s="238">
        <v>0.14890502854396548</v>
      </c>
      <c r="F12" s="238">
        <v>0.17478618008829849</v>
      </c>
      <c r="G12" s="238">
        <v>0.19651903186220765</v>
      </c>
      <c r="H12" s="238">
        <v>0.21620222678012235</v>
      </c>
      <c r="I12" s="238">
        <v>0.23312413422971889</v>
      </c>
      <c r="J12" s="238">
        <v>0.24627344576922694</v>
      </c>
      <c r="K12" s="239">
        <v>0.25674633109329992</v>
      </c>
    </row>
    <row r="13" spans="1:11">
      <c r="A13" s="233" t="s">
        <v>12</v>
      </c>
      <c r="B13" s="238">
        <v>2.3346101041452294E-2</v>
      </c>
      <c r="C13" s="238">
        <v>4.9727077559068911E-2</v>
      </c>
      <c r="D13" s="238">
        <v>7.1880447384052193E-2</v>
      </c>
      <c r="E13" s="238">
        <v>9.2240091672703528E-2</v>
      </c>
      <c r="F13" s="238">
        <v>0.11000655527852821</v>
      </c>
      <c r="G13" s="238">
        <v>0.12515523883775825</v>
      </c>
      <c r="H13" s="238">
        <v>0.13939204015406192</v>
      </c>
      <c r="I13" s="238">
        <v>0.15339933807755313</v>
      </c>
      <c r="J13" s="238">
        <v>0.16390982838748291</v>
      </c>
      <c r="K13" s="239">
        <v>0.17447493087917498</v>
      </c>
    </row>
    <row r="14" spans="1:11">
      <c r="A14" s="233" t="s">
        <v>13</v>
      </c>
      <c r="B14" s="238">
        <v>2.9148191959451508E-2</v>
      </c>
      <c r="C14" s="238">
        <v>5.9444565339597077E-2</v>
      </c>
      <c r="D14" s="238">
        <v>8.7861698658735055E-2</v>
      </c>
      <c r="E14" s="238">
        <v>0.11051741126765147</v>
      </c>
      <c r="F14" s="238">
        <v>0.13231714816589657</v>
      </c>
      <c r="G14" s="238">
        <v>0.15400902573150144</v>
      </c>
      <c r="H14" s="238">
        <v>0.17588102442296416</v>
      </c>
      <c r="I14" s="238">
        <v>0.1966327556211559</v>
      </c>
      <c r="J14" s="238">
        <v>0.21732134705593342</v>
      </c>
      <c r="K14" s="239">
        <v>0.2397683901065788</v>
      </c>
    </row>
    <row r="15" spans="1:11">
      <c r="A15" s="233" t="s">
        <v>14</v>
      </c>
      <c r="B15" s="238">
        <v>2.9104692166721846E-2</v>
      </c>
      <c r="C15" s="238">
        <v>5.5550830620045621E-2</v>
      </c>
      <c r="D15" s="238">
        <v>7.8636561220287171E-2</v>
      </c>
      <c r="E15" s="238">
        <v>9.8052819609892428E-2</v>
      </c>
      <c r="F15" s="238">
        <v>0.11426961322108597</v>
      </c>
      <c r="G15" s="238">
        <v>0.1280064630699691</v>
      </c>
      <c r="H15" s="238">
        <v>0.1401698589340441</v>
      </c>
      <c r="I15" s="238">
        <v>0.1511215818875965</v>
      </c>
      <c r="J15" s="238">
        <v>0.16183763415940533</v>
      </c>
      <c r="K15" s="239">
        <v>0.17139662126982147</v>
      </c>
    </row>
    <row r="16" spans="1:11">
      <c r="A16" s="233" t="s">
        <v>15</v>
      </c>
      <c r="B16" s="238">
        <v>3.1976693001352086E-2</v>
      </c>
      <c r="C16" s="238">
        <v>6.1131022465038987E-2</v>
      </c>
      <c r="D16" s="238">
        <v>8.3329340019963061E-2</v>
      </c>
      <c r="E16" s="238">
        <v>0.10056070834581754</v>
      </c>
      <c r="F16" s="238">
        <v>0.11309237066616462</v>
      </c>
      <c r="G16" s="238">
        <v>0.1234047269627282</v>
      </c>
      <c r="H16" s="238">
        <v>0.13213259113205789</v>
      </c>
      <c r="I16" s="238">
        <v>0.14174927728984088</v>
      </c>
      <c r="J16" s="238">
        <v>0.15232554885780625</v>
      </c>
      <c r="K16" s="239">
        <v>0.16388593452629496</v>
      </c>
    </row>
    <row r="17" spans="1:11">
      <c r="A17" s="233" t="s">
        <v>54</v>
      </c>
      <c r="B17" s="238">
        <v>1.1061285780944119E-2</v>
      </c>
      <c r="C17" s="238">
        <v>2.1987290645365754E-2</v>
      </c>
      <c r="D17" s="238">
        <v>3.2073613884285757E-2</v>
      </c>
      <c r="E17" s="238">
        <v>3.9770377260330614E-2</v>
      </c>
      <c r="F17" s="238">
        <v>4.5837199398922501E-2</v>
      </c>
      <c r="G17" s="238">
        <v>5.1036102528686289E-2</v>
      </c>
      <c r="H17" s="238">
        <v>5.5531402422982712E-2</v>
      </c>
      <c r="I17" s="238">
        <v>5.9832064765147019E-2</v>
      </c>
      <c r="J17" s="238">
        <v>6.4429843080583638E-2</v>
      </c>
      <c r="K17" s="239">
        <v>6.9536970692266276E-2</v>
      </c>
    </row>
    <row r="18" spans="1:11">
      <c r="A18" s="233" t="s">
        <v>16</v>
      </c>
      <c r="B18" s="238">
        <v>2.3492749576996097E-2</v>
      </c>
      <c r="C18" s="238">
        <v>4.6232774306241509E-2</v>
      </c>
      <c r="D18" s="238">
        <v>6.8498979799219484E-2</v>
      </c>
      <c r="E18" s="238">
        <v>8.9128948816508013E-2</v>
      </c>
      <c r="F18" s="238">
        <v>0.10712421493150071</v>
      </c>
      <c r="G18" s="238">
        <v>0.12323248438541545</v>
      </c>
      <c r="H18" s="238">
        <v>0.13703887552619332</v>
      </c>
      <c r="I18" s="238">
        <v>0.14968936135921784</v>
      </c>
      <c r="J18" s="238">
        <v>0.1596575023443737</v>
      </c>
      <c r="K18" s="239">
        <v>0.16799100198591155</v>
      </c>
    </row>
    <row r="19" spans="1:11">
      <c r="A19" s="233" t="s">
        <v>17</v>
      </c>
      <c r="B19" s="238">
        <v>1.4632474625357439E-2</v>
      </c>
      <c r="C19" s="238">
        <v>2.9512528994267928E-2</v>
      </c>
      <c r="D19" s="238">
        <v>4.2725455189550621E-2</v>
      </c>
      <c r="E19" s="238">
        <v>5.4984457641739426E-2</v>
      </c>
      <c r="F19" s="238">
        <v>6.5501518135288817E-2</v>
      </c>
      <c r="G19" s="238">
        <v>7.5558195346980828E-2</v>
      </c>
      <c r="H19" s="238">
        <v>8.478205798079097E-2</v>
      </c>
      <c r="I19" s="238">
        <v>9.1416222337729058E-2</v>
      </c>
      <c r="J19" s="238">
        <v>9.8233652887522394E-2</v>
      </c>
      <c r="K19" s="239">
        <v>0.10324657022256878</v>
      </c>
    </row>
    <row r="20" spans="1:11">
      <c r="A20" s="233" t="s">
        <v>18</v>
      </c>
      <c r="B20" s="238">
        <v>1.6946582114451769E-2</v>
      </c>
      <c r="C20" s="238">
        <v>3.4870954243925389E-2</v>
      </c>
      <c r="D20" s="238">
        <v>5.1043001922069342E-2</v>
      </c>
      <c r="E20" s="238">
        <v>6.5962893902911657E-2</v>
      </c>
      <c r="F20" s="238">
        <v>7.8424007767633364E-2</v>
      </c>
      <c r="G20" s="238">
        <v>8.9353979706925379E-2</v>
      </c>
      <c r="H20" s="238">
        <v>9.980229084032799E-2</v>
      </c>
      <c r="I20" s="238">
        <v>0.11079824342142175</v>
      </c>
      <c r="J20" s="238">
        <v>0.12171542058439333</v>
      </c>
      <c r="K20" s="239">
        <v>0.13233074797005751</v>
      </c>
    </row>
    <row r="21" spans="1:11">
      <c r="A21" s="233" t="s">
        <v>19</v>
      </c>
      <c r="B21" s="238">
        <v>4.1570800196565227E-2</v>
      </c>
      <c r="C21" s="238">
        <v>8.3049519207976763E-2</v>
      </c>
      <c r="D21" s="238">
        <v>0.12005115480798612</v>
      </c>
      <c r="E21" s="238">
        <v>0.15321310819884482</v>
      </c>
      <c r="F21" s="238">
        <v>0.181864472809805</v>
      </c>
      <c r="G21" s="238">
        <v>0.20644367176041567</v>
      </c>
      <c r="H21" s="238">
        <v>0.22723083312806314</v>
      </c>
      <c r="I21" s="238">
        <v>0.24700032002666406</v>
      </c>
      <c r="J21" s="238">
        <v>0.26578242750781744</v>
      </c>
      <c r="K21" s="239">
        <v>0.28501588260095334</v>
      </c>
    </row>
    <row r="22" spans="1:11">
      <c r="A22" s="233" t="s">
        <v>55</v>
      </c>
      <c r="B22" s="238">
        <v>3.0944265399469595E-3</v>
      </c>
      <c r="C22" s="238">
        <v>6.5531969307807136E-3</v>
      </c>
      <c r="D22" s="238">
        <v>1.0098788056420505E-2</v>
      </c>
      <c r="E22" s="238">
        <v>1.3928236432063312E-2</v>
      </c>
      <c r="F22" s="238">
        <v>1.7788429778641479E-2</v>
      </c>
      <c r="G22" s="238">
        <v>2.1647344153820969E-2</v>
      </c>
      <c r="H22" s="238">
        <v>2.5389387117306206E-2</v>
      </c>
      <c r="I22" s="238">
        <v>2.909293077601427E-2</v>
      </c>
      <c r="J22" s="238">
        <v>3.2920336437614828E-2</v>
      </c>
      <c r="K22" s="239">
        <v>3.6685040852430406E-2</v>
      </c>
    </row>
    <row r="23" spans="1:11">
      <c r="A23" s="233" t="s">
        <v>20</v>
      </c>
      <c r="B23" s="238">
        <v>6.0255679118970673E-2</v>
      </c>
      <c r="C23" s="238">
        <v>0.12035983448027088</v>
      </c>
      <c r="D23" s="238">
        <v>0.17340735008370667</v>
      </c>
      <c r="E23" s="238">
        <v>0.217190246277433</v>
      </c>
      <c r="F23" s="238">
        <v>0.25812385102179181</v>
      </c>
      <c r="G23" s="238">
        <v>0.29401380204529359</v>
      </c>
      <c r="H23" s="238">
        <v>0.32141993782940759</v>
      </c>
      <c r="I23" s="238">
        <v>0.34130961107764124</v>
      </c>
      <c r="J23" s="238">
        <v>0.36004640506561403</v>
      </c>
      <c r="K23" s="239">
        <v>0.3807722611817681</v>
      </c>
    </row>
    <row r="24" spans="1:11">
      <c r="A24" s="233" t="s">
        <v>21</v>
      </c>
      <c r="B24" s="238">
        <v>3.3305451676972186E-2</v>
      </c>
      <c r="C24" s="238">
        <v>6.831933557334513E-2</v>
      </c>
      <c r="D24" s="238">
        <v>0.10431524498342204</v>
      </c>
      <c r="E24" s="238">
        <v>0.13538543087795774</v>
      </c>
      <c r="F24" s="238">
        <v>0.1642589856022405</v>
      </c>
      <c r="G24" s="238">
        <v>0.18968337741906149</v>
      </c>
      <c r="H24" s="238">
        <v>0.2106397251139257</v>
      </c>
      <c r="I24" s="238">
        <v>0.22883159535590436</v>
      </c>
      <c r="J24" s="238">
        <v>0.24457851685157039</v>
      </c>
      <c r="K24" s="239">
        <v>0.25922702229084149</v>
      </c>
    </row>
    <row r="25" spans="1:11">
      <c r="A25" s="233" t="s">
        <v>22</v>
      </c>
      <c r="B25" s="238">
        <v>2.4700638491684024E-2</v>
      </c>
      <c r="C25" s="238">
        <v>4.8445700274898473E-2</v>
      </c>
      <c r="D25" s="238">
        <v>6.7905806528249624E-2</v>
      </c>
      <c r="E25" s="238">
        <v>8.0753328894105803E-2</v>
      </c>
      <c r="F25" s="238">
        <v>8.9933478392555055E-2</v>
      </c>
      <c r="G25" s="238">
        <v>9.7946521292893607E-2</v>
      </c>
      <c r="H25" s="238">
        <v>0.10156841165047537</v>
      </c>
      <c r="I25" s="238">
        <v>0.10402924605064201</v>
      </c>
      <c r="J25" s="238">
        <v>0.10676050431799256</v>
      </c>
      <c r="K25" s="239">
        <v>0.10977471020305007</v>
      </c>
    </row>
    <row r="26" spans="1:11">
      <c r="A26" s="233" t="s">
        <v>23</v>
      </c>
      <c r="B26" s="238">
        <v>3.0040255867271548E-2</v>
      </c>
      <c r="C26" s="238">
        <v>5.9773074607713195E-2</v>
      </c>
      <c r="D26" s="238">
        <v>8.711375675380395E-2</v>
      </c>
      <c r="E26" s="238">
        <v>0.11017718942390764</v>
      </c>
      <c r="F26" s="238">
        <v>0.12870786339740359</v>
      </c>
      <c r="G26" s="238">
        <v>0.14519087726244884</v>
      </c>
      <c r="H26" s="238">
        <v>0.1606889283642976</v>
      </c>
      <c r="I26" s="238">
        <v>0.17427368440146862</v>
      </c>
      <c r="J26" s="238">
        <v>0.1872800278338197</v>
      </c>
      <c r="K26" s="239">
        <v>0.20010354740974878</v>
      </c>
    </row>
    <row r="27" spans="1:11">
      <c r="A27" s="233" t="s">
        <v>56</v>
      </c>
      <c r="B27" s="238">
        <v>5.2134832149068888E-3</v>
      </c>
      <c r="C27" s="238">
        <v>1.0651966227126941E-2</v>
      </c>
      <c r="D27" s="238">
        <v>1.53541916176132E-2</v>
      </c>
      <c r="E27" s="238">
        <v>1.9411468981529456E-2</v>
      </c>
      <c r="F27" s="238">
        <v>2.2392982424827901E-2</v>
      </c>
      <c r="G27" s="238">
        <v>2.5279628025566714E-2</v>
      </c>
      <c r="H27" s="238">
        <v>2.7870844128016214E-2</v>
      </c>
      <c r="I27" s="238">
        <v>3.0172015279963604E-2</v>
      </c>
      <c r="J27" s="238">
        <v>3.2753889010340709E-2</v>
      </c>
      <c r="K27" s="239">
        <v>3.5701442963420926E-2</v>
      </c>
    </row>
    <row r="28" spans="1:11">
      <c r="A28" s="233" t="s">
        <v>24</v>
      </c>
      <c r="B28" s="238">
        <v>3.3887602297941632E-2</v>
      </c>
      <c r="C28" s="238">
        <v>6.7640189549417085E-2</v>
      </c>
      <c r="D28" s="238">
        <v>0.10094158415996246</v>
      </c>
      <c r="E28" s="238">
        <v>0.13150184707100332</v>
      </c>
      <c r="F28" s="238">
        <v>0.15847927738567558</v>
      </c>
      <c r="G28" s="238">
        <v>0.18210564063619794</v>
      </c>
      <c r="H28" s="238">
        <v>0.20174611031487943</v>
      </c>
      <c r="I28" s="238">
        <v>0.21898629170664996</v>
      </c>
      <c r="J28" s="238">
        <v>0.23468593040713348</v>
      </c>
      <c r="K28" s="239">
        <v>0.2487508860390949</v>
      </c>
    </row>
    <row r="29" spans="1:11">
      <c r="A29" s="233" t="s">
        <v>25</v>
      </c>
      <c r="B29" s="238">
        <v>2.2586630208975444E-2</v>
      </c>
      <c r="C29" s="238">
        <v>4.6384888511343925E-2</v>
      </c>
      <c r="D29" s="238">
        <v>6.9055511025869265E-2</v>
      </c>
      <c r="E29" s="238">
        <v>8.9779169115403845E-2</v>
      </c>
      <c r="F29" s="238">
        <v>0.10881741751094676</v>
      </c>
      <c r="G29" s="238">
        <v>0.12559319536973046</v>
      </c>
      <c r="H29" s="238">
        <v>0.14076663275406032</v>
      </c>
      <c r="I29" s="238">
        <v>0.15408413220582506</v>
      </c>
      <c r="J29" s="238">
        <v>0.16716637243182264</v>
      </c>
      <c r="K29" s="239">
        <v>0.18008463008782905</v>
      </c>
    </row>
    <row r="30" spans="1:11">
      <c r="A30" s="233" t="s">
        <v>26</v>
      </c>
      <c r="B30" s="238">
        <v>2.4092218888474681E-2</v>
      </c>
      <c r="C30" s="238">
        <v>4.9049940289373817E-2</v>
      </c>
      <c r="D30" s="238">
        <v>7.1961651843123864E-2</v>
      </c>
      <c r="E30" s="238">
        <v>9.4836663699201407E-2</v>
      </c>
      <c r="F30" s="238">
        <v>0.11542236245260695</v>
      </c>
      <c r="G30" s="238">
        <v>0.13415660687724162</v>
      </c>
      <c r="H30" s="238">
        <v>0.15110035219255868</v>
      </c>
      <c r="I30" s="238">
        <v>0.16694783389861734</v>
      </c>
      <c r="J30" s="238">
        <v>0.18181715420998346</v>
      </c>
      <c r="K30" s="239">
        <v>0.19636003045911465</v>
      </c>
    </row>
    <row r="31" spans="1:11">
      <c r="A31" s="233" t="s">
        <v>27</v>
      </c>
      <c r="B31" s="238">
        <v>4.7564824117756199E-3</v>
      </c>
      <c r="C31" s="238">
        <v>9.5086943398474677E-3</v>
      </c>
      <c r="D31" s="238">
        <v>1.3739952446431669E-2</v>
      </c>
      <c r="E31" s="238">
        <v>1.7131796059598137E-2</v>
      </c>
      <c r="F31" s="238">
        <v>1.9522293101204347E-2</v>
      </c>
      <c r="G31" s="238">
        <v>2.1366881714648178E-2</v>
      </c>
      <c r="H31" s="238">
        <v>2.2002505602085276E-2</v>
      </c>
      <c r="I31" s="238">
        <v>2.2002505602085276E-2</v>
      </c>
      <c r="J31" s="238">
        <v>2.2002505602085276E-2</v>
      </c>
      <c r="K31" s="239">
        <v>2.2002505602085276E-2</v>
      </c>
    </row>
    <row r="32" spans="1:11">
      <c r="A32" s="233" t="s">
        <v>28</v>
      </c>
      <c r="B32" s="238">
        <v>2.2337689271340389E-2</v>
      </c>
      <c r="C32" s="238">
        <v>4.3510601152755068E-2</v>
      </c>
      <c r="D32" s="238">
        <v>6.2299114549304369E-2</v>
      </c>
      <c r="E32" s="238">
        <v>7.7313731070829395E-2</v>
      </c>
      <c r="F32" s="238">
        <v>8.8682612465574295E-2</v>
      </c>
      <c r="G32" s="238">
        <v>9.6485061169810704E-2</v>
      </c>
      <c r="H32" s="238">
        <v>0.1024975476330674</v>
      </c>
      <c r="I32" s="238">
        <v>0.10652567446082462</v>
      </c>
      <c r="J32" s="238">
        <v>0.10957444306898301</v>
      </c>
      <c r="K32" s="239">
        <v>0.11197278424182899</v>
      </c>
    </row>
    <row r="33" spans="1:11">
      <c r="A33" s="233" t="s">
        <v>29</v>
      </c>
      <c r="B33" s="238">
        <v>2.0585066717336953E-2</v>
      </c>
      <c r="C33" s="238">
        <v>3.774632395073918E-2</v>
      </c>
      <c r="D33" s="238">
        <v>5.2451615188877199E-2</v>
      </c>
      <c r="E33" s="238">
        <v>6.4840150606879976E-2</v>
      </c>
      <c r="F33" s="238">
        <v>7.3954824065166402E-2</v>
      </c>
      <c r="G33" s="238">
        <v>8.1886847323258016E-2</v>
      </c>
      <c r="H33" s="238">
        <v>8.8225686089834499E-2</v>
      </c>
      <c r="I33" s="238">
        <v>9.3614602294217253E-2</v>
      </c>
      <c r="J33" s="238">
        <v>9.8426725266451687E-2</v>
      </c>
      <c r="K33" s="239">
        <v>0.10363796657605973</v>
      </c>
    </row>
    <row r="34" spans="1:11">
      <c r="A34" s="233" t="s">
        <v>30</v>
      </c>
      <c r="B34" s="238">
        <v>2.8045880497252873E-2</v>
      </c>
      <c r="C34" s="238">
        <v>5.3949876487750847E-2</v>
      </c>
      <c r="D34" s="238">
        <v>7.9788894356691897E-2</v>
      </c>
      <c r="E34" s="238">
        <v>0.10524723623861898</v>
      </c>
      <c r="F34" s="238">
        <v>0.1277090053368648</v>
      </c>
      <c r="G34" s="238">
        <v>0.14560823689517699</v>
      </c>
      <c r="H34" s="238">
        <v>0.16277252959289101</v>
      </c>
      <c r="I34" s="238">
        <v>0.18062124740066277</v>
      </c>
      <c r="J34" s="238">
        <v>0.19903521103568089</v>
      </c>
      <c r="K34" s="239">
        <v>0.2169055028123722</v>
      </c>
    </row>
    <row r="35" spans="1:11">
      <c r="A35" s="233" t="s">
        <v>31</v>
      </c>
      <c r="B35" s="238">
        <v>1.6031167083149223E-3</v>
      </c>
      <c r="C35" s="238">
        <v>3.0181966403629579E-3</v>
      </c>
      <c r="D35" s="238">
        <v>4.3393377402661804E-3</v>
      </c>
      <c r="E35" s="238">
        <v>5.558066524432359E-3</v>
      </c>
      <c r="F35" s="238">
        <v>6.7466389460053566E-3</v>
      </c>
      <c r="G35" s="238">
        <v>7.9293021755585391E-3</v>
      </c>
      <c r="H35" s="238">
        <v>9.0446522996588952E-3</v>
      </c>
      <c r="I35" s="238">
        <v>1.0216621172755347E-2</v>
      </c>
      <c r="J35" s="238">
        <v>1.1457394539797328E-2</v>
      </c>
      <c r="K35" s="239">
        <v>1.2651279039627372E-2</v>
      </c>
    </row>
    <row r="36" spans="1:11">
      <c r="A36" s="233" t="s">
        <v>32</v>
      </c>
      <c r="B36" s="238">
        <v>1.3220595935196089E-3</v>
      </c>
      <c r="C36" s="238">
        <v>2.419459273148461E-3</v>
      </c>
      <c r="D36" s="238">
        <v>3.594944197472083E-3</v>
      </c>
      <c r="E36" s="238">
        <v>4.8557948562472086E-3</v>
      </c>
      <c r="F36" s="238">
        <v>5.8980923358729065E-3</v>
      </c>
      <c r="G36" s="238">
        <v>6.989096243731896E-3</v>
      </c>
      <c r="H36" s="238">
        <v>7.9614060392070307E-3</v>
      </c>
      <c r="I36" s="238">
        <v>8.3800758344939608E-3</v>
      </c>
      <c r="J36" s="238">
        <v>8.8276431059223226E-3</v>
      </c>
      <c r="K36" s="239">
        <v>9.3064083375792306E-3</v>
      </c>
    </row>
    <row r="37" spans="1:11">
      <c r="A37" s="233" t="s">
        <v>33</v>
      </c>
      <c r="B37" s="238">
        <v>1.0213628709863087E-3</v>
      </c>
      <c r="C37" s="238">
        <v>2.1510938980866534E-3</v>
      </c>
      <c r="D37" s="238">
        <v>2.6575185707968796E-3</v>
      </c>
      <c r="E37" s="238">
        <v>2.6575185707968796E-3</v>
      </c>
      <c r="F37" s="238">
        <v>2.6575185707968796E-3</v>
      </c>
      <c r="G37" s="238">
        <v>2.6575185707968796E-3</v>
      </c>
      <c r="H37" s="238">
        <v>2.6575185707968796E-3</v>
      </c>
      <c r="I37" s="238">
        <v>2.6575185707968796E-3</v>
      </c>
      <c r="J37" s="238">
        <v>2.6575185707968796E-3</v>
      </c>
      <c r="K37" s="239">
        <v>2.6575185707968796E-3</v>
      </c>
    </row>
    <row r="38" spans="1:11" ht="14.7" thickBot="1">
      <c r="A38" s="234" t="s">
        <v>34</v>
      </c>
      <c r="B38" s="240">
        <v>3.3905149531287093E-2</v>
      </c>
      <c r="C38" s="240">
        <v>7.3073275573427909E-2</v>
      </c>
      <c r="D38" s="240">
        <v>0.10845795811448622</v>
      </c>
      <c r="E38" s="240">
        <v>0.13398524844838955</v>
      </c>
      <c r="F38" s="240">
        <v>0.15368806624798648</v>
      </c>
      <c r="G38" s="240">
        <v>0.17019331096494383</v>
      </c>
      <c r="H38" s="240">
        <v>0.17847554908172458</v>
      </c>
      <c r="I38" s="240">
        <v>0.18505794633826167</v>
      </c>
      <c r="J38" s="240">
        <v>0.19168387858980829</v>
      </c>
      <c r="K38" s="241">
        <v>0.19917201585144806</v>
      </c>
    </row>
  </sheetData>
  <hyperlinks>
    <hyperlink ref="G1" location="'Table of Contents'!A1" display="Back to Table of Contents" xr:uid="{400C564F-6C53-425A-83E6-E7FC06C755CA}"/>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70"/>
  <dimension ref="A1:AJ54"/>
  <sheetViews>
    <sheetView showGridLines="0" zoomScale="85" zoomScaleNormal="85" workbookViewId="0"/>
  </sheetViews>
  <sheetFormatPr defaultColWidth="9.15625" defaultRowHeight="14.4"/>
  <cols>
    <col min="1" max="1" width="5.41796875" style="2" bestFit="1" customWidth="1"/>
    <col min="2" max="2" width="20.578125" style="34" bestFit="1" customWidth="1"/>
    <col min="3" max="3" width="11.83984375" style="34" bestFit="1" customWidth="1"/>
    <col min="4" max="4" width="8.26171875" style="34" bestFit="1" customWidth="1"/>
    <col min="5" max="5" width="25.41796875" style="34" bestFit="1" customWidth="1"/>
    <col min="6" max="6" width="17.578125" style="34" bestFit="1" customWidth="1"/>
    <col min="7" max="7" width="27.578125" style="34" bestFit="1" customWidth="1"/>
    <col min="8" max="8" width="22.578125" style="34" bestFit="1" customWidth="1"/>
    <col min="9" max="9" width="24.26171875" style="34" bestFit="1" customWidth="1"/>
    <col min="10" max="11" width="28.578125" style="34" bestFit="1" customWidth="1"/>
    <col min="12" max="12" width="17.26171875" style="34" bestFit="1" customWidth="1"/>
    <col min="13" max="13" width="16.578125" style="34" bestFit="1" customWidth="1"/>
    <col min="14" max="14" width="23.83984375" style="34" bestFit="1" customWidth="1"/>
    <col min="15" max="15" width="12.83984375" style="34" bestFit="1" customWidth="1"/>
    <col min="16" max="16" width="14.578125" style="34" bestFit="1" customWidth="1"/>
    <col min="17" max="17" width="16.15625" style="34" bestFit="1" customWidth="1"/>
    <col min="18" max="18" width="22.83984375" style="34" bestFit="1" customWidth="1"/>
    <col min="19" max="19" width="28.15625" style="34" bestFit="1" customWidth="1"/>
    <col min="20" max="20" width="19.41796875" style="34" bestFit="1" customWidth="1"/>
    <col min="21" max="21" width="23.578125" style="34" bestFit="1" customWidth="1"/>
    <col min="22" max="22" width="38.578125" style="34" bestFit="1" customWidth="1"/>
    <col min="23" max="23" width="33.41796875" style="34" bestFit="1" customWidth="1"/>
    <col min="24" max="24" width="30.41796875" style="34" bestFit="1" customWidth="1"/>
    <col min="25" max="25" width="16.15625" style="34" bestFit="1" customWidth="1"/>
    <col min="26" max="26" width="8" style="34" bestFit="1" customWidth="1"/>
    <col min="27" max="27" width="17.578125" style="34" bestFit="1" customWidth="1"/>
    <col min="28" max="28" width="18.578125" style="34" bestFit="1" customWidth="1"/>
    <col min="29" max="29" width="25.578125" style="34" bestFit="1" customWidth="1"/>
    <col min="30" max="30" width="19.83984375" style="34" bestFit="1" customWidth="1"/>
    <col min="31" max="31" width="20.578125" style="34" bestFit="1" customWidth="1"/>
    <col min="32" max="32" width="24.578125" style="34" bestFit="1" customWidth="1"/>
    <col min="33" max="33" width="16.15625" style="34" bestFit="1" customWidth="1"/>
    <col min="34" max="34" width="17.83984375" style="34" bestFit="1" customWidth="1"/>
    <col min="35" max="35" width="14.83984375" style="34" bestFit="1" customWidth="1"/>
    <col min="36" max="36" width="10.578125" style="34" bestFit="1" customWidth="1"/>
    <col min="37" max="16384" width="9.15625" style="2"/>
  </cols>
  <sheetData>
    <row r="1" spans="1:36">
      <c r="A1" s="24" t="s">
        <v>277</v>
      </c>
      <c r="G1" s="256" t="s">
        <v>233</v>
      </c>
    </row>
    <row r="2" spans="1:36" ht="14.7" thickBot="1">
      <c r="A2" s="2" t="s">
        <v>213</v>
      </c>
    </row>
    <row r="3" spans="1:36">
      <c r="A3" s="358" t="s">
        <v>36</v>
      </c>
      <c r="B3" s="359" t="s">
        <v>3</v>
      </c>
      <c r="C3" s="360" t="s">
        <v>4</v>
      </c>
      <c r="D3" s="359" t="s">
        <v>5</v>
      </c>
      <c r="E3" s="359" t="s">
        <v>6</v>
      </c>
      <c r="F3" s="359" t="s">
        <v>7</v>
      </c>
      <c r="G3" s="359" t="s">
        <v>8</v>
      </c>
      <c r="H3" s="359" t="s">
        <v>9</v>
      </c>
      <c r="I3" s="359" t="s">
        <v>10</v>
      </c>
      <c r="J3" s="359" t="s">
        <v>11</v>
      </c>
      <c r="K3" s="359" t="s">
        <v>12</v>
      </c>
      <c r="L3" s="359" t="s">
        <v>13</v>
      </c>
      <c r="M3" s="359" t="s">
        <v>14</v>
      </c>
      <c r="N3" s="359" t="s">
        <v>15</v>
      </c>
      <c r="O3" s="359" t="s">
        <v>54</v>
      </c>
      <c r="P3" s="359" t="s">
        <v>16</v>
      </c>
      <c r="Q3" s="359" t="s">
        <v>17</v>
      </c>
      <c r="R3" s="359" t="s">
        <v>18</v>
      </c>
      <c r="S3" s="359" t="s">
        <v>19</v>
      </c>
      <c r="T3" s="359" t="s">
        <v>55</v>
      </c>
      <c r="U3" s="359" t="s">
        <v>20</v>
      </c>
      <c r="V3" s="359" t="s">
        <v>21</v>
      </c>
      <c r="W3" s="359" t="s">
        <v>22</v>
      </c>
      <c r="X3" s="359" t="s">
        <v>23</v>
      </c>
      <c r="Y3" s="359" t="s">
        <v>56</v>
      </c>
      <c r="Z3" s="359" t="s">
        <v>24</v>
      </c>
      <c r="AA3" s="359" t="s">
        <v>25</v>
      </c>
      <c r="AB3" s="359" t="s">
        <v>26</v>
      </c>
      <c r="AC3" s="359" t="s">
        <v>27</v>
      </c>
      <c r="AD3" s="359" t="s">
        <v>207</v>
      </c>
      <c r="AE3" s="359" t="s">
        <v>208</v>
      </c>
      <c r="AF3" s="359" t="s">
        <v>209</v>
      </c>
      <c r="AG3" s="359" t="s">
        <v>31</v>
      </c>
      <c r="AH3" s="359" t="s">
        <v>32</v>
      </c>
      <c r="AI3" s="359" t="s">
        <v>33</v>
      </c>
      <c r="AJ3" s="361" t="s">
        <v>34</v>
      </c>
    </row>
    <row r="4" spans="1:36" s="6" customFormat="1">
      <c r="A4" s="362">
        <v>1970</v>
      </c>
      <c r="B4" s="271">
        <v>0</v>
      </c>
      <c r="C4" s="271">
        <v>0</v>
      </c>
      <c r="D4" s="271"/>
      <c r="E4" s="271">
        <v>0</v>
      </c>
      <c r="F4" s="271">
        <v>0</v>
      </c>
      <c r="G4" s="271">
        <v>0</v>
      </c>
      <c r="H4" s="271">
        <v>0</v>
      </c>
      <c r="I4" s="271"/>
      <c r="J4" s="271">
        <v>0</v>
      </c>
      <c r="K4" s="271"/>
      <c r="L4" s="271"/>
      <c r="M4" s="271">
        <v>0</v>
      </c>
      <c r="N4" s="271"/>
      <c r="O4" s="271"/>
      <c r="P4" s="271">
        <v>0</v>
      </c>
      <c r="Q4" s="271">
        <v>0</v>
      </c>
      <c r="R4" s="272">
        <v>3.703703703703709E-2</v>
      </c>
      <c r="S4" s="272"/>
      <c r="T4" s="272"/>
      <c r="U4" s="272">
        <v>0</v>
      </c>
      <c r="V4" s="272"/>
      <c r="W4" s="272"/>
      <c r="X4" s="272">
        <v>0</v>
      </c>
      <c r="Y4" s="272"/>
      <c r="Z4" s="272">
        <v>0</v>
      </c>
      <c r="AA4" s="272"/>
      <c r="AB4" s="272"/>
      <c r="AC4" s="272"/>
      <c r="AD4" s="272">
        <v>0</v>
      </c>
      <c r="AE4" s="272">
        <v>0.18461538461538463</v>
      </c>
      <c r="AF4" s="272">
        <v>0</v>
      </c>
      <c r="AG4" s="272">
        <v>0</v>
      </c>
      <c r="AH4" s="272">
        <v>0</v>
      </c>
      <c r="AI4" s="272"/>
      <c r="AJ4" s="363">
        <v>0</v>
      </c>
    </row>
    <row r="5" spans="1:36" s="6" customFormat="1">
      <c r="A5" s="362">
        <v>1971</v>
      </c>
      <c r="B5" s="271">
        <v>0</v>
      </c>
      <c r="C5" s="271">
        <v>0</v>
      </c>
      <c r="D5" s="271"/>
      <c r="E5" s="271">
        <v>0</v>
      </c>
      <c r="F5" s="271">
        <v>0</v>
      </c>
      <c r="G5" s="271">
        <v>0</v>
      </c>
      <c r="H5" s="271">
        <v>0</v>
      </c>
      <c r="I5" s="271"/>
      <c r="J5" s="271">
        <v>0</v>
      </c>
      <c r="K5" s="271"/>
      <c r="L5" s="271"/>
      <c r="M5" s="271">
        <v>0</v>
      </c>
      <c r="N5" s="271"/>
      <c r="O5" s="271"/>
      <c r="P5" s="271">
        <v>0</v>
      </c>
      <c r="Q5" s="271">
        <v>0</v>
      </c>
      <c r="R5" s="272">
        <v>0</v>
      </c>
      <c r="S5" s="272"/>
      <c r="T5" s="272"/>
      <c r="U5" s="272">
        <v>0</v>
      </c>
      <c r="V5" s="272"/>
      <c r="W5" s="272"/>
      <c r="X5" s="272">
        <v>0</v>
      </c>
      <c r="Y5" s="272"/>
      <c r="Z5" s="272">
        <v>0</v>
      </c>
      <c r="AA5" s="272"/>
      <c r="AB5" s="272"/>
      <c r="AC5" s="272"/>
      <c r="AD5" s="272">
        <v>0</v>
      </c>
      <c r="AE5" s="272">
        <v>1.9230769230769273E-2</v>
      </c>
      <c r="AF5" s="272">
        <v>4.7619047619047672E-2</v>
      </c>
      <c r="AG5" s="272">
        <v>0</v>
      </c>
      <c r="AH5" s="272">
        <v>0</v>
      </c>
      <c r="AI5" s="272"/>
      <c r="AJ5" s="363">
        <v>0</v>
      </c>
    </row>
    <row r="6" spans="1:36" s="6" customFormat="1">
      <c r="A6" s="362">
        <v>1972</v>
      </c>
      <c r="B6" s="271">
        <v>0</v>
      </c>
      <c r="C6" s="271">
        <v>0</v>
      </c>
      <c r="D6" s="271"/>
      <c r="E6" s="271">
        <v>0</v>
      </c>
      <c r="F6" s="271">
        <v>1.0638297872340385E-2</v>
      </c>
      <c r="G6" s="271">
        <v>0</v>
      </c>
      <c r="H6" s="271">
        <v>0</v>
      </c>
      <c r="I6" s="271">
        <v>0</v>
      </c>
      <c r="J6" s="271">
        <v>0</v>
      </c>
      <c r="K6" s="271"/>
      <c r="L6" s="271"/>
      <c r="M6" s="271">
        <v>0</v>
      </c>
      <c r="N6" s="271"/>
      <c r="O6" s="271"/>
      <c r="P6" s="271">
        <v>0</v>
      </c>
      <c r="Q6" s="271">
        <v>0</v>
      </c>
      <c r="R6" s="272">
        <v>0</v>
      </c>
      <c r="S6" s="272"/>
      <c r="T6" s="272"/>
      <c r="U6" s="272"/>
      <c r="V6" s="272"/>
      <c r="W6" s="272"/>
      <c r="X6" s="272">
        <v>0</v>
      </c>
      <c r="Y6" s="272"/>
      <c r="Z6" s="272">
        <v>0</v>
      </c>
      <c r="AA6" s="272">
        <v>0</v>
      </c>
      <c r="AB6" s="272"/>
      <c r="AC6" s="272"/>
      <c r="AD6" s="272">
        <v>0</v>
      </c>
      <c r="AE6" s="272">
        <v>3.7735849056603765E-2</v>
      </c>
      <c r="AF6" s="272">
        <v>0</v>
      </c>
      <c r="AG6" s="272">
        <v>0</v>
      </c>
      <c r="AH6" s="272">
        <v>0</v>
      </c>
      <c r="AI6" s="272"/>
      <c r="AJ6" s="363">
        <v>0</v>
      </c>
    </row>
    <row r="7" spans="1:36" s="6" customFormat="1">
      <c r="A7" s="362">
        <v>1973</v>
      </c>
      <c r="B7" s="271">
        <v>0</v>
      </c>
      <c r="C7" s="271">
        <v>0</v>
      </c>
      <c r="D7" s="271"/>
      <c r="E7" s="271">
        <v>0</v>
      </c>
      <c r="F7" s="271">
        <v>0</v>
      </c>
      <c r="G7" s="271">
        <v>0</v>
      </c>
      <c r="H7" s="271">
        <v>0</v>
      </c>
      <c r="I7" s="271">
        <v>0</v>
      </c>
      <c r="J7" s="271">
        <v>0</v>
      </c>
      <c r="K7" s="271"/>
      <c r="L7" s="271"/>
      <c r="M7" s="271">
        <v>0</v>
      </c>
      <c r="N7" s="271"/>
      <c r="O7" s="271"/>
      <c r="P7" s="271">
        <v>0</v>
      </c>
      <c r="Q7" s="271">
        <v>0</v>
      </c>
      <c r="R7" s="272">
        <v>0</v>
      </c>
      <c r="S7" s="272"/>
      <c r="T7" s="272"/>
      <c r="U7" s="272"/>
      <c r="V7" s="272"/>
      <c r="W7" s="272"/>
      <c r="X7" s="272">
        <v>0</v>
      </c>
      <c r="Y7" s="272"/>
      <c r="Z7" s="272">
        <v>3.4482758620689724E-2</v>
      </c>
      <c r="AA7" s="272">
        <v>0</v>
      </c>
      <c r="AB7" s="272"/>
      <c r="AC7" s="272"/>
      <c r="AD7" s="272">
        <v>0</v>
      </c>
      <c r="AE7" s="272">
        <v>2.0004041220448632E-2</v>
      </c>
      <c r="AF7" s="272">
        <v>0</v>
      </c>
      <c r="AG7" s="272">
        <v>0</v>
      </c>
      <c r="AH7" s="272">
        <v>0</v>
      </c>
      <c r="AI7" s="272"/>
      <c r="AJ7" s="363"/>
    </row>
    <row r="8" spans="1:36" s="6" customFormat="1">
      <c r="A8" s="362">
        <v>1974</v>
      </c>
      <c r="B8" s="271">
        <v>0</v>
      </c>
      <c r="C8" s="271">
        <v>0</v>
      </c>
      <c r="D8" s="271"/>
      <c r="E8" s="271">
        <v>0</v>
      </c>
      <c r="F8" s="271">
        <v>1.098901098901095E-2</v>
      </c>
      <c r="G8" s="271">
        <v>0</v>
      </c>
      <c r="H8" s="271">
        <v>0</v>
      </c>
      <c r="I8" s="271">
        <v>0</v>
      </c>
      <c r="J8" s="271">
        <v>0</v>
      </c>
      <c r="K8" s="271"/>
      <c r="L8" s="271"/>
      <c r="M8" s="271">
        <v>0</v>
      </c>
      <c r="N8" s="271"/>
      <c r="O8" s="271"/>
      <c r="P8" s="271">
        <v>0</v>
      </c>
      <c r="Q8" s="271">
        <v>0</v>
      </c>
      <c r="R8" s="272">
        <v>0</v>
      </c>
      <c r="S8" s="272"/>
      <c r="T8" s="272"/>
      <c r="U8" s="272"/>
      <c r="V8" s="272"/>
      <c r="W8" s="272"/>
      <c r="X8" s="272">
        <v>0</v>
      </c>
      <c r="Y8" s="272"/>
      <c r="Z8" s="272">
        <v>3.4790640394088745E-2</v>
      </c>
      <c r="AA8" s="272">
        <v>0</v>
      </c>
      <c r="AB8" s="272"/>
      <c r="AC8" s="272"/>
      <c r="AD8" s="272">
        <v>0</v>
      </c>
      <c r="AE8" s="272">
        <v>0</v>
      </c>
      <c r="AF8" s="272">
        <v>0</v>
      </c>
      <c r="AG8" s="272">
        <v>0</v>
      </c>
      <c r="AH8" s="272">
        <v>0</v>
      </c>
      <c r="AI8" s="272"/>
      <c r="AJ8" s="363"/>
    </row>
    <row r="9" spans="1:36" s="6" customFormat="1">
      <c r="A9" s="362">
        <v>1975</v>
      </c>
      <c r="B9" s="271">
        <v>0</v>
      </c>
      <c r="C9" s="271">
        <v>3.0303030303030276E-2</v>
      </c>
      <c r="D9" s="271">
        <v>0</v>
      </c>
      <c r="E9" s="271">
        <v>0</v>
      </c>
      <c r="F9" s="271">
        <v>0</v>
      </c>
      <c r="G9" s="271">
        <v>0</v>
      </c>
      <c r="H9" s="271">
        <v>0</v>
      </c>
      <c r="I9" s="271">
        <v>0</v>
      </c>
      <c r="J9" s="271">
        <v>0</v>
      </c>
      <c r="K9" s="271"/>
      <c r="L9" s="271"/>
      <c r="M9" s="271">
        <v>0</v>
      </c>
      <c r="N9" s="271"/>
      <c r="O9" s="271">
        <v>0</v>
      </c>
      <c r="P9" s="271">
        <v>0</v>
      </c>
      <c r="Q9" s="271">
        <v>4.7619047619047672E-2</v>
      </c>
      <c r="R9" s="272">
        <v>0</v>
      </c>
      <c r="S9" s="272"/>
      <c r="T9" s="272"/>
      <c r="U9" s="272"/>
      <c r="V9" s="272"/>
      <c r="W9" s="272"/>
      <c r="X9" s="272">
        <v>0</v>
      </c>
      <c r="Y9" s="272"/>
      <c r="Z9" s="272">
        <v>1.7543859649122862E-2</v>
      </c>
      <c r="AA9" s="272">
        <v>0</v>
      </c>
      <c r="AB9" s="272"/>
      <c r="AC9" s="272"/>
      <c r="AD9" s="272">
        <v>0</v>
      </c>
      <c r="AE9" s="272">
        <v>0</v>
      </c>
      <c r="AF9" s="272">
        <v>0</v>
      </c>
      <c r="AG9" s="272">
        <v>0</v>
      </c>
      <c r="AH9" s="272">
        <v>0</v>
      </c>
      <c r="AI9" s="272"/>
      <c r="AJ9" s="363"/>
    </row>
    <row r="10" spans="1:36" s="6" customFormat="1">
      <c r="A10" s="362">
        <v>1976</v>
      </c>
      <c r="B10" s="271">
        <v>0</v>
      </c>
      <c r="C10" s="271">
        <v>0</v>
      </c>
      <c r="D10" s="271">
        <v>0</v>
      </c>
      <c r="E10" s="271">
        <v>0</v>
      </c>
      <c r="F10" s="271">
        <v>1.0204081632653073E-2</v>
      </c>
      <c r="G10" s="271">
        <v>0</v>
      </c>
      <c r="H10" s="271">
        <v>0</v>
      </c>
      <c r="I10" s="271">
        <v>0</v>
      </c>
      <c r="J10" s="271">
        <v>2.6315789473684181E-2</v>
      </c>
      <c r="K10" s="271"/>
      <c r="L10" s="271"/>
      <c r="M10" s="271">
        <v>0</v>
      </c>
      <c r="N10" s="271"/>
      <c r="O10" s="271">
        <v>0</v>
      </c>
      <c r="P10" s="271">
        <v>0</v>
      </c>
      <c r="Q10" s="271">
        <v>0</v>
      </c>
      <c r="R10" s="272">
        <v>0</v>
      </c>
      <c r="S10" s="272"/>
      <c r="T10" s="272"/>
      <c r="U10" s="272"/>
      <c r="V10" s="272"/>
      <c r="W10" s="272"/>
      <c r="X10" s="272">
        <v>0</v>
      </c>
      <c r="Y10" s="272"/>
      <c r="Z10" s="272">
        <v>0</v>
      </c>
      <c r="AA10" s="272">
        <v>0</v>
      </c>
      <c r="AB10" s="272"/>
      <c r="AC10" s="272"/>
      <c r="AD10" s="272">
        <v>0</v>
      </c>
      <c r="AE10" s="272">
        <v>0</v>
      </c>
      <c r="AF10" s="272">
        <v>0</v>
      </c>
      <c r="AG10" s="272">
        <v>0</v>
      </c>
      <c r="AH10" s="272">
        <v>0</v>
      </c>
      <c r="AI10" s="272"/>
      <c r="AJ10" s="363"/>
    </row>
    <row r="11" spans="1:36" s="6" customFormat="1">
      <c r="A11" s="362">
        <v>1977</v>
      </c>
      <c r="B11" s="271">
        <v>0</v>
      </c>
      <c r="C11" s="271">
        <v>0</v>
      </c>
      <c r="D11" s="271">
        <v>0</v>
      </c>
      <c r="E11" s="271">
        <v>0</v>
      </c>
      <c r="F11" s="271">
        <v>0</v>
      </c>
      <c r="G11" s="271">
        <v>0</v>
      </c>
      <c r="H11" s="271">
        <v>0</v>
      </c>
      <c r="I11" s="271">
        <v>0</v>
      </c>
      <c r="J11" s="271">
        <v>2.7027027027026973E-2</v>
      </c>
      <c r="K11" s="271"/>
      <c r="L11" s="271"/>
      <c r="M11" s="271">
        <v>0</v>
      </c>
      <c r="N11" s="271"/>
      <c r="O11" s="271">
        <v>0</v>
      </c>
      <c r="P11" s="271">
        <v>0</v>
      </c>
      <c r="Q11" s="271">
        <v>0</v>
      </c>
      <c r="R11" s="272">
        <v>0</v>
      </c>
      <c r="S11" s="272"/>
      <c r="T11" s="272"/>
      <c r="U11" s="272"/>
      <c r="V11" s="272"/>
      <c r="W11" s="272"/>
      <c r="X11" s="272">
        <v>0</v>
      </c>
      <c r="Y11" s="272"/>
      <c r="Z11" s="272">
        <v>0</v>
      </c>
      <c r="AA11" s="272">
        <v>0</v>
      </c>
      <c r="AB11" s="272"/>
      <c r="AC11" s="272"/>
      <c r="AD11" s="272">
        <v>0</v>
      </c>
      <c r="AE11" s="272">
        <v>2.2471910112359605E-2</v>
      </c>
      <c r="AF11" s="272">
        <v>0</v>
      </c>
      <c r="AG11" s="272">
        <v>0</v>
      </c>
      <c r="AH11" s="272">
        <v>0</v>
      </c>
      <c r="AI11" s="272"/>
      <c r="AJ11" s="363"/>
    </row>
    <row r="12" spans="1:36" s="6" customFormat="1">
      <c r="A12" s="362">
        <v>1978</v>
      </c>
      <c r="B12" s="271">
        <v>0</v>
      </c>
      <c r="C12" s="271">
        <v>0</v>
      </c>
      <c r="D12" s="271">
        <v>0</v>
      </c>
      <c r="E12" s="271">
        <v>0</v>
      </c>
      <c r="F12" s="271">
        <v>0</v>
      </c>
      <c r="G12" s="271">
        <v>0</v>
      </c>
      <c r="H12" s="271">
        <v>0</v>
      </c>
      <c r="I12" s="271">
        <v>0</v>
      </c>
      <c r="J12" s="271">
        <v>2.7027027027026973E-2</v>
      </c>
      <c r="K12" s="271"/>
      <c r="L12" s="271"/>
      <c r="M12" s="271">
        <v>1.3157894736842146E-2</v>
      </c>
      <c r="N12" s="271"/>
      <c r="O12" s="271">
        <v>0</v>
      </c>
      <c r="P12" s="271">
        <v>0</v>
      </c>
      <c r="Q12" s="271">
        <v>0</v>
      </c>
      <c r="R12" s="272">
        <v>3.125E-2</v>
      </c>
      <c r="S12" s="272"/>
      <c r="T12" s="272"/>
      <c r="U12" s="272"/>
      <c r="V12" s="272"/>
      <c r="W12" s="272"/>
      <c r="X12" s="272">
        <v>0</v>
      </c>
      <c r="Y12" s="272"/>
      <c r="Z12" s="272">
        <v>1.851851851851849E-2</v>
      </c>
      <c r="AA12" s="272">
        <v>0</v>
      </c>
      <c r="AB12" s="272"/>
      <c r="AC12" s="272"/>
      <c r="AD12" s="272">
        <v>0</v>
      </c>
      <c r="AE12" s="272">
        <v>0</v>
      </c>
      <c r="AF12" s="272">
        <v>0</v>
      </c>
      <c r="AG12" s="272">
        <v>0</v>
      </c>
      <c r="AH12" s="272">
        <v>0</v>
      </c>
      <c r="AI12" s="272"/>
      <c r="AJ12" s="363"/>
    </row>
    <row r="13" spans="1:36" s="6" customFormat="1">
      <c r="A13" s="362">
        <v>1979</v>
      </c>
      <c r="B13" s="271">
        <v>0</v>
      </c>
      <c r="C13" s="271">
        <v>0</v>
      </c>
      <c r="D13" s="271">
        <v>0</v>
      </c>
      <c r="E13" s="271">
        <v>0</v>
      </c>
      <c r="F13" s="271">
        <v>0</v>
      </c>
      <c r="G13" s="271">
        <v>0</v>
      </c>
      <c r="H13" s="271">
        <v>0</v>
      </c>
      <c r="I13" s="271">
        <v>0</v>
      </c>
      <c r="J13" s="271">
        <v>0</v>
      </c>
      <c r="K13" s="271"/>
      <c r="L13" s="271"/>
      <c r="M13" s="271">
        <v>0</v>
      </c>
      <c r="N13" s="271"/>
      <c r="O13" s="271">
        <v>0</v>
      </c>
      <c r="P13" s="271">
        <v>0</v>
      </c>
      <c r="Q13" s="271">
        <v>0</v>
      </c>
      <c r="R13" s="272">
        <v>2.777777777777779E-2</v>
      </c>
      <c r="S13" s="272">
        <v>0</v>
      </c>
      <c r="T13" s="272"/>
      <c r="U13" s="272"/>
      <c r="V13" s="272"/>
      <c r="W13" s="272"/>
      <c r="X13" s="272">
        <v>0</v>
      </c>
      <c r="Y13" s="272"/>
      <c r="Z13" s="272">
        <v>0</v>
      </c>
      <c r="AA13" s="272">
        <v>0</v>
      </c>
      <c r="AB13" s="272"/>
      <c r="AC13" s="272"/>
      <c r="AD13" s="272">
        <v>0</v>
      </c>
      <c r="AE13" s="272">
        <v>0</v>
      </c>
      <c r="AF13" s="272">
        <v>0</v>
      </c>
      <c r="AG13" s="272">
        <v>0</v>
      </c>
      <c r="AH13" s="272">
        <v>0</v>
      </c>
      <c r="AI13" s="272"/>
      <c r="AJ13" s="363"/>
    </row>
    <row r="14" spans="1:36" s="6" customFormat="1">
      <c r="A14" s="362">
        <v>1980</v>
      </c>
      <c r="B14" s="271">
        <v>0</v>
      </c>
      <c r="C14" s="271">
        <v>0</v>
      </c>
      <c r="D14" s="271">
        <v>0</v>
      </c>
      <c r="E14" s="271">
        <v>0</v>
      </c>
      <c r="F14" s="271">
        <v>0</v>
      </c>
      <c r="G14" s="271">
        <v>0</v>
      </c>
      <c r="H14" s="271">
        <v>3.2258064516129004E-2</v>
      </c>
      <c r="I14" s="271">
        <v>0</v>
      </c>
      <c r="J14" s="271">
        <v>0</v>
      </c>
      <c r="K14" s="271"/>
      <c r="L14" s="271"/>
      <c r="M14" s="271">
        <v>0</v>
      </c>
      <c r="N14" s="271"/>
      <c r="O14" s="271">
        <v>0</v>
      </c>
      <c r="P14" s="271">
        <v>0</v>
      </c>
      <c r="Q14" s="271">
        <v>0</v>
      </c>
      <c r="R14" s="272">
        <v>2.7027027027026973E-2</v>
      </c>
      <c r="S14" s="272">
        <v>0</v>
      </c>
      <c r="T14" s="272">
        <v>0</v>
      </c>
      <c r="U14" s="272"/>
      <c r="V14" s="272"/>
      <c r="W14" s="272"/>
      <c r="X14" s="272">
        <v>0</v>
      </c>
      <c r="Y14" s="272"/>
      <c r="Z14" s="272">
        <v>0</v>
      </c>
      <c r="AA14" s="272">
        <v>0</v>
      </c>
      <c r="AB14" s="272"/>
      <c r="AC14" s="272"/>
      <c r="AD14" s="272">
        <v>0</v>
      </c>
      <c r="AE14" s="272">
        <v>0</v>
      </c>
      <c r="AF14" s="272">
        <v>5.0000000000000044E-2</v>
      </c>
      <c r="AG14" s="272">
        <v>0</v>
      </c>
      <c r="AH14" s="272">
        <v>0</v>
      </c>
      <c r="AI14" s="272"/>
      <c r="AJ14" s="363"/>
    </row>
    <row r="15" spans="1:36" s="6" customFormat="1">
      <c r="A15" s="362">
        <v>1981</v>
      </c>
      <c r="B15" s="271">
        <v>0</v>
      </c>
      <c r="C15" s="271">
        <v>0</v>
      </c>
      <c r="D15" s="271">
        <v>0</v>
      </c>
      <c r="E15" s="271">
        <v>0</v>
      </c>
      <c r="F15" s="271">
        <v>1.1764705882352899E-2</v>
      </c>
      <c r="G15" s="271">
        <v>0</v>
      </c>
      <c r="H15" s="271">
        <v>0</v>
      </c>
      <c r="I15" s="271">
        <v>0</v>
      </c>
      <c r="J15" s="271">
        <v>0</v>
      </c>
      <c r="K15" s="271"/>
      <c r="L15" s="271"/>
      <c r="M15" s="271">
        <v>0</v>
      </c>
      <c r="N15" s="271"/>
      <c r="O15" s="271">
        <v>0</v>
      </c>
      <c r="P15" s="271">
        <v>0</v>
      </c>
      <c r="Q15" s="271">
        <v>0</v>
      </c>
      <c r="R15" s="272">
        <v>0</v>
      </c>
      <c r="S15" s="272">
        <v>0</v>
      </c>
      <c r="T15" s="272">
        <v>0</v>
      </c>
      <c r="U15" s="272"/>
      <c r="V15" s="272"/>
      <c r="W15" s="272">
        <v>0</v>
      </c>
      <c r="X15" s="272">
        <v>0</v>
      </c>
      <c r="Y15" s="272"/>
      <c r="Z15" s="272">
        <v>0</v>
      </c>
      <c r="AA15" s="272">
        <v>0</v>
      </c>
      <c r="AB15" s="272"/>
      <c r="AC15" s="272"/>
      <c r="AD15" s="272">
        <v>0</v>
      </c>
      <c r="AE15" s="272">
        <v>1.1494252873563204E-2</v>
      </c>
      <c r="AF15" s="272">
        <v>0</v>
      </c>
      <c r="AG15" s="272">
        <v>0</v>
      </c>
      <c r="AH15" s="272">
        <v>0</v>
      </c>
      <c r="AI15" s="272"/>
      <c r="AJ15" s="363"/>
    </row>
    <row r="16" spans="1:36" s="6" customFormat="1">
      <c r="A16" s="362">
        <v>1982</v>
      </c>
      <c r="B16" s="271">
        <v>0</v>
      </c>
      <c r="C16" s="271">
        <v>2.8571428571428581E-2</v>
      </c>
      <c r="D16" s="271">
        <v>0</v>
      </c>
      <c r="E16" s="271">
        <v>0</v>
      </c>
      <c r="F16" s="271">
        <v>0</v>
      </c>
      <c r="G16" s="271">
        <v>0</v>
      </c>
      <c r="H16" s="271">
        <v>3.3333333333333326E-2</v>
      </c>
      <c r="I16" s="271">
        <v>0</v>
      </c>
      <c r="J16" s="271">
        <v>0</v>
      </c>
      <c r="K16" s="271"/>
      <c r="L16" s="271"/>
      <c r="M16" s="271">
        <v>9.7087378640776656E-3</v>
      </c>
      <c r="N16" s="271"/>
      <c r="O16" s="271">
        <v>0</v>
      </c>
      <c r="P16" s="271">
        <v>0</v>
      </c>
      <c r="Q16" s="271">
        <v>0</v>
      </c>
      <c r="R16" s="272">
        <v>4.0000000000000036E-2</v>
      </c>
      <c r="S16" s="272">
        <v>0</v>
      </c>
      <c r="T16" s="272">
        <v>0</v>
      </c>
      <c r="U16" s="272"/>
      <c r="V16" s="272"/>
      <c r="W16" s="272">
        <v>0</v>
      </c>
      <c r="X16" s="272">
        <v>2.3809523809523836E-2</v>
      </c>
      <c r="Y16" s="272"/>
      <c r="Z16" s="272">
        <v>5.8870192307692415E-2</v>
      </c>
      <c r="AA16" s="272">
        <v>0</v>
      </c>
      <c r="AB16" s="272"/>
      <c r="AC16" s="272"/>
      <c r="AD16" s="272">
        <v>1.2195121951219523E-2</v>
      </c>
      <c r="AE16" s="272">
        <v>1.2048192771084376E-2</v>
      </c>
      <c r="AF16" s="272">
        <v>5.555555555555558E-2</v>
      </c>
      <c r="AG16" s="272">
        <v>0</v>
      </c>
      <c r="AH16" s="272">
        <v>0</v>
      </c>
      <c r="AI16" s="272"/>
      <c r="AJ16" s="363">
        <v>0</v>
      </c>
    </row>
    <row r="17" spans="1:36" s="6" customFormat="1">
      <c r="A17" s="362">
        <v>1983</v>
      </c>
      <c r="B17" s="271">
        <v>0</v>
      </c>
      <c r="C17" s="271">
        <v>7.6923076923076872E-2</v>
      </c>
      <c r="D17" s="271">
        <v>0</v>
      </c>
      <c r="E17" s="271">
        <v>1.4492753623188359E-2</v>
      </c>
      <c r="F17" s="271">
        <v>0</v>
      </c>
      <c r="G17" s="271">
        <v>0</v>
      </c>
      <c r="H17" s="271">
        <v>0</v>
      </c>
      <c r="I17" s="271">
        <v>0</v>
      </c>
      <c r="J17" s="271">
        <v>0</v>
      </c>
      <c r="K17" s="271"/>
      <c r="L17" s="271">
        <v>0</v>
      </c>
      <c r="M17" s="271">
        <v>3.1944444444444331E-2</v>
      </c>
      <c r="N17" s="271"/>
      <c r="O17" s="271">
        <v>0</v>
      </c>
      <c r="P17" s="271">
        <v>0</v>
      </c>
      <c r="Q17" s="271">
        <v>0</v>
      </c>
      <c r="R17" s="272">
        <v>1.7543859649122862E-2</v>
      </c>
      <c r="S17" s="272">
        <v>0</v>
      </c>
      <c r="T17" s="272">
        <v>0</v>
      </c>
      <c r="U17" s="272"/>
      <c r="V17" s="272">
        <v>0</v>
      </c>
      <c r="W17" s="272">
        <v>0</v>
      </c>
      <c r="X17" s="272">
        <v>1.7543859649122862E-2</v>
      </c>
      <c r="Y17" s="272"/>
      <c r="Z17" s="272">
        <v>0</v>
      </c>
      <c r="AA17" s="272">
        <v>0</v>
      </c>
      <c r="AB17" s="272"/>
      <c r="AC17" s="272"/>
      <c r="AD17" s="272">
        <v>0</v>
      </c>
      <c r="AE17" s="272">
        <v>0</v>
      </c>
      <c r="AF17" s="272">
        <v>0.19047619047619058</v>
      </c>
      <c r="AG17" s="272">
        <v>0</v>
      </c>
      <c r="AH17" s="272">
        <v>0</v>
      </c>
      <c r="AI17" s="272">
        <v>0</v>
      </c>
      <c r="AJ17" s="363">
        <v>0</v>
      </c>
    </row>
    <row r="18" spans="1:36" s="6" customFormat="1">
      <c r="A18" s="362">
        <v>1984</v>
      </c>
      <c r="B18" s="271">
        <v>0</v>
      </c>
      <c r="C18" s="271">
        <v>2.777777777777779E-2</v>
      </c>
      <c r="D18" s="271">
        <v>0</v>
      </c>
      <c r="E18" s="271">
        <v>1.4285714285714235E-2</v>
      </c>
      <c r="F18" s="271">
        <v>0</v>
      </c>
      <c r="G18" s="271">
        <v>0</v>
      </c>
      <c r="H18" s="271">
        <v>0</v>
      </c>
      <c r="I18" s="271">
        <v>0</v>
      </c>
      <c r="J18" s="271">
        <v>0</v>
      </c>
      <c r="K18" s="271"/>
      <c r="L18" s="271">
        <v>0</v>
      </c>
      <c r="M18" s="271">
        <v>3.975417706932971E-2</v>
      </c>
      <c r="N18" s="271"/>
      <c r="O18" s="271">
        <v>0</v>
      </c>
      <c r="P18" s="271">
        <v>0</v>
      </c>
      <c r="Q18" s="271">
        <v>2.2222222222222254E-2</v>
      </c>
      <c r="R18" s="272">
        <v>4.8387096774193616E-2</v>
      </c>
      <c r="S18" s="272">
        <v>0</v>
      </c>
      <c r="T18" s="272">
        <v>0</v>
      </c>
      <c r="U18" s="272">
        <v>0</v>
      </c>
      <c r="V18" s="272">
        <v>0</v>
      </c>
      <c r="W18" s="272">
        <v>0</v>
      </c>
      <c r="X18" s="272">
        <v>0</v>
      </c>
      <c r="Y18" s="272"/>
      <c r="Z18" s="272">
        <v>0</v>
      </c>
      <c r="AA18" s="272">
        <v>5.2631578947368474E-2</v>
      </c>
      <c r="AB18" s="272"/>
      <c r="AC18" s="272"/>
      <c r="AD18" s="272">
        <v>0</v>
      </c>
      <c r="AE18" s="272">
        <v>1.1904761904761862E-2</v>
      </c>
      <c r="AF18" s="272">
        <v>0</v>
      </c>
      <c r="AG18" s="272">
        <v>0</v>
      </c>
      <c r="AH18" s="272">
        <v>0</v>
      </c>
      <c r="AI18" s="272">
        <v>0</v>
      </c>
      <c r="AJ18" s="363">
        <v>0</v>
      </c>
    </row>
    <row r="19" spans="1:36" s="6" customFormat="1">
      <c r="A19" s="362">
        <v>1985</v>
      </c>
      <c r="B19" s="271">
        <v>0</v>
      </c>
      <c r="C19" s="271">
        <v>0</v>
      </c>
      <c r="D19" s="271">
        <v>0</v>
      </c>
      <c r="E19" s="271">
        <v>0</v>
      </c>
      <c r="F19" s="271">
        <v>1.7472290640394017E-2</v>
      </c>
      <c r="G19" s="271">
        <v>2.0408163265306145E-2</v>
      </c>
      <c r="H19" s="271">
        <v>0</v>
      </c>
      <c r="I19" s="271">
        <v>0</v>
      </c>
      <c r="J19" s="271">
        <v>1.6949152542372836E-2</v>
      </c>
      <c r="K19" s="271"/>
      <c r="L19" s="271">
        <v>0</v>
      </c>
      <c r="M19" s="271">
        <v>3.4061511928715205E-2</v>
      </c>
      <c r="N19" s="271"/>
      <c r="O19" s="271">
        <v>0</v>
      </c>
      <c r="P19" s="271">
        <v>0</v>
      </c>
      <c r="Q19" s="271">
        <v>0</v>
      </c>
      <c r="R19" s="272">
        <v>1.5151515151515138E-2</v>
      </c>
      <c r="S19" s="272">
        <v>5.2631578947368474E-2</v>
      </c>
      <c r="T19" s="272">
        <v>3.4482758620689613E-2</v>
      </c>
      <c r="U19" s="272">
        <v>0</v>
      </c>
      <c r="V19" s="272">
        <v>0</v>
      </c>
      <c r="W19" s="272">
        <v>0</v>
      </c>
      <c r="X19" s="272">
        <v>3.2786885245901676E-2</v>
      </c>
      <c r="Y19" s="272"/>
      <c r="Z19" s="272">
        <v>0</v>
      </c>
      <c r="AA19" s="272">
        <v>0</v>
      </c>
      <c r="AB19" s="272"/>
      <c r="AC19" s="272"/>
      <c r="AD19" s="272">
        <v>0</v>
      </c>
      <c r="AE19" s="272">
        <v>1.1764705882352899E-2</v>
      </c>
      <c r="AF19" s="272">
        <v>0</v>
      </c>
      <c r="AG19" s="272">
        <v>0</v>
      </c>
      <c r="AH19" s="272">
        <v>0</v>
      </c>
      <c r="AI19" s="272">
        <v>0</v>
      </c>
      <c r="AJ19" s="363">
        <v>0</v>
      </c>
    </row>
    <row r="20" spans="1:36" s="6" customFormat="1">
      <c r="A20" s="362">
        <v>1986</v>
      </c>
      <c r="B20" s="271">
        <v>2.8571428571428581E-2</v>
      </c>
      <c r="C20" s="271">
        <v>0</v>
      </c>
      <c r="D20" s="271">
        <v>0</v>
      </c>
      <c r="E20" s="271">
        <v>1.1904761904761862E-2</v>
      </c>
      <c r="F20" s="271">
        <v>0</v>
      </c>
      <c r="G20" s="271">
        <v>1.851851851851849E-2</v>
      </c>
      <c r="H20" s="271">
        <v>1.6949152542372836E-2</v>
      </c>
      <c r="I20" s="271">
        <v>5.8823529411764719E-2</v>
      </c>
      <c r="J20" s="271">
        <v>0</v>
      </c>
      <c r="K20" s="271"/>
      <c r="L20" s="271">
        <v>0</v>
      </c>
      <c r="M20" s="271">
        <v>8.31094815697343E-2</v>
      </c>
      <c r="N20" s="271"/>
      <c r="O20" s="271">
        <v>0</v>
      </c>
      <c r="P20" s="271">
        <v>0</v>
      </c>
      <c r="Q20" s="271">
        <v>1.4084507042253502E-2</v>
      </c>
      <c r="R20" s="272">
        <v>0</v>
      </c>
      <c r="S20" s="272">
        <v>2.3809523809523836E-2</v>
      </c>
      <c r="T20" s="272">
        <v>0</v>
      </c>
      <c r="U20" s="272">
        <v>0</v>
      </c>
      <c r="V20" s="272">
        <v>3.8461538461538436E-2</v>
      </c>
      <c r="W20" s="272">
        <v>5.2631578947368474E-2</v>
      </c>
      <c r="X20" s="272">
        <v>0.18453259247826326</v>
      </c>
      <c r="Y20" s="272"/>
      <c r="Z20" s="272">
        <v>0</v>
      </c>
      <c r="AA20" s="272">
        <v>0</v>
      </c>
      <c r="AB20" s="272"/>
      <c r="AC20" s="272"/>
      <c r="AD20" s="272">
        <v>0</v>
      </c>
      <c r="AE20" s="272">
        <v>1.1363636363636354E-2</v>
      </c>
      <c r="AF20" s="272">
        <v>8.1739130434782648E-2</v>
      </c>
      <c r="AG20" s="272">
        <v>0</v>
      </c>
      <c r="AH20" s="272">
        <v>0</v>
      </c>
      <c r="AI20" s="272">
        <v>0</v>
      </c>
      <c r="AJ20" s="363">
        <v>4.7619047619047672E-2</v>
      </c>
    </row>
    <row r="21" spans="1:36" s="6" customFormat="1">
      <c r="A21" s="362">
        <v>1987</v>
      </c>
      <c r="B21" s="271">
        <v>0</v>
      </c>
      <c r="C21" s="271">
        <v>1.7543859649122862E-2</v>
      </c>
      <c r="D21" s="271">
        <v>2.8169014084507005E-3</v>
      </c>
      <c r="E21" s="271">
        <v>0</v>
      </c>
      <c r="F21" s="271">
        <v>2.4145641222677594E-2</v>
      </c>
      <c r="G21" s="271">
        <v>0</v>
      </c>
      <c r="H21" s="271">
        <v>4.4356609574000783E-2</v>
      </c>
      <c r="I21" s="271">
        <v>0</v>
      </c>
      <c r="J21" s="271">
        <v>0</v>
      </c>
      <c r="K21" s="271">
        <v>0</v>
      </c>
      <c r="L21" s="271">
        <v>0</v>
      </c>
      <c r="M21" s="271">
        <v>5.5325210338020403E-2</v>
      </c>
      <c r="N21" s="271"/>
      <c r="O21" s="271">
        <v>0</v>
      </c>
      <c r="P21" s="271">
        <v>0</v>
      </c>
      <c r="Q21" s="271">
        <v>3.691983122362863E-2</v>
      </c>
      <c r="R21" s="272">
        <v>1.1111111111111072E-2</v>
      </c>
      <c r="S21" s="272">
        <v>6.4935064935064957E-2</v>
      </c>
      <c r="T21" s="272">
        <v>0</v>
      </c>
      <c r="U21" s="272">
        <v>5.8823529411764719E-2</v>
      </c>
      <c r="V21" s="272">
        <v>0</v>
      </c>
      <c r="W21" s="272">
        <v>0</v>
      </c>
      <c r="X21" s="272">
        <v>0</v>
      </c>
      <c r="Y21" s="272">
        <v>0</v>
      </c>
      <c r="Z21" s="272">
        <v>1.041666666666663E-2</v>
      </c>
      <c r="AA21" s="272">
        <v>7.999999999999996E-2</v>
      </c>
      <c r="AB21" s="272"/>
      <c r="AC21" s="272"/>
      <c r="AD21" s="272">
        <v>0</v>
      </c>
      <c r="AE21" s="272">
        <v>1.0752688172043001E-2</v>
      </c>
      <c r="AF21" s="272">
        <v>0</v>
      </c>
      <c r="AG21" s="272">
        <v>0</v>
      </c>
      <c r="AH21" s="272">
        <v>1.5873015873015928E-2</v>
      </c>
      <c r="AI21" s="272">
        <v>0</v>
      </c>
      <c r="AJ21" s="363">
        <v>4.3478260869565188E-2</v>
      </c>
    </row>
    <row r="22" spans="1:36" s="6" customFormat="1">
      <c r="A22" s="362">
        <v>1988</v>
      </c>
      <c r="B22" s="271">
        <v>2.3255813953488413E-2</v>
      </c>
      <c r="C22" s="271">
        <v>0</v>
      </c>
      <c r="D22" s="271">
        <v>1.4481851368658871E-2</v>
      </c>
      <c r="E22" s="271">
        <v>0</v>
      </c>
      <c r="F22" s="271">
        <v>0</v>
      </c>
      <c r="G22" s="271">
        <v>1.6393442622950838E-2</v>
      </c>
      <c r="H22" s="271">
        <v>2.7037037037036971E-2</v>
      </c>
      <c r="I22" s="271">
        <v>4.3478260869565188E-2</v>
      </c>
      <c r="J22" s="271">
        <v>3.6442064554514375E-2</v>
      </c>
      <c r="K22" s="271">
        <v>0</v>
      </c>
      <c r="L22" s="271">
        <v>4.5454545454545414E-2</v>
      </c>
      <c r="M22" s="271">
        <v>2.1276595744680771E-2</v>
      </c>
      <c r="N22" s="271">
        <v>0</v>
      </c>
      <c r="O22" s="271">
        <v>0</v>
      </c>
      <c r="P22" s="271">
        <v>0</v>
      </c>
      <c r="Q22" s="271">
        <v>3.5868005738880937E-2</v>
      </c>
      <c r="R22" s="272">
        <v>1.6806722689075682E-2</v>
      </c>
      <c r="S22" s="272">
        <v>2.0408163265306145E-2</v>
      </c>
      <c r="T22" s="272">
        <v>1.4705882352941124E-2</v>
      </c>
      <c r="U22" s="272">
        <v>0</v>
      </c>
      <c r="V22" s="272">
        <v>4.2553191489361653E-2</v>
      </c>
      <c r="W22" s="272">
        <v>3.703703703703709E-2</v>
      </c>
      <c r="X22" s="272">
        <v>0</v>
      </c>
      <c r="Y22" s="272">
        <v>0</v>
      </c>
      <c r="Z22" s="272">
        <v>1.904761904761898E-2</v>
      </c>
      <c r="AA22" s="272">
        <v>3.4482758620689613E-2</v>
      </c>
      <c r="AB22" s="272"/>
      <c r="AC22" s="272">
        <v>0</v>
      </c>
      <c r="AD22" s="272">
        <v>0</v>
      </c>
      <c r="AE22" s="272">
        <v>0</v>
      </c>
      <c r="AF22" s="272">
        <v>0</v>
      </c>
      <c r="AG22" s="272">
        <v>5.3763440860215006E-3</v>
      </c>
      <c r="AH22" s="272">
        <v>0</v>
      </c>
      <c r="AI22" s="272"/>
      <c r="AJ22" s="363">
        <v>0</v>
      </c>
    </row>
    <row r="23" spans="1:36" s="6" customFormat="1">
      <c r="A23" s="362">
        <v>1989</v>
      </c>
      <c r="B23" s="271">
        <v>0</v>
      </c>
      <c r="C23" s="271">
        <v>7.407407407407407E-2</v>
      </c>
      <c r="D23" s="271">
        <v>1.488395382671226E-2</v>
      </c>
      <c r="E23" s="271">
        <v>2.1978021978022011E-2</v>
      </c>
      <c r="F23" s="271">
        <v>0</v>
      </c>
      <c r="G23" s="271">
        <v>0</v>
      </c>
      <c r="H23" s="271">
        <v>8.769057464508867E-2</v>
      </c>
      <c r="I23" s="271">
        <v>0</v>
      </c>
      <c r="J23" s="271">
        <v>3.7974683544303778E-2</v>
      </c>
      <c r="K23" s="271">
        <v>9.9999999999999978E-2</v>
      </c>
      <c r="L23" s="271">
        <v>0</v>
      </c>
      <c r="M23" s="271">
        <v>0</v>
      </c>
      <c r="N23" s="271">
        <v>0</v>
      </c>
      <c r="O23" s="271">
        <v>4.8493975903614595E-2</v>
      </c>
      <c r="P23" s="271">
        <v>0</v>
      </c>
      <c r="Q23" s="271">
        <v>2.5316455696202445E-2</v>
      </c>
      <c r="R23" s="272">
        <v>1.7622180451127845E-2</v>
      </c>
      <c r="S23" s="272">
        <v>0.13812636165577341</v>
      </c>
      <c r="T23" s="272">
        <v>1.3513513513513487E-2</v>
      </c>
      <c r="U23" s="272">
        <v>0</v>
      </c>
      <c r="V23" s="272">
        <v>4.3520309477756314E-2</v>
      </c>
      <c r="W23" s="272">
        <v>0.117056856187291</v>
      </c>
      <c r="X23" s="272">
        <v>0</v>
      </c>
      <c r="Y23" s="272">
        <v>5.8823529411764719E-2</v>
      </c>
      <c r="Z23" s="272">
        <v>2.5219705597544273E-2</v>
      </c>
      <c r="AA23" s="272">
        <v>3.0303030303030276E-2</v>
      </c>
      <c r="AB23" s="272">
        <v>0</v>
      </c>
      <c r="AC23" s="272">
        <v>0.10526315789473684</v>
      </c>
      <c r="AD23" s="272">
        <v>9.8039215686274161E-3</v>
      </c>
      <c r="AE23" s="272">
        <v>1.1235955056179803E-2</v>
      </c>
      <c r="AF23" s="272">
        <v>3.5714285714285698E-2</v>
      </c>
      <c r="AG23" s="272">
        <v>0</v>
      </c>
      <c r="AH23" s="272">
        <v>0</v>
      </c>
      <c r="AI23" s="272"/>
      <c r="AJ23" s="363">
        <v>0</v>
      </c>
    </row>
    <row r="24" spans="1:36" s="6" customFormat="1">
      <c r="A24" s="362">
        <v>1990</v>
      </c>
      <c r="B24" s="271">
        <v>0</v>
      </c>
      <c r="C24" s="271">
        <v>3.8548752834467126E-2</v>
      </c>
      <c r="D24" s="271">
        <v>1.8409995577178373E-2</v>
      </c>
      <c r="E24" s="271">
        <v>5.4877724614566636E-2</v>
      </c>
      <c r="F24" s="271">
        <v>2.6133571588117022E-2</v>
      </c>
      <c r="G24" s="271">
        <v>0</v>
      </c>
      <c r="H24" s="271">
        <v>0.16934202246232288</v>
      </c>
      <c r="I24" s="271">
        <v>4.7619047619047672E-2</v>
      </c>
      <c r="J24" s="271">
        <v>9.9017948103313991E-2</v>
      </c>
      <c r="K24" s="271">
        <v>0</v>
      </c>
      <c r="L24" s="271">
        <v>7.999999999999996E-2</v>
      </c>
      <c r="M24" s="271">
        <v>1.4655172413793105E-2</v>
      </c>
      <c r="N24" s="271">
        <v>0</v>
      </c>
      <c r="O24" s="271">
        <v>0</v>
      </c>
      <c r="P24" s="271">
        <v>0</v>
      </c>
      <c r="Q24" s="271">
        <v>1.1494252873563204E-2</v>
      </c>
      <c r="R24" s="272">
        <v>5.6819977872609506E-2</v>
      </c>
      <c r="S24" s="272">
        <v>0.24621877691645133</v>
      </c>
      <c r="T24" s="272">
        <v>0</v>
      </c>
      <c r="U24" s="272">
        <v>0.125</v>
      </c>
      <c r="V24" s="272">
        <v>6.4313346228239809E-2</v>
      </c>
      <c r="W24" s="272">
        <v>5.0000000000000044E-2</v>
      </c>
      <c r="X24" s="272">
        <v>3.8105808361080351E-2</v>
      </c>
      <c r="Y24" s="272">
        <v>0</v>
      </c>
      <c r="Z24" s="272">
        <v>6.3369045828904236E-2</v>
      </c>
      <c r="AA24" s="272">
        <v>0.10526315789473684</v>
      </c>
      <c r="AB24" s="272">
        <v>0.11111111111111116</v>
      </c>
      <c r="AC24" s="272">
        <v>0</v>
      </c>
      <c r="AD24" s="272">
        <v>0</v>
      </c>
      <c r="AE24" s="272">
        <v>0</v>
      </c>
      <c r="AF24" s="272">
        <v>0.24137931034482751</v>
      </c>
      <c r="AG24" s="272">
        <v>0</v>
      </c>
      <c r="AH24" s="272">
        <v>0</v>
      </c>
      <c r="AI24" s="272"/>
      <c r="AJ24" s="363">
        <v>0</v>
      </c>
    </row>
    <row r="25" spans="1:36" s="6" customFormat="1">
      <c r="A25" s="362">
        <v>1991</v>
      </c>
      <c r="B25" s="271">
        <v>2.1739130434782594E-2</v>
      </c>
      <c r="C25" s="271">
        <v>4.1889483065953637E-2</v>
      </c>
      <c r="D25" s="271">
        <v>1.3953677845637502E-2</v>
      </c>
      <c r="E25" s="271">
        <v>0</v>
      </c>
      <c r="F25" s="271">
        <v>4.5419414440179162E-2</v>
      </c>
      <c r="G25" s="271">
        <v>0</v>
      </c>
      <c r="H25" s="271">
        <v>7.547169811320753E-2</v>
      </c>
      <c r="I25" s="271">
        <v>5.8823529411764719E-2</v>
      </c>
      <c r="J25" s="271">
        <v>6.0887512899896801E-2</v>
      </c>
      <c r="K25" s="271">
        <v>0</v>
      </c>
      <c r="L25" s="271">
        <v>4.166666666666663E-2</v>
      </c>
      <c r="M25" s="271">
        <v>3.059713723776214E-2</v>
      </c>
      <c r="N25" s="271">
        <v>0</v>
      </c>
      <c r="O25" s="271">
        <v>0</v>
      </c>
      <c r="P25" s="271">
        <v>5.4054054054054057E-2</v>
      </c>
      <c r="Q25" s="271">
        <v>4.8765157670432768E-2</v>
      </c>
      <c r="R25" s="272">
        <v>2.2222222222222254E-2</v>
      </c>
      <c r="S25" s="272">
        <v>2.7027027027026973E-2</v>
      </c>
      <c r="T25" s="272">
        <v>1.2345679012345734E-2</v>
      </c>
      <c r="U25" s="272">
        <v>0</v>
      </c>
      <c r="V25" s="272">
        <v>4.9405878674171344E-2</v>
      </c>
      <c r="W25" s="272">
        <v>4.7619047619047672E-2</v>
      </c>
      <c r="X25" s="272">
        <v>1.9607843137254943E-2</v>
      </c>
      <c r="Y25" s="272">
        <v>0</v>
      </c>
      <c r="Z25" s="272">
        <v>0.11475966562173479</v>
      </c>
      <c r="AA25" s="272">
        <v>0</v>
      </c>
      <c r="AB25" s="272"/>
      <c r="AC25" s="272">
        <v>0</v>
      </c>
      <c r="AD25" s="272">
        <v>9.009009009009028E-3</v>
      </c>
      <c r="AE25" s="272">
        <v>2.5160256410256321E-2</v>
      </c>
      <c r="AF25" s="272">
        <v>0.30000000000000016</v>
      </c>
      <c r="AG25" s="272">
        <v>5.3763440860215006E-3</v>
      </c>
      <c r="AH25" s="272">
        <v>1.7857142857142905E-2</v>
      </c>
      <c r="AI25" s="272"/>
      <c r="AJ25" s="363">
        <v>0</v>
      </c>
    </row>
    <row r="26" spans="1:36" s="6" customFormat="1">
      <c r="A26" s="362">
        <v>1992</v>
      </c>
      <c r="B26" s="271">
        <v>0</v>
      </c>
      <c r="C26" s="271">
        <v>0</v>
      </c>
      <c r="D26" s="271">
        <v>3.2156005820185296E-3</v>
      </c>
      <c r="E26" s="271">
        <v>1.1904761904761862E-2</v>
      </c>
      <c r="F26" s="271">
        <v>2.9972350230414668E-2</v>
      </c>
      <c r="G26" s="271">
        <v>0</v>
      </c>
      <c r="H26" s="271">
        <v>0</v>
      </c>
      <c r="I26" s="271">
        <v>0</v>
      </c>
      <c r="J26" s="271">
        <v>5.9784701411327412E-2</v>
      </c>
      <c r="K26" s="271">
        <v>7.6923076923076872E-2</v>
      </c>
      <c r="L26" s="271">
        <v>0</v>
      </c>
      <c r="M26" s="271">
        <v>7.9365079365079083E-3</v>
      </c>
      <c r="N26" s="271">
        <v>0</v>
      </c>
      <c r="O26" s="271">
        <v>0</v>
      </c>
      <c r="P26" s="271">
        <v>0</v>
      </c>
      <c r="Q26" s="271">
        <v>1.4492753623188359E-2</v>
      </c>
      <c r="R26" s="271">
        <v>3.3466533466533388E-2</v>
      </c>
      <c r="S26" s="271">
        <v>5.2706552706552778E-2</v>
      </c>
      <c r="T26" s="271">
        <v>0</v>
      </c>
      <c r="U26" s="271">
        <v>0</v>
      </c>
      <c r="V26" s="271">
        <v>0.10526315789473684</v>
      </c>
      <c r="W26" s="271">
        <v>0.10835913312693501</v>
      </c>
      <c r="X26" s="271">
        <v>5.9232026143790972E-2</v>
      </c>
      <c r="Y26" s="271">
        <v>6.6666666666666652E-2</v>
      </c>
      <c r="Z26" s="271">
        <v>2.8582103493368205E-2</v>
      </c>
      <c r="AA26" s="271">
        <v>0</v>
      </c>
      <c r="AB26" s="271"/>
      <c r="AC26" s="271">
        <v>0</v>
      </c>
      <c r="AD26" s="271">
        <v>0</v>
      </c>
      <c r="AE26" s="271">
        <v>0</v>
      </c>
      <c r="AF26" s="271">
        <v>0</v>
      </c>
      <c r="AG26" s="271">
        <v>1.5463917525773141E-2</v>
      </c>
      <c r="AH26" s="271">
        <v>0</v>
      </c>
      <c r="AI26" s="271"/>
      <c r="AJ26" s="364">
        <v>0</v>
      </c>
    </row>
    <row r="27" spans="1:36" s="6" customFormat="1">
      <c r="A27" s="362">
        <v>1993</v>
      </c>
      <c r="B27" s="271">
        <v>2.2222222222222254E-2</v>
      </c>
      <c r="C27" s="271">
        <v>0</v>
      </c>
      <c r="D27" s="271">
        <v>3.0165912518853588E-3</v>
      </c>
      <c r="E27" s="271">
        <v>1.098901098901095E-2</v>
      </c>
      <c r="F27" s="271">
        <v>4.9311960181525394E-2</v>
      </c>
      <c r="G27" s="271">
        <v>0</v>
      </c>
      <c r="H27" s="271">
        <v>1.6949152542372836E-2</v>
      </c>
      <c r="I27" s="271">
        <v>0</v>
      </c>
      <c r="J27" s="271">
        <v>2.0000000000000018E-2</v>
      </c>
      <c r="K27" s="271">
        <v>0</v>
      </c>
      <c r="L27" s="271">
        <v>0</v>
      </c>
      <c r="M27" s="271">
        <v>2.250717232357391E-2</v>
      </c>
      <c r="N27" s="271">
        <v>0</v>
      </c>
      <c r="O27" s="271">
        <v>0</v>
      </c>
      <c r="P27" s="271">
        <v>0</v>
      </c>
      <c r="Q27" s="271">
        <v>0</v>
      </c>
      <c r="R27" s="271">
        <v>0</v>
      </c>
      <c r="S27" s="271">
        <v>2.3255813953488413E-2</v>
      </c>
      <c r="T27" s="271">
        <v>0</v>
      </c>
      <c r="U27" s="271">
        <v>0</v>
      </c>
      <c r="V27" s="271">
        <v>8.7445887445887438E-2</v>
      </c>
      <c r="W27" s="271">
        <v>0</v>
      </c>
      <c r="X27" s="271">
        <v>1.6949152542372836E-2</v>
      </c>
      <c r="Y27" s="271">
        <v>0</v>
      </c>
      <c r="Z27" s="271">
        <v>2.8603794958935058E-2</v>
      </c>
      <c r="AA27" s="271">
        <v>2.6315789473684181E-2</v>
      </c>
      <c r="AB27" s="271"/>
      <c r="AC27" s="271">
        <v>0</v>
      </c>
      <c r="AD27" s="271">
        <v>0</v>
      </c>
      <c r="AE27" s="271">
        <v>0</v>
      </c>
      <c r="AF27" s="271">
        <v>0</v>
      </c>
      <c r="AG27" s="271">
        <v>0</v>
      </c>
      <c r="AH27" s="271">
        <v>0</v>
      </c>
      <c r="AI27" s="271"/>
      <c r="AJ27" s="364">
        <v>0</v>
      </c>
    </row>
    <row r="28" spans="1:36" s="6" customFormat="1">
      <c r="A28" s="362">
        <v>1994</v>
      </c>
      <c r="B28" s="271">
        <v>0</v>
      </c>
      <c r="C28" s="271">
        <v>0</v>
      </c>
      <c r="D28" s="271">
        <v>0</v>
      </c>
      <c r="E28" s="271">
        <v>1.0309278350515427E-2</v>
      </c>
      <c r="F28" s="271">
        <v>8.4033613445377853E-3</v>
      </c>
      <c r="G28" s="271">
        <v>0</v>
      </c>
      <c r="H28" s="271">
        <v>0</v>
      </c>
      <c r="I28" s="271">
        <v>0</v>
      </c>
      <c r="J28" s="271">
        <v>0</v>
      </c>
      <c r="K28" s="271">
        <v>0</v>
      </c>
      <c r="L28" s="271">
        <v>3.8461538461538436E-2</v>
      </c>
      <c r="M28" s="271">
        <v>0</v>
      </c>
      <c r="N28" s="271">
        <v>0</v>
      </c>
      <c r="O28" s="271">
        <v>0</v>
      </c>
      <c r="P28" s="271">
        <v>2.1739130434782594E-2</v>
      </c>
      <c r="Q28" s="271">
        <v>1.0309278350515427E-2</v>
      </c>
      <c r="R28" s="271">
        <v>3.0035685963521019E-2</v>
      </c>
      <c r="S28" s="271">
        <v>5.3571428571428603E-2</v>
      </c>
      <c r="T28" s="271">
        <v>0</v>
      </c>
      <c r="U28" s="271">
        <v>0</v>
      </c>
      <c r="V28" s="271">
        <v>2.3809523809523836E-2</v>
      </c>
      <c r="W28" s="271">
        <v>0</v>
      </c>
      <c r="X28" s="271">
        <v>0</v>
      </c>
      <c r="Y28" s="271">
        <v>0</v>
      </c>
      <c r="Z28" s="271">
        <v>2.4876981957353661E-2</v>
      </c>
      <c r="AA28" s="271">
        <v>2.2727272727272707E-2</v>
      </c>
      <c r="AB28" s="271"/>
      <c r="AC28" s="271">
        <v>0</v>
      </c>
      <c r="AD28" s="271">
        <v>0</v>
      </c>
      <c r="AE28" s="271">
        <v>1.2499999999999956E-2</v>
      </c>
      <c r="AF28" s="271">
        <v>2.9411764705882359E-2</v>
      </c>
      <c r="AG28" s="271">
        <v>0</v>
      </c>
      <c r="AH28" s="271">
        <v>0</v>
      </c>
      <c r="AI28" s="271">
        <v>0</v>
      </c>
      <c r="AJ28" s="364">
        <v>3.703703703703709E-2</v>
      </c>
    </row>
    <row r="29" spans="1:36" s="6" customFormat="1">
      <c r="A29" s="362">
        <v>1995</v>
      </c>
      <c r="B29" s="271">
        <v>0</v>
      </c>
      <c r="C29" s="271">
        <v>0</v>
      </c>
      <c r="D29" s="271">
        <v>0</v>
      </c>
      <c r="E29" s="271">
        <v>1.8871315600287542E-2</v>
      </c>
      <c r="F29" s="271">
        <v>8.1967213114754189E-3</v>
      </c>
      <c r="G29" s="271">
        <v>0</v>
      </c>
      <c r="H29" s="271">
        <v>5.0747833854977498E-2</v>
      </c>
      <c r="I29" s="271">
        <v>0</v>
      </c>
      <c r="J29" s="271">
        <v>7.6290878115625405E-2</v>
      </c>
      <c r="K29" s="271">
        <v>0</v>
      </c>
      <c r="L29" s="271">
        <v>0</v>
      </c>
      <c r="M29" s="271">
        <v>6.3694267515923553E-3</v>
      </c>
      <c r="N29" s="271">
        <v>0</v>
      </c>
      <c r="O29" s="271">
        <v>2.0202020202020221E-2</v>
      </c>
      <c r="P29" s="271">
        <v>1.7857142857142905E-2</v>
      </c>
      <c r="Q29" s="271">
        <v>1.0000000000000009E-2</v>
      </c>
      <c r="R29" s="271">
        <v>1.851851851851849E-2</v>
      </c>
      <c r="S29" s="271">
        <v>2.6493598862019963E-2</v>
      </c>
      <c r="T29" s="271">
        <v>8.1967213114754189E-3</v>
      </c>
      <c r="U29" s="271">
        <v>0</v>
      </c>
      <c r="V29" s="271">
        <v>0</v>
      </c>
      <c r="W29" s="271">
        <v>0</v>
      </c>
      <c r="X29" s="271">
        <v>0</v>
      </c>
      <c r="Y29" s="271">
        <v>0</v>
      </c>
      <c r="Z29" s="271">
        <v>1.4497354497354453E-2</v>
      </c>
      <c r="AA29" s="271">
        <v>2.4390243902439046E-2</v>
      </c>
      <c r="AB29" s="271"/>
      <c r="AC29" s="271">
        <v>0</v>
      </c>
      <c r="AD29" s="271">
        <v>0</v>
      </c>
      <c r="AE29" s="271">
        <v>0</v>
      </c>
      <c r="AF29" s="271">
        <v>5.6372549019607865E-2</v>
      </c>
      <c r="AG29" s="271">
        <v>0</v>
      </c>
      <c r="AH29" s="271">
        <v>0</v>
      </c>
      <c r="AI29" s="271">
        <v>0</v>
      </c>
      <c r="AJ29" s="364">
        <v>3.5714285714285698E-2</v>
      </c>
    </row>
    <row r="30" spans="1:36" s="6" customFormat="1">
      <c r="A30" s="362">
        <v>1996</v>
      </c>
      <c r="B30" s="271">
        <v>0</v>
      </c>
      <c r="C30" s="271">
        <v>0</v>
      </c>
      <c r="D30" s="271">
        <v>0</v>
      </c>
      <c r="E30" s="271">
        <v>8.1967213114754189E-3</v>
      </c>
      <c r="F30" s="271">
        <v>7.1428571428571175E-3</v>
      </c>
      <c r="G30" s="271">
        <v>0</v>
      </c>
      <c r="H30" s="271">
        <v>1.0638297872340385E-2</v>
      </c>
      <c r="I30" s="271">
        <v>0</v>
      </c>
      <c r="J30" s="271">
        <v>4.3741207289662243E-2</v>
      </c>
      <c r="K30" s="271">
        <v>5.555555555555558E-2</v>
      </c>
      <c r="L30" s="271">
        <v>0</v>
      </c>
      <c r="M30" s="271">
        <v>5.7142857142856718E-3</v>
      </c>
      <c r="N30" s="271">
        <v>5.0000000000000044E-2</v>
      </c>
      <c r="O30" s="271">
        <v>0</v>
      </c>
      <c r="P30" s="271">
        <v>0</v>
      </c>
      <c r="Q30" s="271">
        <v>0</v>
      </c>
      <c r="R30" s="271">
        <v>1.0204081632653073E-2</v>
      </c>
      <c r="S30" s="271">
        <v>2.2904806037336134E-2</v>
      </c>
      <c r="T30" s="271">
        <v>0</v>
      </c>
      <c r="U30" s="271">
        <v>0</v>
      </c>
      <c r="V30" s="271">
        <v>0</v>
      </c>
      <c r="W30" s="271">
        <v>0.19999999999999996</v>
      </c>
      <c r="X30" s="271">
        <v>0</v>
      </c>
      <c r="Y30" s="271">
        <v>0</v>
      </c>
      <c r="Z30" s="271">
        <v>7.4626865671642006E-3</v>
      </c>
      <c r="AA30" s="271">
        <v>2.1276595744680882E-2</v>
      </c>
      <c r="AB30" s="271">
        <v>0</v>
      </c>
      <c r="AC30" s="271">
        <v>0</v>
      </c>
      <c r="AD30" s="271">
        <v>6.8027210884353817E-3</v>
      </c>
      <c r="AE30" s="271">
        <v>0</v>
      </c>
      <c r="AF30" s="271">
        <v>0</v>
      </c>
      <c r="AG30" s="271">
        <v>0</v>
      </c>
      <c r="AH30" s="271">
        <v>0</v>
      </c>
      <c r="AI30" s="271">
        <v>0</v>
      </c>
      <c r="AJ30" s="364">
        <v>0</v>
      </c>
    </row>
    <row r="31" spans="1:36" s="6" customFormat="1">
      <c r="A31" s="362">
        <v>1997</v>
      </c>
      <c r="B31" s="271">
        <v>0</v>
      </c>
      <c r="C31" s="271">
        <v>1.3513513513513487E-2</v>
      </c>
      <c r="D31" s="271">
        <v>0</v>
      </c>
      <c r="E31" s="271">
        <v>7.575757575757569E-3</v>
      </c>
      <c r="F31" s="271">
        <v>0</v>
      </c>
      <c r="G31" s="271">
        <v>0</v>
      </c>
      <c r="H31" s="271">
        <v>1.1235955056179803E-2</v>
      </c>
      <c r="I31" s="271">
        <v>0</v>
      </c>
      <c r="J31" s="271">
        <v>6.5098591549295648E-2</v>
      </c>
      <c r="K31" s="271">
        <v>4.3478260869565188E-2</v>
      </c>
      <c r="L31" s="271">
        <v>0</v>
      </c>
      <c r="M31" s="271">
        <v>0</v>
      </c>
      <c r="N31" s="271">
        <v>0</v>
      </c>
      <c r="O31" s="271">
        <v>0</v>
      </c>
      <c r="P31" s="271">
        <v>0</v>
      </c>
      <c r="Q31" s="271">
        <v>8.7719298245614308E-3</v>
      </c>
      <c r="R31" s="271">
        <v>1.7699115044247815E-2</v>
      </c>
      <c r="S31" s="271">
        <v>2.0591059426010805E-2</v>
      </c>
      <c r="T31" s="271">
        <v>6.2499999999999778E-3</v>
      </c>
      <c r="U31" s="271">
        <v>0</v>
      </c>
      <c r="V31" s="271">
        <v>2.2727272727272707E-2</v>
      </c>
      <c r="W31" s="271">
        <v>0</v>
      </c>
      <c r="X31" s="271">
        <v>0</v>
      </c>
      <c r="Y31" s="271">
        <v>0</v>
      </c>
      <c r="Z31" s="271">
        <v>3.5874261485503212E-2</v>
      </c>
      <c r="AA31" s="271">
        <v>0</v>
      </c>
      <c r="AB31" s="271">
        <v>0</v>
      </c>
      <c r="AC31" s="271">
        <v>0</v>
      </c>
      <c r="AD31" s="271">
        <v>5.4054054054053502E-3</v>
      </c>
      <c r="AE31" s="271">
        <v>1.2048192771084376E-2</v>
      </c>
      <c r="AF31" s="271">
        <v>0</v>
      </c>
      <c r="AG31" s="271">
        <v>0</v>
      </c>
      <c r="AH31" s="271">
        <v>0</v>
      </c>
      <c r="AI31" s="271">
        <v>0</v>
      </c>
      <c r="AJ31" s="364">
        <v>2.7027027027026973E-2</v>
      </c>
    </row>
    <row r="32" spans="1:36" s="6" customFormat="1">
      <c r="A32" s="362">
        <v>1998</v>
      </c>
      <c r="B32" s="271">
        <v>0</v>
      </c>
      <c r="C32" s="271">
        <v>1.0752688172043001E-2</v>
      </c>
      <c r="D32" s="271">
        <v>3.0183519465992736E-3</v>
      </c>
      <c r="E32" s="271">
        <v>6.8027210884353817E-3</v>
      </c>
      <c r="F32" s="271">
        <v>0</v>
      </c>
      <c r="G32" s="271">
        <v>1.5873015873015928E-2</v>
      </c>
      <c r="H32" s="271">
        <v>0</v>
      </c>
      <c r="I32" s="271">
        <v>0</v>
      </c>
      <c r="J32" s="271">
        <v>4.4644160393685794E-2</v>
      </c>
      <c r="K32" s="271">
        <v>0</v>
      </c>
      <c r="L32" s="271">
        <v>0</v>
      </c>
      <c r="M32" s="271">
        <v>1.2856243819113544E-2</v>
      </c>
      <c r="N32" s="271">
        <v>5.555555555555558E-2</v>
      </c>
      <c r="O32" s="271">
        <v>1.9612356285821697E-2</v>
      </c>
      <c r="P32" s="271">
        <v>1.1764705882352899E-2</v>
      </c>
      <c r="Q32" s="271">
        <v>3.1222639149468434E-2</v>
      </c>
      <c r="R32" s="271">
        <v>7.2463768115942351E-3</v>
      </c>
      <c r="S32" s="271">
        <v>2.89604883370852E-2</v>
      </c>
      <c r="T32" s="271">
        <v>0</v>
      </c>
      <c r="U32" s="271">
        <v>2.3255813953488413E-2</v>
      </c>
      <c r="V32" s="271">
        <v>2.4881028544385231E-2</v>
      </c>
      <c r="W32" s="271">
        <v>5.8823529411764719E-2</v>
      </c>
      <c r="X32" s="271">
        <v>2.8868144434182064E-2</v>
      </c>
      <c r="Y32" s="271">
        <v>1.0309278350515427E-2</v>
      </c>
      <c r="Z32" s="271">
        <v>5.4090117919905256E-2</v>
      </c>
      <c r="AA32" s="271">
        <v>0</v>
      </c>
      <c r="AB32" s="271">
        <v>0</v>
      </c>
      <c r="AC32" s="271">
        <v>0</v>
      </c>
      <c r="AD32" s="271">
        <v>9.4150641025640969E-3</v>
      </c>
      <c r="AE32" s="271">
        <v>1.0638297872340385E-2</v>
      </c>
      <c r="AF32" s="271">
        <v>0</v>
      </c>
      <c r="AG32" s="271">
        <v>0</v>
      </c>
      <c r="AH32" s="271">
        <v>0</v>
      </c>
      <c r="AI32" s="271">
        <v>0</v>
      </c>
      <c r="AJ32" s="364">
        <v>7.1428571428571508E-2</v>
      </c>
    </row>
    <row r="33" spans="1:36" s="6" customFormat="1">
      <c r="A33" s="362">
        <v>1999</v>
      </c>
      <c r="B33" s="271">
        <v>0</v>
      </c>
      <c r="C33" s="271">
        <v>9.009009009009028E-3</v>
      </c>
      <c r="D33" s="271">
        <v>1.4423752361030218E-3</v>
      </c>
      <c r="E33" s="271">
        <v>1.8187261839956448E-2</v>
      </c>
      <c r="F33" s="271">
        <v>1.388888888888884E-2</v>
      </c>
      <c r="G33" s="271">
        <v>1.4872994652406435E-2</v>
      </c>
      <c r="H33" s="271">
        <v>6.4351938532803521E-2</v>
      </c>
      <c r="I33" s="271">
        <v>0.10238095238095235</v>
      </c>
      <c r="J33" s="271">
        <v>4.3659489964478992E-2</v>
      </c>
      <c r="K33" s="271">
        <v>0</v>
      </c>
      <c r="L33" s="271">
        <v>0</v>
      </c>
      <c r="M33" s="271">
        <v>6.1516943108363309E-2</v>
      </c>
      <c r="N33" s="271">
        <v>4.3478260869565188E-2</v>
      </c>
      <c r="O33" s="271">
        <v>1.8447051559123184E-2</v>
      </c>
      <c r="P33" s="271">
        <v>1.0638297872340385E-2</v>
      </c>
      <c r="Q33" s="271">
        <v>5.3981719351486435E-2</v>
      </c>
      <c r="R33" s="271">
        <v>2.6542258282623354E-2</v>
      </c>
      <c r="S33" s="271">
        <v>6.5132576900381989E-2</v>
      </c>
      <c r="T33" s="271">
        <v>0</v>
      </c>
      <c r="U33" s="271">
        <v>3.7735849056603765E-2</v>
      </c>
      <c r="V33" s="271">
        <v>3.6306486427342244E-2</v>
      </c>
      <c r="W33" s="271">
        <v>0</v>
      </c>
      <c r="X33" s="271">
        <v>4.1407762414715776E-2</v>
      </c>
      <c r="Y33" s="271">
        <v>0</v>
      </c>
      <c r="Z33" s="271">
        <v>1.9155844155844148E-2</v>
      </c>
      <c r="AA33" s="271">
        <v>4.1895152445711736E-2</v>
      </c>
      <c r="AB33" s="271">
        <v>6.8965517241379226E-2</v>
      </c>
      <c r="AC33" s="271">
        <v>4.5454545454545525E-2</v>
      </c>
      <c r="AD33" s="271">
        <v>1.9847821413603195E-2</v>
      </c>
      <c r="AE33" s="271">
        <v>7.6105991501355108E-2</v>
      </c>
      <c r="AF33" s="271">
        <v>0</v>
      </c>
      <c r="AG33" s="271">
        <v>0</v>
      </c>
      <c r="AH33" s="271">
        <v>1.4705882352941124E-2</v>
      </c>
      <c r="AI33" s="271">
        <v>0</v>
      </c>
      <c r="AJ33" s="364">
        <v>5.7783018867924585E-2</v>
      </c>
    </row>
    <row r="34" spans="1:36" s="6" customFormat="1">
      <c r="A34" s="362">
        <v>2000</v>
      </c>
      <c r="B34" s="271">
        <v>1.5873015873015928E-2</v>
      </c>
      <c r="C34" s="271">
        <v>4.8233258733423545E-2</v>
      </c>
      <c r="D34" s="271">
        <v>0</v>
      </c>
      <c r="E34" s="271">
        <v>2.8327308577062116E-2</v>
      </c>
      <c r="F34" s="271">
        <v>4.1937297745541668E-2</v>
      </c>
      <c r="G34" s="271">
        <v>1.4508101239013027E-2</v>
      </c>
      <c r="H34" s="271">
        <v>1.9619269619269519E-2</v>
      </c>
      <c r="I34" s="271">
        <v>3.3333333333333326E-2</v>
      </c>
      <c r="J34" s="271">
        <v>0.14464602621935452</v>
      </c>
      <c r="K34" s="271">
        <v>4.55026455026456E-2</v>
      </c>
      <c r="L34" s="271">
        <v>0</v>
      </c>
      <c r="M34" s="271">
        <v>3.9525691699604515E-3</v>
      </c>
      <c r="N34" s="271">
        <v>0.15789473684210542</v>
      </c>
      <c r="O34" s="271">
        <v>6.0975609756097615E-3</v>
      </c>
      <c r="P34" s="271">
        <v>6.9375203640723471E-2</v>
      </c>
      <c r="Q34" s="271">
        <v>4.8174976804203795E-2</v>
      </c>
      <c r="R34" s="271">
        <v>3.1341515854645174E-2</v>
      </c>
      <c r="S34" s="271">
        <v>6.1537890923774152E-2</v>
      </c>
      <c r="T34" s="271">
        <v>1.4686448536734509E-2</v>
      </c>
      <c r="U34" s="271">
        <v>1.538461538461533E-2</v>
      </c>
      <c r="V34" s="271">
        <v>1.538461538461533E-2</v>
      </c>
      <c r="W34" s="271">
        <v>3.5714285714285698E-2</v>
      </c>
      <c r="X34" s="271">
        <v>6.8096595170241581E-2</v>
      </c>
      <c r="Y34" s="271">
        <v>0</v>
      </c>
      <c r="Z34" s="271">
        <v>4.8344164644896437E-2</v>
      </c>
      <c r="AA34" s="271">
        <v>1.9417475728155331E-2</v>
      </c>
      <c r="AB34" s="271">
        <v>8.8235294117646967E-2</v>
      </c>
      <c r="AC34" s="271">
        <v>4.3478260869565188E-2</v>
      </c>
      <c r="AD34" s="271">
        <v>2.6945429055264758E-2</v>
      </c>
      <c r="AE34" s="271">
        <v>4.1263989832039605E-2</v>
      </c>
      <c r="AF34" s="271">
        <v>5.3571428571428603E-2</v>
      </c>
      <c r="AG34" s="271">
        <v>0</v>
      </c>
      <c r="AH34" s="271">
        <v>0</v>
      </c>
      <c r="AI34" s="271">
        <v>0</v>
      </c>
      <c r="AJ34" s="364">
        <v>0.10595154976919596</v>
      </c>
    </row>
    <row r="35" spans="1:36" s="6" customFormat="1">
      <c r="A35" s="362">
        <v>2001</v>
      </c>
      <c r="B35" s="271">
        <v>4.6658259773013855E-2</v>
      </c>
      <c r="C35" s="271">
        <v>5.0862450243255086E-2</v>
      </c>
      <c r="D35" s="271">
        <v>7.4404761904767192E-4</v>
      </c>
      <c r="E35" s="271">
        <v>2.2337781266352774E-2</v>
      </c>
      <c r="F35" s="271">
        <v>5.1734013673445767E-2</v>
      </c>
      <c r="G35" s="271">
        <v>5.7230863517098385E-2</v>
      </c>
      <c r="H35" s="271">
        <v>4.7511435661997226E-2</v>
      </c>
      <c r="I35" s="271">
        <v>3.3333333333333326E-2</v>
      </c>
      <c r="J35" s="271">
        <v>0.15663842004943096</v>
      </c>
      <c r="K35" s="271">
        <v>0.11538576555023927</v>
      </c>
      <c r="L35" s="271">
        <v>1.7543859649122862E-2</v>
      </c>
      <c r="M35" s="271">
        <v>1.1797188755020116E-2</v>
      </c>
      <c r="N35" s="271">
        <v>0.11111111111111116</v>
      </c>
      <c r="O35" s="271">
        <v>3.6206562789167895E-2</v>
      </c>
      <c r="P35" s="271">
        <v>7.5268817204301008E-2</v>
      </c>
      <c r="Q35" s="271">
        <v>1.5209790209790186E-2</v>
      </c>
      <c r="R35" s="271">
        <v>4.4466612185603771E-2</v>
      </c>
      <c r="S35" s="271">
        <v>8.7630914524847836E-2</v>
      </c>
      <c r="T35" s="271">
        <v>0</v>
      </c>
      <c r="U35" s="271">
        <v>3.2258064516129004E-2</v>
      </c>
      <c r="V35" s="271">
        <v>3.7941944556046603E-2</v>
      </c>
      <c r="W35" s="271">
        <v>3.703703703703709E-2</v>
      </c>
      <c r="X35" s="271">
        <v>0.13698548662039522</v>
      </c>
      <c r="Y35" s="271">
        <v>0</v>
      </c>
      <c r="Z35" s="271">
        <v>6.5348472075947739E-2</v>
      </c>
      <c r="AA35" s="271">
        <v>4.0742501414827492E-2</v>
      </c>
      <c r="AB35" s="271">
        <v>3.125E-2</v>
      </c>
      <c r="AC35" s="271">
        <v>2.3255813953488413E-2</v>
      </c>
      <c r="AD35" s="271">
        <v>0.10204411211735331</v>
      </c>
      <c r="AE35" s="271">
        <v>3.993116395494356E-2</v>
      </c>
      <c r="AF35" s="271">
        <v>1.7543859649122862E-2</v>
      </c>
      <c r="AG35" s="271">
        <v>7.3260073260073E-3</v>
      </c>
      <c r="AH35" s="271">
        <v>0</v>
      </c>
      <c r="AI35" s="271">
        <v>0</v>
      </c>
      <c r="AJ35" s="364">
        <v>0.13256955810147297</v>
      </c>
    </row>
    <row r="36" spans="1:36" s="6" customFormat="1">
      <c r="A36" s="362">
        <v>2002</v>
      </c>
      <c r="B36" s="271">
        <v>0</v>
      </c>
      <c r="C36" s="271">
        <v>2.4593510050664014E-2</v>
      </c>
      <c r="D36" s="271">
        <v>5.6211325451972494E-3</v>
      </c>
      <c r="E36" s="271">
        <v>1.6220995220474821E-2</v>
      </c>
      <c r="F36" s="271">
        <v>2.0612362068347378E-2</v>
      </c>
      <c r="G36" s="271">
        <v>0</v>
      </c>
      <c r="H36" s="271">
        <v>5.0959713910377902E-2</v>
      </c>
      <c r="I36" s="271">
        <v>3.0303030303030276E-2</v>
      </c>
      <c r="J36" s="271">
        <v>6.0846560846560815E-2</v>
      </c>
      <c r="K36" s="271">
        <v>4.8780487804878092E-2</v>
      </c>
      <c r="L36" s="271">
        <v>8.7455155953510277E-2</v>
      </c>
      <c r="M36" s="271">
        <v>2.2708408137768088E-2</v>
      </c>
      <c r="N36" s="271">
        <v>0.1333333333333333</v>
      </c>
      <c r="O36" s="271">
        <v>0</v>
      </c>
      <c r="P36" s="271">
        <v>3.3091908091908095E-2</v>
      </c>
      <c r="Q36" s="271">
        <v>7.2463768115942351E-3</v>
      </c>
      <c r="R36" s="271">
        <v>2.6812764670296474E-2</v>
      </c>
      <c r="S36" s="271">
        <v>1.8537768537768562E-2</v>
      </c>
      <c r="T36" s="271">
        <v>4.3859649122807154E-3</v>
      </c>
      <c r="U36" s="271">
        <v>3.4876543209876543E-2</v>
      </c>
      <c r="V36" s="271">
        <v>0.13927487768483715</v>
      </c>
      <c r="W36" s="271">
        <v>8.9026915113871619E-2</v>
      </c>
      <c r="X36" s="271">
        <v>7.2419937177823135E-2</v>
      </c>
      <c r="Y36" s="271">
        <v>8.7719298245614308E-3</v>
      </c>
      <c r="Z36" s="271">
        <v>2.7810677491026503E-2</v>
      </c>
      <c r="AA36" s="271">
        <v>2.06629358588033E-2</v>
      </c>
      <c r="AB36" s="271">
        <v>3.0303030303030276E-2</v>
      </c>
      <c r="AC36" s="271">
        <v>0</v>
      </c>
      <c r="AD36" s="271">
        <v>0.14342416405061931</v>
      </c>
      <c r="AE36" s="271">
        <v>4.6072586684398731E-2</v>
      </c>
      <c r="AF36" s="271">
        <v>8.8056680161943457E-2</v>
      </c>
      <c r="AG36" s="271">
        <v>0</v>
      </c>
      <c r="AH36" s="271">
        <v>1.2345679012345734E-2</v>
      </c>
      <c r="AI36" s="271">
        <v>3.5714285714285698E-2</v>
      </c>
      <c r="AJ36" s="364">
        <v>6.9918699186991895E-2</v>
      </c>
    </row>
    <row r="37" spans="1:36" s="6" customFormat="1">
      <c r="A37" s="362">
        <v>2003</v>
      </c>
      <c r="B37" s="271">
        <v>0</v>
      </c>
      <c r="C37" s="271">
        <v>2.4726775956284031E-2</v>
      </c>
      <c r="D37" s="271">
        <v>7.9744816586924117E-4</v>
      </c>
      <c r="E37" s="271">
        <v>1.6610814237840721E-2</v>
      </c>
      <c r="F37" s="271">
        <v>2.516308130609568E-2</v>
      </c>
      <c r="G37" s="271">
        <v>4.3874277799696326E-2</v>
      </c>
      <c r="H37" s="271">
        <v>2.4397590361445731E-2</v>
      </c>
      <c r="I37" s="271">
        <v>0</v>
      </c>
      <c r="J37" s="271">
        <v>2.7777777777777679E-2</v>
      </c>
      <c r="K37" s="271">
        <v>0</v>
      </c>
      <c r="L37" s="271">
        <v>0.11646727656579869</v>
      </c>
      <c r="M37" s="271">
        <v>0</v>
      </c>
      <c r="N37" s="271">
        <v>0</v>
      </c>
      <c r="O37" s="271">
        <v>6.2893081761006275E-3</v>
      </c>
      <c r="P37" s="271">
        <v>1.0869565217391353E-2</v>
      </c>
      <c r="Q37" s="271">
        <v>2.9547697202811252E-2</v>
      </c>
      <c r="R37" s="271">
        <v>3.4201778734901378E-2</v>
      </c>
      <c r="S37" s="271">
        <v>2.9727001826396204E-2</v>
      </c>
      <c r="T37" s="271">
        <v>7.8278789370078705E-3</v>
      </c>
      <c r="U37" s="271">
        <v>1.6949152542372836E-2</v>
      </c>
      <c r="V37" s="271">
        <v>5.3812877820335281E-2</v>
      </c>
      <c r="W37" s="271">
        <v>0</v>
      </c>
      <c r="X37" s="271">
        <v>4.3812127944401813E-2</v>
      </c>
      <c r="Y37" s="271">
        <v>0</v>
      </c>
      <c r="Z37" s="271">
        <v>2.8872497365648009E-2</v>
      </c>
      <c r="AA37" s="271">
        <v>1.0638297872340385E-2</v>
      </c>
      <c r="AB37" s="271">
        <v>0</v>
      </c>
      <c r="AC37" s="271">
        <v>0</v>
      </c>
      <c r="AD37" s="271">
        <v>8.2590551417138558E-2</v>
      </c>
      <c r="AE37" s="271">
        <v>3.7431005302491327E-2</v>
      </c>
      <c r="AF37" s="271">
        <v>3.5406698564593331E-2</v>
      </c>
      <c r="AG37" s="271">
        <v>3.2467532467532756E-3</v>
      </c>
      <c r="AH37" s="271">
        <v>1.2658227848101222E-2</v>
      </c>
      <c r="AI37" s="271">
        <v>0</v>
      </c>
      <c r="AJ37" s="364">
        <v>9.7868217054263629E-2</v>
      </c>
    </row>
    <row r="38" spans="1:36" s="6" customFormat="1">
      <c r="A38" s="362">
        <v>2004</v>
      </c>
      <c r="B38" s="271">
        <v>0</v>
      </c>
      <c r="C38" s="271">
        <v>2.387814637924357E-2</v>
      </c>
      <c r="D38" s="271">
        <v>0</v>
      </c>
      <c r="E38" s="271">
        <v>1.6545252500308694E-2</v>
      </c>
      <c r="F38" s="271">
        <v>9.5242435289828453E-3</v>
      </c>
      <c r="G38" s="271">
        <v>0</v>
      </c>
      <c r="H38" s="271">
        <v>2.2988505747126409E-2</v>
      </c>
      <c r="I38" s="271">
        <v>2.6315789473684181E-2</v>
      </c>
      <c r="J38" s="271">
        <v>4.55382187938288E-2</v>
      </c>
      <c r="K38" s="271">
        <v>2.083333333333337E-2</v>
      </c>
      <c r="L38" s="271">
        <v>0</v>
      </c>
      <c r="M38" s="271">
        <v>3.424657534246589E-3</v>
      </c>
      <c r="N38" s="271">
        <v>0</v>
      </c>
      <c r="O38" s="271">
        <v>0</v>
      </c>
      <c r="P38" s="271">
        <v>1.1627906976744207E-2</v>
      </c>
      <c r="Q38" s="271">
        <v>7.6335877862595547E-3</v>
      </c>
      <c r="R38" s="271">
        <v>0</v>
      </c>
      <c r="S38" s="271">
        <v>4.1398058252427261E-2</v>
      </c>
      <c r="T38" s="271">
        <v>3.6764705882352811E-3</v>
      </c>
      <c r="U38" s="271">
        <v>0</v>
      </c>
      <c r="V38" s="271">
        <v>4.7262472041233128E-2</v>
      </c>
      <c r="W38" s="271">
        <v>0</v>
      </c>
      <c r="X38" s="271">
        <v>1.9230769230769273E-2</v>
      </c>
      <c r="Y38" s="271">
        <v>0</v>
      </c>
      <c r="Z38" s="271">
        <v>7.1428571428571175E-3</v>
      </c>
      <c r="AA38" s="271">
        <v>2.1479159410193849E-2</v>
      </c>
      <c r="AB38" s="271">
        <v>0</v>
      </c>
      <c r="AC38" s="271">
        <v>0</v>
      </c>
      <c r="AD38" s="271">
        <v>1.5285887089736772E-2</v>
      </c>
      <c r="AE38" s="271">
        <v>0</v>
      </c>
      <c r="AF38" s="271">
        <v>5.0847457627118509E-2</v>
      </c>
      <c r="AG38" s="271">
        <v>2.9585798816568198E-3</v>
      </c>
      <c r="AH38" s="271">
        <v>0</v>
      </c>
      <c r="AI38" s="271">
        <v>0</v>
      </c>
      <c r="AJ38" s="364">
        <v>2.9411764705882359E-2</v>
      </c>
    </row>
    <row r="39" spans="1:36" s="6" customFormat="1">
      <c r="A39" s="362">
        <v>2005</v>
      </c>
      <c r="B39" s="271">
        <v>0</v>
      </c>
      <c r="C39" s="271">
        <v>4.890496523973864E-2</v>
      </c>
      <c r="D39" s="271">
        <v>7.2254335260113489E-4</v>
      </c>
      <c r="E39" s="271">
        <v>0</v>
      </c>
      <c r="F39" s="271">
        <v>9.4734473447344314E-3</v>
      </c>
      <c r="G39" s="271">
        <v>0</v>
      </c>
      <c r="H39" s="271">
        <v>0</v>
      </c>
      <c r="I39" s="271">
        <v>4.0000000000000036E-2</v>
      </c>
      <c r="J39" s="271">
        <v>1.6129032258064502E-2</v>
      </c>
      <c r="K39" s="271">
        <v>4.3972332015810189E-2</v>
      </c>
      <c r="L39" s="271">
        <v>3.8461538461538436E-2</v>
      </c>
      <c r="M39" s="271">
        <v>3.558718861209953E-3</v>
      </c>
      <c r="N39" s="271">
        <v>0</v>
      </c>
      <c r="O39" s="271">
        <v>6.5789473684210176E-3</v>
      </c>
      <c r="P39" s="271">
        <v>1.2499999999999956E-2</v>
      </c>
      <c r="Q39" s="271">
        <v>0</v>
      </c>
      <c r="R39" s="271">
        <v>0</v>
      </c>
      <c r="S39" s="271">
        <v>9.7087378640776656E-3</v>
      </c>
      <c r="T39" s="271">
        <v>0</v>
      </c>
      <c r="U39" s="271">
        <v>0</v>
      </c>
      <c r="V39" s="271">
        <v>1.0204081632653073E-2</v>
      </c>
      <c r="W39" s="271">
        <v>0</v>
      </c>
      <c r="X39" s="271">
        <v>8.6206896551723755E-3</v>
      </c>
      <c r="Y39" s="271">
        <v>0</v>
      </c>
      <c r="Z39" s="271">
        <v>1.5972801334274145E-2</v>
      </c>
      <c r="AA39" s="271">
        <v>0</v>
      </c>
      <c r="AB39" s="271">
        <v>0</v>
      </c>
      <c r="AC39" s="271">
        <v>0</v>
      </c>
      <c r="AD39" s="271">
        <v>4.3103448275861878E-3</v>
      </c>
      <c r="AE39" s="271">
        <v>0</v>
      </c>
      <c r="AF39" s="271">
        <v>8.1967213114754078E-2</v>
      </c>
      <c r="AG39" s="271">
        <v>2.9673590504450953E-3</v>
      </c>
      <c r="AH39" s="271">
        <v>0</v>
      </c>
      <c r="AI39" s="271">
        <v>0</v>
      </c>
      <c r="AJ39" s="364">
        <v>3.125E-2</v>
      </c>
    </row>
    <row r="40" spans="1:36" s="6" customFormat="1">
      <c r="A40" s="362">
        <v>2006</v>
      </c>
      <c r="B40" s="271">
        <v>0</v>
      </c>
      <c r="C40" s="271">
        <v>5.2845948740273263E-2</v>
      </c>
      <c r="D40" s="271">
        <v>0</v>
      </c>
      <c r="E40" s="271">
        <v>1.1270753512132803E-2</v>
      </c>
      <c r="F40" s="271">
        <v>1.4921232087890646E-2</v>
      </c>
      <c r="G40" s="271">
        <v>0</v>
      </c>
      <c r="H40" s="271">
        <v>2.0745085261214213E-2</v>
      </c>
      <c r="I40" s="271">
        <v>1.851851851851849E-2</v>
      </c>
      <c r="J40" s="271">
        <v>3.0917874396135248E-2</v>
      </c>
      <c r="K40" s="271">
        <v>2.3255813953488413E-2</v>
      </c>
      <c r="L40" s="271">
        <v>0</v>
      </c>
      <c r="M40" s="271">
        <v>0</v>
      </c>
      <c r="N40" s="271">
        <v>0</v>
      </c>
      <c r="O40" s="271">
        <v>0</v>
      </c>
      <c r="P40" s="271">
        <v>0</v>
      </c>
      <c r="Q40" s="271">
        <v>0</v>
      </c>
      <c r="R40" s="271">
        <v>2.5596778832326805E-2</v>
      </c>
      <c r="S40" s="271">
        <v>8.4033613445377853E-3</v>
      </c>
      <c r="T40" s="271">
        <v>6.7567567567566877E-3</v>
      </c>
      <c r="U40" s="271">
        <v>0</v>
      </c>
      <c r="V40" s="271">
        <v>3.0940988835725602E-2</v>
      </c>
      <c r="W40" s="271">
        <v>0</v>
      </c>
      <c r="X40" s="271">
        <v>0</v>
      </c>
      <c r="Y40" s="271">
        <v>0</v>
      </c>
      <c r="Z40" s="271">
        <v>7.4074074074074181E-3</v>
      </c>
      <c r="AA40" s="271">
        <v>0</v>
      </c>
      <c r="AB40" s="271">
        <v>0</v>
      </c>
      <c r="AC40" s="271">
        <v>0</v>
      </c>
      <c r="AD40" s="271">
        <v>0</v>
      </c>
      <c r="AE40" s="271">
        <v>3.6739734485952469E-2</v>
      </c>
      <c r="AF40" s="271">
        <v>0</v>
      </c>
      <c r="AG40" s="271">
        <v>0</v>
      </c>
      <c r="AH40" s="271">
        <v>0</v>
      </c>
      <c r="AI40" s="271">
        <v>0</v>
      </c>
      <c r="AJ40" s="364">
        <v>0</v>
      </c>
    </row>
    <row r="41" spans="1:36" s="6" customFormat="1">
      <c r="A41" s="362">
        <v>2007</v>
      </c>
      <c r="B41" s="271">
        <v>0</v>
      </c>
      <c r="C41" s="271">
        <v>1.5811023622047227E-2</v>
      </c>
      <c r="D41" s="271">
        <v>0</v>
      </c>
      <c r="E41" s="271">
        <v>1.0695187165775444E-2</v>
      </c>
      <c r="F41" s="271">
        <v>4.9504950495049549E-3</v>
      </c>
      <c r="G41" s="271">
        <v>0</v>
      </c>
      <c r="H41" s="271">
        <v>1.0309278350515427E-2</v>
      </c>
      <c r="I41" s="271">
        <v>0</v>
      </c>
      <c r="J41" s="271">
        <v>0</v>
      </c>
      <c r="K41" s="271">
        <v>0</v>
      </c>
      <c r="L41" s="271">
        <v>0</v>
      </c>
      <c r="M41" s="271">
        <v>0</v>
      </c>
      <c r="N41" s="271">
        <v>0</v>
      </c>
      <c r="O41" s="271">
        <v>0</v>
      </c>
      <c r="P41" s="271">
        <v>2.4806201550387597E-2</v>
      </c>
      <c r="Q41" s="271">
        <v>7.8740157480314821E-3</v>
      </c>
      <c r="R41" s="271">
        <v>0</v>
      </c>
      <c r="S41" s="271">
        <v>7.9365079365079083E-3</v>
      </c>
      <c r="T41" s="271">
        <v>0</v>
      </c>
      <c r="U41" s="271">
        <v>3.2031250000000067E-2</v>
      </c>
      <c r="V41" s="271">
        <v>0</v>
      </c>
      <c r="W41" s="271">
        <v>0</v>
      </c>
      <c r="X41" s="271">
        <v>0</v>
      </c>
      <c r="Y41" s="271">
        <v>0</v>
      </c>
      <c r="Z41" s="271">
        <v>2.2502870264064279E-2</v>
      </c>
      <c r="AA41" s="271">
        <v>6.9930069930069783E-3</v>
      </c>
      <c r="AB41" s="271">
        <v>2.3255813953488413E-2</v>
      </c>
      <c r="AC41" s="271">
        <v>0</v>
      </c>
      <c r="AD41" s="271">
        <v>9.21698314486874E-3</v>
      </c>
      <c r="AE41" s="271">
        <v>1.1627906976744207E-2</v>
      </c>
      <c r="AF41" s="271">
        <v>0</v>
      </c>
      <c r="AG41" s="271">
        <v>0</v>
      </c>
      <c r="AH41" s="271">
        <v>0</v>
      </c>
      <c r="AI41" s="271">
        <v>0</v>
      </c>
      <c r="AJ41" s="364">
        <v>0</v>
      </c>
    </row>
    <row r="42" spans="1:36" s="6" customFormat="1">
      <c r="A42" s="362">
        <v>2008</v>
      </c>
      <c r="B42" s="271">
        <v>1.538461538461533E-2</v>
      </c>
      <c r="C42" s="271">
        <v>4.8836943941839017E-2</v>
      </c>
      <c r="D42" s="271">
        <v>3.0442681648081948E-2</v>
      </c>
      <c r="E42" s="271">
        <v>1.5869338584501347E-2</v>
      </c>
      <c r="F42" s="271">
        <v>2.7076096499795366E-2</v>
      </c>
      <c r="G42" s="271">
        <v>1.9255731352922134E-2</v>
      </c>
      <c r="H42" s="271">
        <v>5.2874806318438217E-2</v>
      </c>
      <c r="I42" s="271">
        <v>1.9607843137254943E-2</v>
      </c>
      <c r="J42" s="271">
        <v>6.2783482455613604E-2</v>
      </c>
      <c r="K42" s="271">
        <v>0.10476190476190494</v>
      </c>
      <c r="L42" s="271">
        <v>0</v>
      </c>
      <c r="M42" s="271">
        <v>1.6049287384572453E-2</v>
      </c>
      <c r="N42" s="271">
        <v>5.2631578947368474E-2</v>
      </c>
      <c r="O42" s="271">
        <v>4.0454042939730872E-2</v>
      </c>
      <c r="P42" s="271">
        <v>6.3999063999064076E-2</v>
      </c>
      <c r="Q42" s="271">
        <v>8.1300813008130524E-3</v>
      </c>
      <c r="R42" s="271">
        <v>0</v>
      </c>
      <c r="S42" s="271">
        <v>0.10144472311627484</v>
      </c>
      <c r="T42" s="271">
        <v>0</v>
      </c>
      <c r="U42" s="271">
        <v>7.4814195718364118E-2</v>
      </c>
      <c r="V42" s="271">
        <v>1.9721350078492961E-2</v>
      </c>
      <c r="W42" s="271">
        <v>7.6923076923076983E-2</v>
      </c>
      <c r="X42" s="271">
        <v>7.692307692307665E-3</v>
      </c>
      <c r="Y42" s="271">
        <v>2.3622047244094557E-2</v>
      </c>
      <c r="Z42" s="271">
        <v>2.8744280422703938E-2</v>
      </c>
      <c r="AA42" s="271">
        <v>6.0606060606060996E-3</v>
      </c>
      <c r="AB42" s="271">
        <v>0</v>
      </c>
      <c r="AC42" s="271">
        <v>0</v>
      </c>
      <c r="AD42" s="271">
        <v>2.4278743663840086E-2</v>
      </c>
      <c r="AE42" s="271">
        <v>5.0388664846496178E-2</v>
      </c>
      <c r="AF42" s="271">
        <v>0</v>
      </c>
      <c r="AG42" s="271">
        <v>0</v>
      </c>
      <c r="AH42" s="271">
        <v>0</v>
      </c>
      <c r="AI42" s="271">
        <v>0</v>
      </c>
      <c r="AJ42" s="364">
        <v>0</v>
      </c>
    </row>
    <row r="43" spans="1:36" s="6" customFormat="1">
      <c r="A43" s="362">
        <v>2009</v>
      </c>
      <c r="B43" s="271">
        <v>4.5235361653272133E-2</v>
      </c>
      <c r="C43" s="271">
        <v>0.19236186843907255</v>
      </c>
      <c r="D43" s="271">
        <v>9.3236811518819795E-3</v>
      </c>
      <c r="E43" s="271">
        <v>4.328581107369267E-2</v>
      </c>
      <c r="F43" s="271">
        <v>9.9213904761481397E-2</v>
      </c>
      <c r="G43" s="271">
        <v>7.4642384209332668E-2</v>
      </c>
      <c r="H43" s="271">
        <v>0.14720006463125734</v>
      </c>
      <c r="I43" s="271">
        <v>0.22959235352394503</v>
      </c>
      <c r="J43" s="271">
        <v>6.7251461988304118E-2</v>
      </c>
      <c r="K43" s="271">
        <v>9.0439276485788089E-2</v>
      </c>
      <c r="L43" s="271">
        <v>1.9230769230769273E-2</v>
      </c>
      <c r="M43" s="271">
        <v>1.946185384845267E-2</v>
      </c>
      <c r="N43" s="271">
        <v>0</v>
      </c>
      <c r="O43" s="271">
        <v>5.49937103503082E-2</v>
      </c>
      <c r="P43" s="271">
        <v>0.15384725357562046</v>
      </c>
      <c r="Q43" s="271">
        <v>7.6335877862595547E-3</v>
      </c>
      <c r="R43" s="271">
        <v>6.8516138849906039E-2</v>
      </c>
      <c r="S43" s="271">
        <v>0.17927634553895955</v>
      </c>
      <c r="T43" s="271">
        <v>3.225806451612856E-3</v>
      </c>
      <c r="U43" s="271">
        <v>0.35697512596445424</v>
      </c>
      <c r="V43" s="271">
        <v>0.22718476033278834</v>
      </c>
      <c r="W43" s="271">
        <v>0</v>
      </c>
      <c r="X43" s="271">
        <v>9.8083405543082924E-2</v>
      </c>
      <c r="Y43" s="271">
        <v>5.7065335241564763E-2</v>
      </c>
      <c r="Z43" s="271">
        <v>3.7386370356378151E-2</v>
      </c>
      <c r="AA43" s="271">
        <v>3.5546856851169539E-2</v>
      </c>
      <c r="AB43" s="271">
        <v>6.3405797101449335E-2</v>
      </c>
      <c r="AC43" s="271">
        <v>0</v>
      </c>
      <c r="AD43" s="271">
        <v>5.9398247033113027E-2</v>
      </c>
      <c r="AE43" s="271">
        <v>7.3653198653198526E-2</v>
      </c>
      <c r="AF43" s="271">
        <v>3.2006245120999255E-2</v>
      </c>
      <c r="AG43" s="271">
        <v>2.9325513196480912E-3</v>
      </c>
      <c r="AH43" s="271">
        <v>0</v>
      </c>
      <c r="AI43" s="271">
        <v>0</v>
      </c>
      <c r="AJ43" s="364">
        <v>8.8235294117647078E-2</v>
      </c>
    </row>
    <row r="44" spans="1:36" s="6" customFormat="1">
      <c r="A44" s="362">
        <v>2010</v>
      </c>
      <c r="B44" s="271">
        <v>0</v>
      </c>
      <c r="C44" s="271">
        <v>1.0638297872340385E-2</v>
      </c>
      <c r="D44" s="271">
        <v>4.8120055557931973E-3</v>
      </c>
      <c r="E44" s="271">
        <v>5.6818181818182323E-3</v>
      </c>
      <c r="F44" s="271">
        <v>3.5402839944435938E-2</v>
      </c>
      <c r="G44" s="271">
        <v>0</v>
      </c>
      <c r="H44" s="271">
        <v>1.7552034793414051E-2</v>
      </c>
      <c r="I44" s="271">
        <v>0</v>
      </c>
      <c r="J44" s="271">
        <v>3.8148148148148153E-2</v>
      </c>
      <c r="K44" s="271">
        <v>0</v>
      </c>
      <c r="L44" s="271">
        <v>6.0000000000000053E-2</v>
      </c>
      <c r="M44" s="271">
        <v>9.586621770609205E-3</v>
      </c>
      <c r="N44" s="271">
        <v>9.9999999999999978E-2</v>
      </c>
      <c r="O44" s="271">
        <v>2.6189336978810651E-2</v>
      </c>
      <c r="P44" s="271">
        <v>2.9850746268656692E-2</v>
      </c>
      <c r="Q44" s="271">
        <v>1.4763185335601836E-2</v>
      </c>
      <c r="R44" s="271">
        <v>1.5267175572519109E-2</v>
      </c>
      <c r="S44" s="271">
        <v>4.5383144741536152E-2</v>
      </c>
      <c r="T44" s="271">
        <v>3.7453183520599342E-3</v>
      </c>
      <c r="U44" s="271">
        <v>0.14960856137326739</v>
      </c>
      <c r="V44" s="271">
        <v>2.0962732919254767E-2</v>
      </c>
      <c r="W44" s="271">
        <v>0</v>
      </c>
      <c r="X44" s="271">
        <v>0</v>
      </c>
      <c r="Y44" s="271">
        <v>0</v>
      </c>
      <c r="Z44" s="271">
        <v>4.0895158061502457E-2</v>
      </c>
      <c r="AA44" s="271">
        <v>1.7045454545454586E-2</v>
      </c>
      <c r="AB44" s="271">
        <v>0</v>
      </c>
      <c r="AC44" s="271">
        <v>0</v>
      </c>
      <c r="AD44" s="271">
        <v>1.5615989702517208E-2</v>
      </c>
      <c r="AE44" s="271">
        <v>1.4705882352941124E-2</v>
      </c>
      <c r="AF44" s="271">
        <v>0</v>
      </c>
      <c r="AG44" s="271">
        <v>0</v>
      </c>
      <c r="AH44" s="271">
        <v>9.9009900990099098E-3</v>
      </c>
      <c r="AI44" s="271">
        <v>0</v>
      </c>
      <c r="AJ44" s="364">
        <v>2.9411764705882359E-2</v>
      </c>
    </row>
    <row r="45" spans="1:36" s="6" customFormat="1">
      <c r="A45" s="362">
        <v>2011</v>
      </c>
      <c r="B45" s="271">
        <v>0</v>
      </c>
      <c r="C45" s="271">
        <v>9.4339622641509413E-3</v>
      </c>
      <c r="D45" s="271">
        <v>5.4475465234590237E-3</v>
      </c>
      <c r="E45" s="271">
        <v>0</v>
      </c>
      <c r="F45" s="271">
        <v>1.8962848297213619E-2</v>
      </c>
      <c r="G45" s="271">
        <v>0</v>
      </c>
      <c r="H45" s="271">
        <v>2.2727272727272707E-2</v>
      </c>
      <c r="I45" s="271">
        <v>0</v>
      </c>
      <c r="J45" s="271">
        <v>0</v>
      </c>
      <c r="K45" s="271">
        <v>5.1351351351351271E-2</v>
      </c>
      <c r="L45" s="271">
        <v>3.9215686274509776E-2</v>
      </c>
      <c r="M45" s="271">
        <v>1.2705321014421345E-2</v>
      </c>
      <c r="N45" s="271">
        <v>0</v>
      </c>
      <c r="O45" s="271">
        <v>5.9880239520958556E-3</v>
      </c>
      <c r="P45" s="271">
        <v>1.388888888888884E-2</v>
      </c>
      <c r="Q45" s="271">
        <v>0</v>
      </c>
      <c r="R45" s="271">
        <v>0</v>
      </c>
      <c r="S45" s="271">
        <v>3.5500615335875785E-2</v>
      </c>
      <c r="T45" s="271">
        <v>3.7037037037036535E-3</v>
      </c>
      <c r="U45" s="271">
        <v>8.7474120082815743E-2</v>
      </c>
      <c r="V45" s="271">
        <v>0</v>
      </c>
      <c r="W45" s="271">
        <v>0</v>
      </c>
      <c r="X45" s="271">
        <v>0</v>
      </c>
      <c r="Y45" s="271">
        <v>8.0000000000000071E-3</v>
      </c>
      <c r="Z45" s="271">
        <v>3.287295139375257E-2</v>
      </c>
      <c r="AA45" s="271">
        <v>1.1712828992696656E-2</v>
      </c>
      <c r="AB45" s="271">
        <v>1.6393442622950838E-2</v>
      </c>
      <c r="AC45" s="271">
        <v>0</v>
      </c>
      <c r="AD45" s="271">
        <v>0</v>
      </c>
      <c r="AE45" s="271">
        <v>5.9523809523809534E-2</v>
      </c>
      <c r="AF45" s="271">
        <v>5.5500166168162113E-2</v>
      </c>
      <c r="AG45" s="271">
        <v>0</v>
      </c>
      <c r="AH45" s="271">
        <v>0</v>
      </c>
      <c r="AI45" s="271">
        <v>0</v>
      </c>
      <c r="AJ45" s="364">
        <v>0</v>
      </c>
    </row>
    <row r="46" spans="1:36" s="6" customFormat="1">
      <c r="A46" s="362">
        <v>2012</v>
      </c>
      <c r="B46" s="271">
        <v>1.2658227848101222E-2</v>
      </c>
      <c r="C46" s="271">
        <v>0</v>
      </c>
      <c r="D46" s="271">
        <v>6.2593491954477942E-3</v>
      </c>
      <c r="E46" s="271">
        <v>1.6393442622950838E-2</v>
      </c>
      <c r="F46" s="271">
        <v>2.2514357536391638E-2</v>
      </c>
      <c r="G46" s="271">
        <v>1.3999802819678608E-2</v>
      </c>
      <c r="H46" s="271">
        <v>0</v>
      </c>
      <c r="I46" s="271">
        <v>0</v>
      </c>
      <c r="J46" s="271">
        <v>0</v>
      </c>
      <c r="K46" s="271">
        <v>2.2222222222222254E-2</v>
      </c>
      <c r="L46" s="271">
        <v>5.4545454545454564E-2</v>
      </c>
      <c r="M46" s="271">
        <v>8.8814308774072259E-3</v>
      </c>
      <c r="N46" s="271">
        <v>4.3478260869565188E-2</v>
      </c>
      <c r="O46" s="271">
        <v>1.762705573026746E-2</v>
      </c>
      <c r="P46" s="271">
        <v>2.8606965174129306E-2</v>
      </c>
      <c r="Q46" s="271">
        <v>7.0921985815602939E-3</v>
      </c>
      <c r="R46" s="271">
        <v>1.1470695183630419E-2</v>
      </c>
      <c r="S46" s="271">
        <v>3.9502118554118559E-2</v>
      </c>
      <c r="T46" s="271">
        <v>3.7037037037036535E-3</v>
      </c>
      <c r="U46" s="271">
        <v>0.15917460317460319</v>
      </c>
      <c r="V46" s="271">
        <v>1.0204081632653073E-2</v>
      </c>
      <c r="W46" s="271">
        <v>0</v>
      </c>
      <c r="X46" s="271">
        <v>2.1327988488025529E-2</v>
      </c>
      <c r="Y46" s="271">
        <v>0</v>
      </c>
      <c r="Z46" s="271">
        <v>2.1587301587301599E-2</v>
      </c>
      <c r="AA46" s="271">
        <v>1.5192095007373063E-2</v>
      </c>
      <c r="AB46" s="271">
        <v>6.0966354667341238E-2</v>
      </c>
      <c r="AC46" s="271">
        <v>0</v>
      </c>
      <c r="AD46" s="271">
        <v>1.6984583224457839E-2</v>
      </c>
      <c r="AE46" s="271">
        <v>1.1627906976744207E-2</v>
      </c>
      <c r="AF46" s="271">
        <v>1.9230769230769273E-2</v>
      </c>
      <c r="AG46" s="271">
        <v>5.3981402347716978E-3</v>
      </c>
      <c r="AH46" s="271">
        <v>0</v>
      </c>
      <c r="AI46" s="271">
        <v>0</v>
      </c>
      <c r="AJ46" s="364">
        <v>0</v>
      </c>
    </row>
    <row r="47" spans="1:36" s="6" customFormat="1">
      <c r="A47" s="362">
        <v>2013</v>
      </c>
      <c r="B47" s="271">
        <v>1.2345679012345734E-2</v>
      </c>
      <c r="C47" s="271">
        <v>8.6956521739129933E-3</v>
      </c>
      <c r="D47" s="271">
        <v>1.2831327565630546E-2</v>
      </c>
      <c r="E47" s="271">
        <v>1.6148080451484303E-2</v>
      </c>
      <c r="F47" s="271">
        <v>5.7803468208093012E-3</v>
      </c>
      <c r="G47" s="271">
        <v>6.4102564102563875E-3</v>
      </c>
      <c r="H47" s="271">
        <v>2.4807098765432078E-2</v>
      </c>
      <c r="I47" s="271">
        <v>0</v>
      </c>
      <c r="J47" s="271">
        <v>2.083333333333337E-2</v>
      </c>
      <c r="K47" s="271">
        <v>2.1276595744680882E-2</v>
      </c>
      <c r="L47" s="271">
        <v>1.8181818181818188E-2</v>
      </c>
      <c r="M47" s="271">
        <v>1.5976638203944904E-2</v>
      </c>
      <c r="N47" s="271">
        <v>4.5454545454545414E-2</v>
      </c>
      <c r="O47" s="271">
        <v>0</v>
      </c>
      <c r="P47" s="271">
        <v>0</v>
      </c>
      <c r="Q47" s="271">
        <v>1.927481535150799E-2</v>
      </c>
      <c r="R47" s="271">
        <v>5.8479532163743242E-3</v>
      </c>
      <c r="S47" s="271">
        <v>2.4166297984752561E-2</v>
      </c>
      <c r="T47" s="271">
        <v>3.8461538461538325E-3</v>
      </c>
      <c r="U47" s="271">
        <v>0.20250000000000001</v>
      </c>
      <c r="V47" s="271">
        <v>8.9285714285713969E-3</v>
      </c>
      <c r="W47" s="271">
        <v>0</v>
      </c>
      <c r="X47" s="271">
        <v>1.891819836605102E-2</v>
      </c>
      <c r="Y47" s="271">
        <v>6.8493150684931781E-3</v>
      </c>
      <c r="Z47" s="271">
        <v>1.351724137931043E-2</v>
      </c>
      <c r="AA47" s="271">
        <v>1.788229264306862E-2</v>
      </c>
      <c r="AB47" s="271">
        <v>0</v>
      </c>
      <c r="AC47" s="271">
        <v>0</v>
      </c>
      <c r="AD47" s="271">
        <v>1.6551890781684175E-2</v>
      </c>
      <c r="AE47" s="271">
        <v>2.2222222222222254E-2</v>
      </c>
      <c r="AF47" s="271">
        <v>0</v>
      </c>
      <c r="AG47" s="271">
        <v>0</v>
      </c>
      <c r="AH47" s="271">
        <v>0</v>
      </c>
      <c r="AI47" s="271">
        <v>0</v>
      </c>
      <c r="AJ47" s="364">
        <v>0</v>
      </c>
    </row>
    <row r="48" spans="1:36" s="6" customFormat="1">
      <c r="A48" s="362">
        <v>2014</v>
      </c>
      <c r="B48" s="271">
        <v>1.2820512820512775E-2</v>
      </c>
      <c r="C48" s="271">
        <v>0</v>
      </c>
      <c r="D48" s="271">
        <v>7.3946308914792924E-3</v>
      </c>
      <c r="E48" s="271">
        <v>0</v>
      </c>
      <c r="F48" s="271">
        <v>0</v>
      </c>
      <c r="G48" s="271">
        <v>5.6818181818182323E-3</v>
      </c>
      <c r="H48" s="271">
        <v>5.3191489361702482E-3</v>
      </c>
      <c r="I48" s="271">
        <v>2.1276595744680882E-2</v>
      </c>
      <c r="J48" s="271">
        <v>0</v>
      </c>
      <c r="K48" s="271">
        <v>0</v>
      </c>
      <c r="L48" s="271">
        <v>7.1428571428571397E-2</v>
      </c>
      <c r="M48" s="271">
        <v>4.8995148578540038E-3</v>
      </c>
      <c r="N48" s="271">
        <v>0</v>
      </c>
      <c r="O48" s="271">
        <v>5.1020408163264808E-3</v>
      </c>
      <c r="P48" s="271">
        <v>1.4925373134328401E-2</v>
      </c>
      <c r="Q48" s="271">
        <v>0</v>
      </c>
      <c r="R48" s="271">
        <v>2.6984340617669744E-2</v>
      </c>
      <c r="S48" s="271">
        <v>1.5701607397753392E-2</v>
      </c>
      <c r="T48" s="271">
        <v>0</v>
      </c>
      <c r="U48" s="271">
        <v>8.7037037037037024E-2</v>
      </c>
      <c r="V48" s="271">
        <v>0</v>
      </c>
      <c r="W48" s="271">
        <v>0</v>
      </c>
      <c r="X48" s="271">
        <v>5.1305434302983177E-2</v>
      </c>
      <c r="Y48" s="271">
        <v>0</v>
      </c>
      <c r="Z48" s="271">
        <v>2.3514859759970586E-2</v>
      </c>
      <c r="AA48" s="271">
        <v>2.2850127756573468E-2</v>
      </c>
      <c r="AB48" s="271">
        <v>3.0247056107134629E-2</v>
      </c>
      <c r="AC48" s="271">
        <v>1.0869565217391353E-2</v>
      </c>
      <c r="AD48" s="271">
        <v>1.6129032258064502E-2</v>
      </c>
      <c r="AE48" s="271">
        <v>9.9009900990099098E-3</v>
      </c>
      <c r="AF48" s="271">
        <v>0</v>
      </c>
      <c r="AG48" s="271">
        <v>0</v>
      </c>
      <c r="AH48" s="271">
        <v>0</v>
      </c>
      <c r="AI48" s="271">
        <v>0</v>
      </c>
      <c r="AJ48" s="364">
        <v>0</v>
      </c>
    </row>
    <row r="49" spans="1:36" s="6" customFormat="1">
      <c r="A49" s="362">
        <v>2015</v>
      </c>
      <c r="B49" s="271">
        <v>2.6564449991085648E-2</v>
      </c>
      <c r="C49" s="271">
        <v>0</v>
      </c>
      <c r="D49" s="271">
        <v>1.5584889573836969E-2</v>
      </c>
      <c r="E49" s="271">
        <v>1.9609118139273241E-2</v>
      </c>
      <c r="F49" s="271">
        <v>0</v>
      </c>
      <c r="G49" s="271">
        <v>0</v>
      </c>
      <c r="H49" s="271">
        <v>2.2923131292066246E-2</v>
      </c>
      <c r="I49" s="271">
        <v>1.9230769230769273E-2</v>
      </c>
      <c r="J49" s="271">
        <v>4.6416546416546467E-2</v>
      </c>
      <c r="K49" s="271">
        <v>0</v>
      </c>
      <c r="L49" s="271">
        <v>0</v>
      </c>
      <c r="M49" s="271">
        <v>7.0462379186168489E-2</v>
      </c>
      <c r="N49" s="271">
        <v>4.166666666666663E-2</v>
      </c>
      <c r="O49" s="271">
        <v>4.9504950495049549E-3</v>
      </c>
      <c r="P49" s="271">
        <v>3.076923076923066E-2</v>
      </c>
      <c r="Q49" s="271">
        <v>0</v>
      </c>
      <c r="R49" s="271">
        <v>4.6728971962616273E-3</v>
      </c>
      <c r="S49" s="271">
        <v>2.3614420892735133E-2</v>
      </c>
      <c r="T49" s="271">
        <v>7.3279810334608841E-3</v>
      </c>
      <c r="U49" s="271">
        <v>2.3255813953488413E-2</v>
      </c>
      <c r="V49" s="271">
        <v>1.0000000000000009E-2</v>
      </c>
      <c r="W49" s="271">
        <v>4.3478260869565188E-2</v>
      </c>
      <c r="X49" s="271">
        <v>6.6020136918858996E-2</v>
      </c>
      <c r="Y49" s="271">
        <v>5.6179775280899014E-3</v>
      </c>
      <c r="Z49" s="271">
        <v>2.1169444462813547E-2</v>
      </c>
      <c r="AA49" s="271">
        <v>2.0043466428352752E-2</v>
      </c>
      <c r="AB49" s="271">
        <v>4.2016806722689148E-2</v>
      </c>
      <c r="AC49" s="271">
        <v>0</v>
      </c>
      <c r="AD49" s="271">
        <v>5.494505494505475E-3</v>
      </c>
      <c r="AE49" s="271">
        <v>0</v>
      </c>
      <c r="AF49" s="271">
        <v>0</v>
      </c>
      <c r="AG49" s="271">
        <v>2.5062656641604564E-3</v>
      </c>
      <c r="AH49" s="271">
        <v>0</v>
      </c>
      <c r="AI49" s="271">
        <v>0</v>
      </c>
      <c r="AJ49" s="364">
        <v>1.8181818181818188E-2</v>
      </c>
    </row>
    <row r="50" spans="1:36" s="6" customFormat="1">
      <c r="A50" s="362">
        <v>2016</v>
      </c>
      <c r="B50" s="271">
        <v>1.2987012987012991E-2</v>
      </c>
      <c r="C50" s="271">
        <v>1.5268968757340851E-2</v>
      </c>
      <c r="D50" s="271">
        <v>2.2815804213648372E-3</v>
      </c>
      <c r="E50" s="271">
        <v>5.050505050505083E-3</v>
      </c>
      <c r="F50" s="271">
        <v>8.4051494839876284E-3</v>
      </c>
      <c r="G50" s="271">
        <v>1.6010035166230563E-2</v>
      </c>
      <c r="H50" s="271">
        <v>1.3708001310217099E-2</v>
      </c>
      <c r="I50" s="271">
        <v>2.2222222222222254E-2</v>
      </c>
      <c r="J50" s="271">
        <v>1.4492753623188359E-2</v>
      </c>
      <c r="K50" s="271">
        <v>0</v>
      </c>
      <c r="L50" s="271">
        <v>1.9607843137254943E-2</v>
      </c>
      <c r="M50" s="271">
        <v>0.14404597132117891</v>
      </c>
      <c r="N50" s="271">
        <v>7.8525641025640969E-2</v>
      </c>
      <c r="O50" s="271">
        <v>2.7063898360607963E-2</v>
      </c>
      <c r="P50" s="271">
        <v>2.9411764705882359E-2</v>
      </c>
      <c r="Q50" s="271">
        <v>6.6225165562914245E-3</v>
      </c>
      <c r="R50" s="271">
        <v>8.0809074219774235E-3</v>
      </c>
      <c r="S50" s="271">
        <v>7.4074074074074181E-3</v>
      </c>
      <c r="T50" s="271">
        <v>0</v>
      </c>
      <c r="U50" s="271">
        <v>0.16979620845060894</v>
      </c>
      <c r="V50" s="271">
        <v>0</v>
      </c>
      <c r="W50" s="271">
        <v>0</v>
      </c>
      <c r="X50" s="271">
        <v>8.9892955323125134E-2</v>
      </c>
      <c r="Y50" s="271">
        <v>5.4054054054053502E-3</v>
      </c>
      <c r="Z50" s="271">
        <v>3.6932386554259677E-2</v>
      </c>
      <c r="AA50" s="271">
        <v>1.004647298252781E-2</v>
      </c>
      <c r="AB50" s="271">
        <v>0</v>
      </c>
      <c r="AC50" s="271">
        <v>0</v>
      </c>
      <c r="AD50" s="271">
        <v>1.5734655230032368E-2</v>
      </c>
      <c r="AE50" s="271">
        <v>2.0514455782312924E-2</v>
      </c>
      <c r="AF50" s="271">
        <v>1.5625E-2</v>
      </c>
      <c r="AG50" s="271">
        <v>2.4570024570024218E-3</v>
      </c>
      <c r="AH50" s="271">
        <v>0</v>
      </c>
      <c r="AI50" s="271">
        <v>0</v>
      </c>
      <c r="AJ50" s="364">
        <v>4.9736037788274512E-2</v>
      </c>
    </row>
    <row r="51" spans="1:36">
      <c r="A51" s="362">
        <v>2017</v>
      </c>
      <c r="B51" s="271">
        <v>2.7037037037036971E-2</v>
      </c>
      <c r="C51" s="271">
        <v>0</v>
      </c>
      <c r="D51" s="271">
        <v>8.3829372226755794E-3</v>
      </c>
      <c r="E51" s="271">
        <v>0</v>
      </c>
      <c r="F51" s="271">
        <v>8.5293687901811799E-3</v>
      </c>
      <c r="G51" s="271">
        <v>9.7091976887373477E-3</v>
      </c>
      <c r="H51" s="271">
        <v>4.5248868778280382E-3</v>
      </c>
      <c r="I51" s="271">
        <v>0</v>
      </c>
      <c r="J51" s="271">
        <v>0</v>
      </c>
      <c r="K51" s="271">
        <v>0</v>
      </c>
      <c r="L51" s="271">
        <v>5.4545454545454564E-2</v>
      </c>
      <c r="M51" s="271">
        <v>6.8485199416374098E-2</v>
      </c>
      <c r="N51" s="271">
        <v>0.10526315789473695</v>
      </c>
      <c r="O51" s="271">
        <v>2.4085595776772162E-2</v>
      </c>
      <c r="P51" s="271">
        <v>9.2911027817385805E-2</v>
      </c>
      <c r="Q51" s="271">
        <v>6.7567567567567988E-3</v>
      </c>
      <c r="R51" s="271">
        <v>1.2792279973663168E-2</v>
      </c>
      <c r="S51" s="271">
        <v>0</v>
      </c>
      <c r="T51" s="271">
        <v>0</v>
      </c>
      <c r="U51" s="271">
        <v>0</v>
      </c>
      <c r="V51" s="271">
        <v>3.9690055962117943E-2</v>
      </c>
      <c r="W51" s="271">
        <v>3.8461538461538436E-2</v>
      </c>
      <c r="X51" s="271">
        <v>1.9499999999999962E-2</v>
      </c>
      <c r="Y51" s="271">
        <v>0</v>
      </c>
      <c r="Z51" s="271">
        <v>7.1210954768581192E-2</v>
      </c>
      <c r="AA51" s="271">
        <v>3.5052642686737578E-2</v>
      </c>
      <c r="AB51" s="271">
        <v>1.1764705882352899E-2</v>
      </c>
      <c r="AC51" s="271">
        <v>0</v>
      </c>
      <c r="AD51" s="271">
        <v>1.5693659761456313E-2</v>
      </c>
      <c r="AE51" s="271">
        <v>2.9902990299029986E-2</v>
      </c>
      <c r="AF51" s="271">
        <v>0</v>
      </c>
      <c r="AG51" s="271">
        <v>0</v>
      </c>
      <c r="AH51" s="271">
        <v>0</v>
      </c>
      <c r="AI51" s="271">
        <v>0</v>
      </c>
      <c r="AJ51" s="364">
        <v>3.3064740205612675E-2</v>
      </c>
    </row>
    <row r="52" spans="1:36">
      <c r="A52" s="365">
        <v>2018</v>
      </c>
      <c r="B52" s="356">
        <v>0</v>
      </c>
      <c r="C52" s="356">
        <v>8.6956521739129933E-3</v>
      </c>
      <c r="D52" s="356">
        <v>7.7220077220074845E-4</v>
      </c>
      <c r="E52" s="356">
        <v>1.1597633136094632E-2</v>
      </c>
      <c r="F52" s="356">
        <v>0</v>
      </c>
      <c r="G52" s="356">
        <v>0</v>
      </c>
      <c r="H52" s="356">
        <v>3.9706543181495579E-2</v>
      </c>
      <c r="I52" s="356">
        <v>5.6603773584905648E-2</v>
      </c>
      <c r="J52" s="356">
        <v>1.4285714285714235E-2</v>
      </c>
      <c r="K52" s="356">
        <v>0</v>
      </c>
      <c r="L52" s="356">
        <v>7.1207430340557321E-2</v>
      </c>
      <c r="M52" s="356">
        <v>3.1126559749438121E-2</v>
      </c>
      <c r="N52" s="356">
        <v>0</v>
      </c>
      <c r="O52" s="356">
        <v>1.3574660633484115E-2</v>
      </c>
      <c r="P52" s="356">
        <v>1.6949152542372836E-2</v>
      </c>
      <c r="Q52" s="356">
        <v>1.2200598802395213E-2</v>
      </c>
      <c r="R52" s="356">
        <v>3.937007874015741E-3</v>
      </c>
      <c r="S52" s="356">
        <v>0</v>
      </c>
      <c r="T52" s="356">
        <v>0</v>
      </c>
      <c r="U52" s="356">
        <v>7.0512820512820484E-2</v>
      </c>
      <c r="V52" s="356">
        <v>1.0101010101010055E-2</v>
      </c>
      <c r="W52" s="356">
        <v>0</v>
      </c>
      <c r="X52" s="356">
        <v>1.8672851639279897E-2</v>
      </c>
      <c r="Y52" s="356">
        <v>0</v>
      </c>
      <c r="Z52" s="356">
        <v>7.4228439198054663E-2</v>
      </c>
      <c r="AA52" s="356">
        <v>1.7305553586103639E-2</v>
      </c>
      <c r="AB52" s="356">
        <v>0</v>
      </c>
      <c r="AC52" s="356">
        <v>0</v>
      </c>
      <c r="AD52" s="356">
        <v>1.0130693681849823E-2</v>
      </c>
      <c r="AE52" s="356">
        <v>1.9607843137254832E-2</v>
      </c>
      <c r="AF52" s="356">
        <v>0</v>
      </c>
      <c r="AG52" s="356">
        <v>2.421307506053294E-3</v>
      </c>
      <c r="AH52" s="356">
        <v>0</v>
      </c>
      <c r="AI52" s="356">
        <v>0</v>
      </c>
      <c r="AJ52" s="366">
        <v>3.0769230769230771E-2</v>
      </c>
    </row>
    <row r="53" spans="1:36">
      <c r="A53" s="367">
        <v>2019</v>
      </c>
      <c r="B53" s="357">
        <v>1.4285714285714235E-2</v>
      </c>
      <c r="C53" s="357">
        <v>8.4745762711864181E-3</v>
      </c>
      <c r="D53" s="357">
        <v>3.1446540880503138E-3</v>
      </c>
      <c r="E53" s="357">
        <v>1.0932900822971159E-2</v>
      </c>
      <c r="F53" s="357">
        <v>1.9996925541569843E-2</v>
      </c>
      <c r="G53" s="357">
        <v>4.7393364928910442E-3</v>
      </c>
      <c r="H53" s="357">
        <v>2.0639124293785227E-2</v>
      </c>
      <c r="I53" s="357">
        <v>3.8461538461538436E-2</v>
      </c>
      <c r="J53" s="357">
        <v>4.2253521126760507E-2</v>
      </c>
      <c r="K53" s="357">
        <v>0</v>
      </c>
      <c r="L53" s="357">
        <v>0</v>
      </c>
      <c r="M53" s="357">
        <v>5.0766960583376708E-2</v>
      </c>
      <c r="N53" s="357">
        <v>0</v>
      </c>
      <c r="O53" s="357">
        <v>8.218528120922497E-3</v>
      </c>
      <c r="P53" s="357">
        <v>2.0000000000000018E-2</v>
      </c>
      <c r="Q53" s="357">
        <v>3.137538180162569E-2</v>
      </c>
      <c r="R53" s="357">
        <v>7.8981804586241156E-3</v>
      </c>
      <c r="S53" s="357">
        <v>2.2126450914814133E-2</v>
      </c>
      <c r="T53" s="357">
        <v>0</v>
      </c>
      <c r="U53" s="357">
        <v>3.5714285714285698E-2</v>
      </c>
      <c r="V53" s="357">
        <v>1.0638297872340385E-2</v>
      </c>
      <c r="W53" s="357">
        <v>3.4482758620689613E-2</v>
      </c>
      <c r="X53" s="357">
        <v>3.096048311997901E-2</v>
      </c>
      <c r="Y53" s="357">
        <v>0</v>
      </c>
      <c r="Z53" s="357">
        <v>5.651664944580137E-2</v>
      </c>
      <c r="AA53" s="357">
        <v>2.1845661947704986E-2</v>
      </c>
      <c r="AB53" s="357">
        <v>1.1363636363636354E-2</v>
      </c>
      <c r="AC53" s="357">
        <v>1.0526315789473717E-2</v>
      </c>
      <c r="AD53" s="357">
        <v>3.082749201796009E-2</v>
      </c>
      <c r="AE53" s="357">
        <v>2.8232210315318751E-2</v>
      </c>
      <c r="AF53" s="357">
        <v>0</v>
      </c>
      <c r="AG53" s="357">
        <v>4.6511627906976605E-3</v>
      </c>
      <c r="AH53" s="357">
        <v>0</v>
      </c>
      <c r="AI53" s="357">
        <v>0</v>
      </c>
      <c r="AJ53" s="368">
        <v>3.0345471521942113E-2</v>
      </c>
    </row>
    <row r="54" spans="1:36" s="372" customFormat="1" ht="14.7" thickBot="1">
      <c r="A54" s="369" t="s">
        <v>246</v>
      </c>
      <c r="B54" s="370">
        <v>2.8571428571428581E-2</v>
      </c>
      <c r="C54" s="370">
        <v>3.2000000000000028E-2</v>
      </c>
      <c r="D54" s="370">
        <v>3.0636427739556549E-3</v>
      </c>
      <c r="E54" s="370">
        <v>2.1623537752569977E-2</v>
      </c>
      <c r="F54" s="370">
        <v>2.0841128361296257E-2</v>
      </c>
      <c r="G54" s="370">
        <v>1.4112637724419508E-2</v>
      </c>
      <c r="H54" s="370">
        <v>2.7135313441946307E-2</v>
      </c>
      <c r="I54" s="370">
        <v>5.8084772370486704E-2</v>
      </c>
      <c r="J54" s="370">
        <v>5.5185909980430492E-2</v>
      </c>
      <c r="K54" s="370">
        <v>1.7241379310344862E-2</v>
      </c>
      <c r="L54" s="370">
        <v>8.1250000000000044E-2</v>
      </c>
      <c r="M54" s="370">
        <v>0.13101499183139775</v>
      </c>
      <c r="N54" s="370">
        <v>0</v>
      </c>
      <c r="O54" s="370">
        <v>0</v>
      </c>
      <c r="P54" s="370">
        <v>0</v>
      </c>
      <c r="Q54" s="370">
        <v>3.01102454828861E-2</v>
      </c>
      <c r="R54" s="370">
        <v>2.8385735494473763E-2</v>
      </c>
      <c r="S54" s="370">
        <v>8.1368113416575794E-2</v>
      </c>
      <c r="T54" s="370">
        <v>0</v>
      </c>
      <c r="U54" s="370">
        <v>0.15259259259259261</v>
      </c>
      <c r="V54" s="370">
        <v>0</v>
      </c>
      <c r="W54" s="370">
        <v>4.166666666666663E-2</v>
      </c>
      <c r="X54" s="370">
        <v>2.5445075930920824E-2</v>
      </c>
      <c r="Y54" s="370">
        <v>8.8698366290670405E-3</v>
      </c>
      <c r="Z54" s="370">
        <v>0.12801620586584117</v>
      </c>
      <c r="AA54" s="370">
        <v>7.080862081070538E-2</v>
      </c>
      <c r="AB54" s="370">
        <v>8.2590061392331715E-2</v>
      </c>
      <c r="AC54" s="370">
        <v>0</v>
      </c>
      <c r="AD54" s="370">
        <v>3.1668388476374876E-2</v>
      </c>
      <c r="AE54" s="370">
        <v>4.896318339209027E-2</v>
      </c>
      <c r="AF54" s="370">
        <v>4.1867954911433136E-2</v>
      </c>
      <c r="AG54" s="370">
        <v>4.7476304187059615E-3</v>
      </c>
      <c r="AH54" s="370">
        <v>0</v>
      </c>
      <c r="AI54" s="370">
        <v>0</v>
      </c>
      <c r="AJ54" s="371">
        <v>5.9539260220636048E-2</v>
      </c>
    </row>
  </sheetData>
  <hyperlinks>
    <hyperlink ref="G1" location="'Table of Contents'!A1" display="Back to Table of Contents" xr:uid="{8AEBCC12-4940-45D4-9E48-D4015A7F47A9}"/>
  </hyperlink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564C1-00FD-4D65-A2F4-FD31BB9A95C5}">
  <dimension ref="A1:K35"/>
  <sheetViews>
    <sheetView workbookViewId="0"/>
  </sheetViews>
  <sheetFormatPr defaultColWidth="9.15625" defaultRowHeight="14.4"/>
  <cols>
    <col min="1" max="1" width="6.26171875" style="52" bestFit="1" customWidth="1"/>
    <col min="2" max="6" width="5.26171875" style="52" bestFit="1" customWidth="1"/>
    <col min="7" max="7" width="5.83984375" style="52" bestFit="1" customWidth="1"/>
    <col min="8" max="8" width="6.15625" style="52" bestFit="1" customWidth="1"/>
    <col min="9" max="9" width="8.26171875" style="52" bestFit="1" customWidth="1"/>
    <col min="10" max="10" width="9.68359375" style="52" bestFit="1" customWidth="1"/>
    <col min="11" max="11" width="8.578125" style="52" bestFit="1" customWidth="1"/>
    <col min="12" max="16384" width="9.15625" style="52"/>
  </cols>
  <sheetData>
    <row r="1" spans="1:11">
      <c r="A1" s="107" t="s">
        <v>276</v>
      </c>
      <c r="G1" s="256" t="s">
        <v>233</v>
      </c>
    </row>
    <row r="2" spans="1:11">
      <c r="A2" s="2" t="s">
        <v>213</v>
      </c>
    </row>
    <row r="3" spans="1:11">
      <c r="A3" s="223" t="s">
        <v>36</v>
      </c>
      <c r="B3" s="242" t="s">
        <v>40</v>
      </c>
      <c r="C3" s="242" t="s">
        <v>41</v>
      </c>
      <c r="D3" s="242" t="s">
        <v>42</v>
      </c>
      <c r="E3" s="242" t="s">
        <v>43</v>
      </c>
      <c r="F3" s="242" t="s">
        <v>44</v>
      </c>
      <c r="G3" s="242" t="s">
        <v>45</v>
      </c>
      <c r="H3" s="242" t="s">
        <v>51</v>
      </c>
      <c r="I3" s="242" t="s">
        <v>194</v>
      </c>
      <c r="J3" s="242" t="s">
        <v>195</v>
      </c>
      <c r="K3" s="243" t="s">
        <v>197</v>
      </c>
    </row>
    <row r="4" spans="1:11">
      <c r="A4" s="244">
        <v>1994</v>
      </c>
      <c r="B4" s="105">
        <v>0</v>
      </c>
      <c r="C4" s="105">
        <v>0</v>
      </c>
      <c r="D4" s="105">
        <v>0</v>
      </c>
      <c r="E4" s="105">
        <v>0</v>
      </c>
      <c r="F4" s="105">
        <v>0</v>
      </c>
      <c r="G4" s="105">
        <v>2.2934999999999997E-2</v>
      </c>
      <c r="H4" s="105">
        <v>0.22755099999999998</v>
      </c>
      <c r="I4" s="105">
        <v>0</v>
      </c>
      <c r="J4" s="105">
        <v>2.1252E-2</v>
      </c>
      <c r="K4" s="106">
        <v>4.3340000000000002E-3</v>
      </c>
    </row>
    <row r="5" spans="1:11">
      <c r="A5" s="244">
        <v>1995</v>
      </c>
      <c r="B5" s="105">
        <v>0</v>
      </c>
      <c r="C5" s="105">
        <v>0</v>
      </c>
      <c r="D5" s="105">
        <v>0</v>
      </c>
      <c r="E5" s="105">
        <v>0</v>
      </c>
      <c r="F5" s="105">
        <v>0</v>
      </c>
      <c r="G5" s="105">
        <v>4.3235000000000003E-2</v>
      </c>
      <c r="H5" s="105">
        <v>0.12408799999999999</v>
      </c>
      <c r="I5" s="105">
        <v>0</v>
      </c>
      <c r="J5" s="105">
        <v>3.0807000000000001E-2</v>
      </c>
      <c r="K5" s="106">
        <v>7.1399999999999996E-3</v>
      </c>
    </row>
    <row r="6" spans="1:11">
      <c r="A6" s="244">
        <v>1996</v>
      </c>
      <c r="B6" s="105">
        <v>0</v>
      </c>
      <c r="C6" s="105">
        <v>0</v>
      </c>
      <c r="D6" s="105">
        <v>0</v>
      </c>
      <c r="E6" s="105">
        <v>0</v>
      </c>
      <c r="F6" s="105">
        <v>0</v>
      </c>
      <c r="G6" s="105">
        <v>2.2880999999999999E-2</v>
      </c>
      <c r="H6" s="105">
        <v>0.18461300000000003</v>
      </c>
      <c r="I6" s="105">
        <v>0</v>
      </c>
      <c r="J6" s="105">
        <v>2.3407000000000001E-2</v>
      </c>
      <c r="K6" s="106">
        <v>6.6769999999999998E-3</v>
      </c>
    </row>
    <row r="7" spans="1:11">
      <c r="A7" s="244">
        <v>1997</v>
      </c>
      <c r="B7" s="105">
        <v>0</v>
      </c>
      <c r="C7" s="105">
        <v>0</v>
      </c>
      <c r="D7" s="105">
        <v>0</v>
      </c>
      <c r="E7" s="105">
        <v>0</v>
      </c>
      <c r="F7" s="105">
        <v>5.1099999999999995E-4</v>
      </c>
      <c r="G7" s="105">
        <v>3.0649000000000003E-2</v>
      </c>
      <c r="H7" s="105">
        <v>6.4153000000000002E-2</v>
      </c>
      <c r="I7" s="105">
        <v>0</v>
      </c>
      <c r="J7" s="105">
        <v>1.9086000000000002E-2</v>
      </c>
      <c r="K7" s="106">
        <v>4.9370000000000004E-3</v>
      </c>
    </row>
    <row r="8" spans="1:11">
      <c r="A8" s="244">
        <v>1998</v>
      </c>
      <c r="B8" s="105">
        <v>0</v>
      </c>
      <c r="C8" s="105">
        <v>0</v>
      </c>
      <c r="D8" s="105">
        <v>0</v>
      </c>
      <c r="E8" s="105">
        <v>0</v>
      </c>
      <c r="F8" s="105">
        <v>6.5369999999999994E-3</v>
      </c>
      <c r="G8" s="105">
        <v>3.2851999999999999E-2</v>
      </c>
      <c r="H8" s="105">
        <v>0.11305799999999999</v>
      </c>
      <c r="I8" s="105">
        <v>0</v>
      </c>
      <c r="J8" s="105">
        <v>2.8719000000000001E-2</v>
      </c>
      <c r="K8" s="106">
        <v>8.5290000000000001E-3</v>
      </c>
    </row>
    <row r="9" spans="1:11">
      <c r="A9" s="244">
        <v>1999</v>
      </c>
      <c r="B9" s="105">
        <v>0</v>
      </c>
      <c r="C9" s="105">
        <v>0</v>
      </c>
      <c r="D9" s="105">
        <v>0</v>
      </c>
      <c r="E9" s="105">
        <v>1.3980000000000002E-3</v>
      </c>
      <c r="F9" s="105">
        <v>1.1536999999999999E-2</v>
      </c>
      <c r="G9" s="105">
        <v>5.4991999999999999E-2</v>
      </c>
      <c r="H9" s="105">
        <v>0.21193799999999999</v>
      </c>
      <c r="I9" s="105">
        <v>3.0900000000000003E-4</v>
      </c>
      <c r="J9" s="105">
        <v>5.8750999999999998E-2</v>
      </c>
      <c r="K9" s="106">
        <v>1.1308E-2</v>
      </c>
    </row>
    <row r="10" spans="1:11">
      <c r="A10" s="244">
        <v>2000</v>
      </c>
      <c r="B10" s="105">
        <v>0</v>
      </c>
      <c r="C10" s="105">
        <v>0</v>
      </c>
      <c r="D10" s="105">
        <v>0</v>
      </c>
      <c r="E10" s="105">
        <v>6.2329999999999998E-3</v>
      </c>
      <c r="F10" s="105">
        <v>1.9483E-2</v>
      </c>
      <c r="G10" s="105">
        <v>5.2964999999999998E-2</v>
      </c>
      <c r="H10" s="105">
        <v>0.19985399999999998</v>
      </c>
      <c r="I10" s="105">
        <v>1.369E-3</v>
      </c>
      <c r="J10" s="105">
        <v>5.6295000000000005E-2</v>
      </c>
      <c r="K10" s="106">
        <v>1.3019000000000001E-2</v>
      </c>
    </row>
    <row r="11" spans="1:11">
      <c r="A11" s="244">
        <v>2001</v>
      </c>
      <c r="B11" s="105">
        <v>0</v>
      </c>
      <c r="C11" s="105">
        <v>0</v>
      </c>
      <c r="D11" s="105">
        <v>7.2030000000000002E-3</v>
      </c>
      <c r="E11" s="105">
        <v>9.5729999999999999E-3</v>
      </c>
      <c r="F11" s="105">
        <v>1.2756E-2</v>
      </c>
      <c r="G11" s="105">
        <v>0.14338499999999998</v>
      </c>
      <c r="H11" s="105">
        <v>0.54454999999999998</v>
      </c>
      <c r="I11" s="105">
        <v>5.4479999999999997E-3</v>
      </c>
      <c r="J11" s="105">
        <v>0.15801000000000001</v>
      </c>
      <c r="K11" s="106">
        <v>3.0417999999999997E-2</v>
      </c>
    </row>
    <row r="12" spans="1:11">
      <c r="A12" s="244">
        <v>2002</v>
      </c>
      <c r="B12" s="105">
        <v>0</v>
      </c>
      <c r="C12" s="105">
        <v>0</v>
      </c>
      <c r="D12" s="105">
        <v>2.7181E-2</v>
      </c>
      <c r="E12" s="105">
        <v>2.2974999999999999E-2</v>
      </c>
      <c r="F12" s="105">
        <v>5.2503000000000001E-2</v>
      </c>
      <c r="G12" s="105">
        <v>0.16055599999999998</v>
      </c>
      <c r="H12" s="105">
        <v>0.78058700000000003</v>
      </c>
      <c r="I12" s="105">
        <v>1.8585000000000001E-2</v>
      </c>
      <c r="J12" s="105">
        <v>0.21556400000000001</v>
      </c>
      <c r="K12" s="106">
        <v>4.904E-2</v>
      </c>
    </row>
    <row r="13" spans="1:11">
      <c r="A13" s="244">
        <v>2003</v>
      </c>
      <c r="B13" s="105">
        <v>0</v>
      </c>
      <c r="C13" s="105">
        <v>0</v>
      </c>
      <c r="D13" s="105">
        <v>0</v>
      </c>
      <c r="E13" s="105">
        <v>0</v>
      </c>
      <c r="F13" s="105">
        <v>3.6219000000000001E-2</v>
      </c>
      <c r="G13" s="105">
        <v>3.7446E-2</v>
      </c>
      <c r="H13" s="105">
        <v>0.16062599999999999</v>
      </c>
      <c r="I13" s="105">
        <v>0</v>
      </c>
      <c r="J13" s="105">
        <v>5.9485000000000003E-2</v>
      </c>
      <c r="K13" s="106">
        <v>1.0398000000000001E-2</v>
      </c>
    </row>
    <row r="14" spans="1:11">
      <c r="A14" s="244">
        <v>2004</v>
      </c>
      <c r="B14" s="105">
        <v>0</v>
      </c>
      <c r="C14" s="105">
        <v>0</v>
      </c>
      <c r="D14" s="105">
        <v>0</v>
      </c>
      <c r="E14" s="105">
        <v>0</v>
      </c>
      <c r="F14" s="105">
        <v>0</v>
      </c>
      <c r="G14" s="105">
        <v>2.5760000000000002E-3</v>
      </c>
      <c r="H14" s="105">
        <v>9.1895000000000004E-2</v>
      </c>
      <c r="I14" s="105">
        <v>0</v>
      </c>
      <c r="J14" s="105">
        <v>1.8793999999999998E-2</v>
      </c>
      <c r="K14" s="106">
        <v>3.2779999999999997E-3</v>
      </c>
    </row>
    <row r="15" spans="1:11">
      <c r="A15" s="244">
        <v>2005</v>
      </c>
      <c r="B15" s="105">
        <v>0</v>
      </c>
      <c r="C15" s="105">
        <v>0</v>
      </c>
      <c r="D15" s="105">
        <v>0</v>
      </c>
      <c r="E15" s="105">
        <v>2.0080000000000002E-3</v>
      </c>
      <c r="F15" s="105">
        <v>0</v>
      </c>
      <c r="G15" s="105">
        <v>8.9899999999999997E-3</v>
      </c>
      <c r="H15" s="105">
        <v>0.181814</v>
      </c>
      <c r="I15" s="105">
        <v>7.3200000000000001E-4</v>
      </c>
      <c r="J15" s="105">
        <v>3.7871999999999996E-2</v>
      </c>
      <c r="K15" s="106">
        <v>7.5370000000000003E-3</v>
      </c>
    </row>
    <row r="16" spans="1:11">
      <c r="A16" s="244">
        <v>2006</v>
      </c>
      <c r="B16" s="105">
        <v>0</v>
      </c>
      <c r="C16" s="105">
        <v>0</v>
      </c>
      <c r="D16" s="105">
        <v>0</v>
      </c>
      <c r="E16" s="105">
        <v>0</v>
      </c>
      <c r="F16" s="105">
        <v>3.3399999999999999E-4</v>
      </c>
      <c r="G16" s="105">
        <v>1.0647E-2</v>
      </c>
      <c r="H16" s="105">
        <v>3.9988000000000003E-2</v>
      </c>
      <c r="I16" s="105">
        <v>0</v>
      </c>
      <c r="J16" s="105">
        <v>1.0500000000000001E-2</v>
      </c>
      <c r="K16" s="106">
        <v>2.117E-3</v>
      </c>
    </row>
    <row r="17" spans="1:11">
      <c r="A17" s="244">
        <v>2007</v>
      </c>
      <c r="B17" s="105">
        <v>0</v>
      </c>
      <c r="C17" s="105">
        <v>0</v>
      </c>
      <c r="D17" s="105">
        <v>0</v>
      </c>
      <c r="E17" s="105">
        <v>0</v>
      </c>
      <c r="F17" s="105">
        <v>0</v>
      </c>
      <c r="G17" s="105">
        <v>1.1349999999999999E-3</v>
      </c>
      <c r="H17" s="105">
        <v>4.6246999999999996E-2</v>
      </c>
      <c r="I17" s="105">
        <v>0</v>
      </c>
      <c r="J17" s="105">
        <v>8.1499999999999993E-3</v>
      </c>
      <c r="K17" s="106">
        <v>1.5870000000000001E-3</v>
      </c>
    </row>
    <row r="18" spans="1:11">
      <c r="A18" s="244">
        <v>2008</v>
      </c>
      <c r="B18" s="105">
        <v>0</v>
      </c>
      <c r="C18" s="105">
        <v>8.1550000000000008E-3</v>
      </c>
      <c r="D18" s="105">
        <v>2.3696999999999999E-2</v>
      </c>
      <c r="E18" s="105">
        <v>1.1075999999999999E-2</v>
      </c>
      <c r="F18" s="105">
        <v>8.2743999999999998E-2</v>
      </c>
      <c r="G18" s="105">
        <v>1.0508E-2</v>
      </c>
      <c r="H18" s="105">
        <v>0.11158200000000001</v>
      </c>
      <c r="I18" s="105">
        <v>1.4662999999999999E-2</v>
      </c>
      <c r="J18" s="105">
        <v>5.8018E-2</v>
      </c>
      <c r="K18" s="106">
        <v>2.2204999999999999E-2</v>
      </c>
    </row>
    <row r="19" spans="1:11">
      <c r="A19" s="244">
        <v>2009</v>
      </c>
      <c r="B19" s="105">
        <v>0</v>
      </c>
      <c r="C19" s="105">
        <v>0</v>
      </c>
      <c r="D19" s="105">
        <v>1.3899999999999999E-4</v>
      </c>
      <c r="E19" s="105">
        <v>7.5060000000000005E-3</v>
      </c>
      <c r="F19" s="105">
        <v>3.4450000000000001E-2</v>
      </c>
      <c r="G19" s="105">
        <v>6.1954000000000002E-2</v>
      </c>
      <c r="H19" s="105">
        <v>0.378996</v>
      </c>
      <c r="I19" s="105">
        <v>2.1749999999999999E-3</v>
      </c>
      <c r="J19" s="105">
        <v>0.16144900000000001</v>
      </c>
      <c r="K19" s="106">
        <v>2.7365E-2</v>
      </c>
    </row>
    <row r="20" spans="1:11">
      <c r="A20" s="244">
        <v>2010</v>
      </c>
      <c r="B20" s="105">
        <v>0</v>
      </c>
      <c r="C20" s="105">
        <v>0</v>
      </c>
      <c r="D20" s="105">
        <v>1.47E-3</v>
      </c>
      <c r="E20" s="105">
        <v>2.14E-4</v>
      </c>
      <c r="F20" s="105">
        <v>0</v>
      </c>
      <c r="G20" s="105">
        <v>1.2989999999999998E-3</v>
      </c>
      <c r="H20" s="105">
        <v>6.2175000000000001E-2</v>
      </c>
      <c r="I20" s="105">
        <v>7.6599999999999997E-4</v>
      </c>
      <c r="J20" s="105">
        <v>1.6958000000000001E-2</v>
      </c>
      <c r="K20" s="106">
        <v>3.4799999999999996E-3</v>
      </c>
    </row>
    <row r="21" spans="1:11">
      <c r="A21" s="244">
        <v>2011</v>
      </c>
      <c r="B21" s="105">
        <v>0</v>
      </c>
      <c r="C21" s="105">
        <v>1.155E-3</v>
      </c>
      <c r="D21" s="105">
        <v>0</v>
      </c>
      <c r="E21" s="105">
        <v>4.032E-3</v>
      </c>
      <c r="F21" s="105">
        <v>0</v>
      </c>
      <c r="G21" s="105">
        <v>1.727E-3</v>
      </c>
      <c r="H21" s="105">
        <v>7.1626999999999996E-2</v>
      </c>
      <c r="I21" s="105">
        <v>1.4920000000000001E-3</v>
      </c>
      <c r="J21" s="105">
        <v>1.464E-2</v>
      </c>
      <c r="K21" s="106">
        <v>3.9779999999999998E-3</v>
      </c>
    </row>
    <row r="22" spans="1:11">
      <c r="A22" s="244">
        <v>2012</v>
      </c>
      <c r="B22" s="105">
        <v>0</v>
      </c>
      <c r="C22" s="105">
        <v>0</v>
      </c>
      <c r="D22" s="105">
        <v>0</v>
      </c>
      <c r="E22" s="105">
        <v>1.84E-4</v>
      </c>
      <c r="F22" s="105">
        <v>0</v>
      </c>
      <c r="G22" s="105">
        <v>2.1779999999999998E-3</v>
      </c>
      <c r="H22" s="105">
        <v>0.11184699999999999</v>
      </c>
      <c r="I22" s="105">
        <v>6.6000000000000005E-5</v>
      </c>
      <c r="J22" s="105">
        <v>2.0501999999999999E-2</v>
      </c>
      <c r="K22" s="106">
        <v>3.9880000000000002E-3</v>
      </c>
    </row>
    <row r="23" spans="1:11">
      <c r="A23" s="244">
        <v>2013</v>
      </c>
      <c r="B23" s="105">
        <v>0</v>
      </c>
      <c r="C23" s="105">
        <v>0</v>
      </c>
      <c r="D23" s="105">
        <v>6.0300000000000002E-4</v>
      </c>
      <c r="E23" s="105">
        <v>2.3699999999999999E-4</v>
      </c>
      <c r="F23" s="105">
        <v>0</v>
      </c>
      <c r="G23" s="105">
        <v>8.711E-3</v>
      </c>
      <c r="H23" s="105">
        <v>4.3650000000000001E-2</v>
      </c>
      <c r="I23" s="105">
        <v>3.86E-4</v>
      </c>
      <c r="J23" s="105">
        <v>1.0848999999999999E-2</v>
      </c>
      <c r="K23" s="106">
        <v>2.5679999999999995E-3</v>
      </c>
    </row>
    <row r="24" spans="1:11">
      <c r="A24" s="244">
        <v>2014</v>
      </c>
      <c r="B24" s="105">
        <v>0</v>
      </c>
      <c r="C24" s="105">
        <v>0</v>
      </c>
      <c r="D24" s="105">
        <v>2.2599999999999999E-4</v>
      </c>
      <c r="E24" s="105">
        <v>0</v>
      </c>
      <c r="F24" s="105">
        <v>1.08E-3</v>
      </c>
      <c r="G24" s="105">
        <v>3.2379999999999996E-3</v>
      </c>
      <c r="H24" s="105">
        <v>9.2555999999999999E-2</v>
      </c>
      <c r="I24" s="105">
        <v>1.0399999999999999E-4</v>
      </c>
      <c r="J24" s="105">
        <v>1.7385999999999999E-2</v>
      </c>
      <c r="K24" s="106">
        <v>3.8829999999999997E-3</v>
      </c>
    </row>
    <row r="25" spans="1:11">
      <c r="A25" s="244">
        <v>2015</v>
      </c>
      <c r="B25" s="105">
        <v>0</v>
      </c>
      <c r="C25" s="105">
        <v>0</v>
      </c>
      <c r="D25" s="105">
        <v>0</v>
      </c>
      <c r="E25" s="105">
        <v>0</v>
      </c>
      <c r="F25" s="105">
        <v>8.1279999999999998E-3</v>
      </c>
      <c r="G25" s="105">
        <v>1.3761000000000001E-2</v>
      </c>
      <c r="H25" s="105">
        <v>0.17099399999999998</v>
      </c>
      <c r="I25" s="105">
        <v>0</v>
      </c>
      <c r="J25" s="105">
        <v>3.4780000000000005E-2</v>
      </c>
      <c r="K25" s="106">
        <v>7.9120000000000006E-3</v>
      </c>
    </row>
    <row r="26" spans="1:11">
      <c r="A26" s="244">
        <v>2016</v>
      </c>
      <c r="B26" s="105">
        <v>0</v>
      </c>
      <c r="C26" s="105">
        <v>0</v>
      </c>
      <c r="D26" s="105">
        <v>0</v>
      </c>
      <c r="E26" s="105">
        <v>0</v>
      </c>
      <c r="F26" s="105">
        <v>1.3439999999999999E-3</v>
      </c>
      <c r="G26" s="105">
        <v>9.3819999999999997E-3</v>
      </c>
      <c r="H26" s="105">
        <v>0.17965599999999998</v>
      </c>
      <c r="I26" s="105">
        <v>0</v>
      </c>
      <c r="J26" s="105">
        <v>3.2744000000000002E-2</v>
      </c>
      <c r="K26" s="106">
        <v>6.9259999999999999E-3</v>
      </c>
    </row>
    <row r="27" spans="1:11">
      <c r="A27" s="244">
        <v>2017</v>
      </c>
      <c r="B27" s="105">
        <v>0</v>
      </c>
      <c r="C27" s="105">
        <v>0</v>
      </c>
      <c r="D27" s="105">
        <v>0</v>
      </c>
      <c r="E27" s="105">
        <v>0</v>
      </c>
      <c r="F27" s="105">
        <v>3.3139999999999997E-3</v>
      </c>
      <c r="G27" s="105">
        <v>2.8170000000000001E-3</v>
      </c>
      <c r="H27" s="105">
        <v>9.767300000000001E-2</v>
      </c>
      <c r="I27" s="105">
        <v>0</v>
      </c>
      <c r="J27" s="105">
        <v>1.8154E-2</v>
      </c>
      <c r="K27" s="106">
        <v>3.5720000000000001E-3</v>
      </c>
    </row>
    <row r="28" spans="1:11">
      <c r="A28" s="244">
        <v>2018</v>
      </c>
      <c r="B28" s="105">
        <v>0</v>
      </c>
      <c r="C28" s="105">
        <v>0</v>
      </c>
      <c r="D28" s="105">
        <v>0</v>
      </c>
      <c r="E28" s="105">
        <v>0</v>
      </c>
      <c r="F28" s="105">
        <v>0</v>
      </c>
      <c r="G28" s="105">
        <v>5.5659999999999998E-3</v>
      </c>
      <c r="H28" s="105">
        <v>0.11853300000000001</v>
      </c>
      <c r="I28" s="105">
        <v>0</v>
      </c>
      <c r="J28" s="105">
        <v>1.9175999999999999E-2</v>
      </c>
      <c r="K28" s="106">
        <v>3.5310000000000003E-3</v>
      </c>
    </row>
    <row r="29" spans="1:11">
      <c r="A29" s="244">
        <v>2019</v>
      </c>
      <c r="B29" s="105">
        <v>0</v>
      </c>
      <c r="C29" s="105">
        <v>0</v>
      </c>
      <c r="D29" s="105">
        <v>0</v>
      </c>
      <c r="E29" s="105">
        <v>4.1739999999999998E-3</v>
      </c>
      <c r="F29" s="105">
        <v>0</v>
      </c>
      <c r="G29" s="105">
        <v>1.3747000000000001E-2</v>
      </c>
      <c r="H29" s="105">
        <v>0.164465</v>
      </c>
      <c r="I29" s="105">
        <v>2.176E-3</v>
      </c>
      <c r="J29" s="105">
        <v>2.8170999999999998E-2</v>
      </c>
      <c r="K29" s="106">
        <v>6.6190000000000008E-3</v>
      </c>
    </row>
    <row r="30" spans="1:11">
      <c r="A30" s="244" t="s">
        <v>246</v>
      </c>
      <c r="B30" s="105">
        <v>0</v>
      </c>
      <c r="C30" s="105">
        <v>0</v>
      </c>
      <c r="D30" s="105">
        <v>0</v>
      </c>
      <c r="E30" s="105">
        <v>1.8100000000000001E-4</v>
      </c>
      <c r="F30" s="105">
        <v>0</v>
      </c>
      <c r="G30" s="105">
        <v>3.4796999999999995E-2</v>
      </c>
      <c r="H30" s="105">
        <v>0.34560400000000002</v>
      </c>
      <c r="I30" s="105">
        <v>9.2E-5</v>
      </c>
      <c r="J30" s="105">
        <v>6.0673000000000005E-2</v>
      </c>
      <c r="K30" s="106">
        <v>9.9260000000000008E-3</v>
      </c>
    </row>
    <row r="31" spans="1:11">
      <c r="A31" s="244" t="s">
        <v>46</v>
      </c>
      <c r="B31" s="105">
        <v>0</v>
      </c>
      <c r="C31" s="105">
        <v>3.4481481481481483E-4</v>
      </c>
      <c r="D31" s="105">
        <v>2.2414444444444439E-3</v>
      </c>
      <c r="E31" s="105">
        <v>2.5848518518518521E-3</v>
      </c>
      <c r="F31" s="105">
        <v>1.0034814814814816E-2</v>
      </c>
      <c r="G31" s="105">
        <v>2.9441814814814806E-2</v>
      </c>
      <c r="H31" s="105">
        <v>0.18223407407407408</v>
      </c>
      <c r="I31" s="105">
        <v>1.791222222222222E-3</v>
      </c>
      <c r="J31" s="105">
        <v>4.5933037037037043E-2</v>
      </c>
      <c r="K31" s="106">
        <v>9.861925925925925E-3</v>
      </c>
    </row>
    <row r="32" spans="1:11">
      <c r="A32" s="244" t="s">
        <v>47</v>
      </c>
      <c r="B32" s="105">
        <v>0</v>
      </c>
      <c r="C32" s="105">
        <v>0</v>
      </c>
      <c r="D32" s="105">
        <v>0</v>
      </c>
      <c r="E32" s="105">
        <v>0</v>
      </c>
      <c r="F32" s="105">
        <v>3.3399999999999999E-4</v>
      </c>
      <c r="G32" s="105">
        <v>1.3747000000000001E-2</v>
      </c>
      <c r="H32" s="105">
        <v>0.12408799999999999</v>
      </c>
      <c r="I32" s="105">
        <v>6.6000000000000005E-5</v>
      </c>
      <c r="J32" s="105">
        <v>2.8170999999999998E-2</v>
      </c>
      <c r="K32" s="106">
        <v>6.6769999999999998E-3</v>
      </c>
    </row>
    <row r="33" spans="1:11">
      <c r="A33" s="244" t="s">
        <v>198</v>
      </c>
      <c r="B33" s="105">
        <v>0</v>
      </c>
      <c r="C33" s="105">
        <v>1.5766057025491636E-3</v>
      </c>
      <c r="D33" s="105">
        <v>6.8477472676074748E-3</v>
      </c>
      <c r="E33" s="105">
        <v>5.1768568181541881E-3</v>
      </c>
      <c r="F33" s="105">
        <v>1.9788740228953508E-2</v>
      </c>
      <c r="G33" s="105">
        <v>3.97420028966032E-2</v>
      </c>
      <c r="H33" s="105">
        <v>0.1644243105490571</v>
      </c>
      <c r="I33" s="105">
        <v>4.4653113280498438E-3</v>
      </c>
      <c r="J33" s="105">
        <v>5.1125156890849344E-2</v>
      </c>
      <c r="K33" s="106">
        <v>1.0708138550890686E-2</v>
      </c>
    </row>
    <row r="34" spans="1:11">
      <c r="A34" s="244" t="s">
        <v>49</v>
      </c>
      <c r="B34" s="224">
        <v>0</v>
      </c>
      <c r="C34" s="224">
        <v>0</v>
      </c>
      <c r="D34" s="224">
        <v>0</v>
      </c>
      <c r="E34" s="224">
        <v>0</v>
      </c>
      <c r="F34" s="224">
        <v>0</v>
      </c>
      <c r="G34" s="224">
        <v>1.1349999999999999E-3</v>
      </c>
      <c r="H34" s="224">
        <v>3.9988000000000003E-2</v>
      </c>
      <c r="I34" s="224">
        <v>0</v>
      </c>
      <c r="J34" s="224">
        <v>8.1499999999999993E-3</v>
      </c>
      <c r="K34" s="225">
        <v>1.5870000000000001E-3</v>
      </c>
    </row>
    <row r="35" spans="1:11">
      <c r="A35" s="245" t="s">
        <v>50</v>
      </c>
      <c r="B35" s="105">
        <v>0</v>
      </c>
      <c r="C35" s="105">
        <v>8.1550000000000008E-3</v>
      </c>
      <c r="D35" s="105">
        <v>2.7181E-2</v>
      </c>
      <c r="E35" s="105">
        <v>2.2974999999999999E-2</v>
      </c>
      <c r="F35" s="105">
        <v>8.2743999999999998E-2</v>
      </c>
      <c r="G35" s="105">
        <v>0.16055599999999998</v>
      </c>
      <c r="H35" s="105">
        <v>0.78058700000000003</v>
      </c>
      <c r="I35" s="105">
        <v>1.8585000000000001E-2</v>
      </c>
      <c r="J35" s="105">
        <v>0.21556400000000001</v>
      </c>
      <c r="K35" s="106">
        <v>4.904E-2</v>
      </c>
    </row>
  </sheetData>
  <hyperlinks>
    <hyperlink ref="G1" location="'Table of Contents'!A1" display="Back to Table of Contents" xr:uid="{0300DDA4-D887-45D6-BE11-6A95B99E495B}"/>
  </hyperlinks>
  <pageMargins left="0.7" right="0.7" top="0.75" bottom="0.75" header="0.3" footer="0.3"/>
  <pageSetup orientation="landscape" r:id="rId1"/>
  <webPublishItems count="2">
    <webPublishItem id="21946" divId="ADS_Draft_21946" sourceType="range" sourceRef="A3:K34" destinationFile="C:\Users\hek\AppData\Local\Temp\1\ExcelPreview\he-20200129151242U122346279249HEI.html"/>
    <webPublishItem id="24818" divId="ADS_Draft_24818" sourceType="range" sourceRef="A3:K34" destinationFile="C:\Users\hek\AppData\Local\Temp\1\ExcelPreview\he-20200130121145U122346279249sUF.html"/>
  </webPublishItems>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FE5E-884E-4480-BA01-16705B841D47}">
  <dimension ref="A1:G13"/>
  <sheetViews>
    <sheetView workbookViewId="0"/>
  </sheetViews>
  <sheetFormatPr defaultColWidth="9.15625" defaultRowHeight="14.4"/>
  <cols>
    <col min="1" max="1" width="13" style="52" customWidth="1"/>
    <col min="2" max="2" width="17.41796875" style="52" customWidth="1"/>
    <col min="3" max="6" width="17.68359375" style="52" customWidth="1"/>
    <col min="7" max="16384" width="9.15625" style="52"/>
  </cols>
  <sheetData>
    <row r="1" spans="1:7">
      <c r="A1" s="1" t="s">
        <v>275</v>
      </c>
      <c r="G1" s="256" t="s">
        <v>233</v>
      </c>
    </row>
    <row r="2" spans="1:7">
      <c r="A2" s="52" t="s">
        <v>213</v>
      </c>
    </row>
    <row r="3" spans="1:7" ht="12" customHeight="1">
      <c r="A3" s="223" t="s">
        <v>193</v>
      </c>
      <c r="B3" s="246" t="s">
        <v>138</v>
      </c>
      <c r="C3" s="246" t="s">
        <v>139</v>
      </c>
      <c r="D3" s="246" t="s">
        <v>140</v>
      </c>
      <c r="E3" s="246" t="s">
        <v>141</v>
      </c>
      <c r="F3" s="247" t="s">
        <v>142</v>
      </c>
    </row>
    <row r="4" spans="1:7" ht="12" customHeight="1">
      <c r="A4" s="244" t="s">
        <v>40</v>
      </c>
      <c r="B4" s="105">
        <v>0</v>
      </c>
      <c r="C4" s="105">
        <v>3.88E-4</v>
      </c>
      <c r="D4" s="105">
        <v>3.88E-4</v>
      </c>
      <c r="E4" s="105">
        <v>3.88E-4</v>
      </c>
      <c r="F4" s="106">
        <v>3.88E-4</v>
      </c>
    </row>
    <row r="5" spans="1:7" ht="12" customHeight="1">
      <c r="A5" s="244" t="s">
        <v>41</v>
      </c>
      <c r="B5" s="105">
        <v>2.61E-4</v>
      </c>
      <c r="C5" s="105">
        <v>6.8500000000000006E-4</v>
      </c>
      <c r="D5" s="105">
        <v>9.4700000000000003E-4</v>
      </c>
      <c r="E5" s="105">
        <v>1.2909999999999998E-3</v>
      </c>
      <c r="F5" s="106">
        <v>1.7979999999999999E-3</v>
      </c>
    </row>
    <row r="6" spans="1:7" ht="12" customHeight="1">
      <c r="A6" s="244" t="s">
        <v>42</v>
      </c>
      <c r="B6" s="105">
        <v>2.1050000000000001E-3</v>
      </c>
      <c r="C6" s="105">
        <v>4.1849999999999995E-3</v>
      </c>
      <c r="D6" s="105">
        <v>6.0140000000000002E-3</v>
      </c>
      <c r="E6" s="105">
        <v>7.4590000000000004E-3</v>
      </c>
      <c r="F6" s="106">
        <v>9.1069999999999988E-3</v>
      </c>
    </row>
    <row r="7" spans="1:7" ht="12" customHeight="1">
      <c r="A7" s="244" t="s">
        <v>43</v>
      </c>
      <c r="B7" s="105">
        <v>1.178E-3</v>
      </c>
      <c r="C7" s="105">
        <v>2.4220000000000001E-3</v>
      </c>
      <c r="D7" s="105">
        <v>3.457E-3</v>
      </c>
      <c r="E7" s="105">
        <v>5.1800000000000006E-3</v>
      </c>
      <c r="F7" s="106">
        <v>7.6890000000000005E-3</v>
      </c>
    </row>
    <row r="8" spans="1:7" ht="12" customHeight="1">
      <c r="A8" s="244" t="s">
        <v>44</v>
      </c>
      <c r="B8" s="105">
        <v>5.293E-3</v>
      </c>
      <c r="C8" s="105">
        <v>1.3935999999999999E-2</v>
      </c>
      <c r="D8" s="105">
        <v>2.1568E-2</v>
      </c>
      <c r="E8" s="105">
        <v>3.0356000000000001E-2</v>
      </c>
      <c r="F8" s="106">
        <v>3.7228999999999998E-2</v>
      </c>
    </row>
    <row r="9" spans="1:7" ht="12" customHeight="1">
      <c r="A9" s="244" t="s">
        <v>45</v>
      </c>
      <c r="B9" s="105">
        <v>2.3580999999999998E-2</v>
      </c>
      <c r="C9" s="105">
        <v>5.5438000000000001E-2</v>
      </c>
      <c r="D9" s="105">
        <v>8.7289999999999993E-2</v>
      </c>
      <c r="E9" s="105">
        <v>0.11467000000000001</v>
      </c>
      <c r="F9" s="106">
        <v>0.13264599999999999</v>
      </c>
    </row>
    <row r="10" spans="1:7" ht="12" customHeight="1">
      <c r="A10" s="244" t="s">
        <v>51</v>
      </c>
      <c r="B10" s="105">
        <v>0.15437099999999998</v>
      </c>
      <c r="C10" s="105">
        <v>0.26100899999999999</v>
      </c>
      <c r="D10" s="105">
        <v>0.33300800000000003</v>
      </c>
      <c r="E10" s="105">
        <v>0.37013299999999999</v>
      </c>
      <c r="F10" s="106">
        <v>0.39321599999999995</v>
      </c>
    </row>
    <row r="11" spans="1:7" ht="12" customHeight="1">
      <c r="A11" s="244" t="s">
        <v>194</v>
      </c>
      <c r="B11" s="105">
        <v>1.4099999999999998E-3</v>
      </c>
      <c r="C11" s="105">
        <v>2.8670000000000002E-3</v>
      </c>
      <c r="D11" s="105">
        <v>4.0959999999999998E-3</v>
      </c>
      <c r="E11" s="105">
        <v>5.4130000000000003E-3</v>
      </c>
      <c r="F11" s="106">
        <v>7.1140000000000005E-3</v>
      </c>
    </row>
    <row r="12" spans="1:7" ht="12" customHeight="1">
      <c r="A12" s="244" t="s">
        <v>195</v>
      </c>
      <c r="B12" s="105">
        <v>3.6996000000000001E-2</v>
      </c>
      <c r="C12" s="105">
        <v>7.1329000000000004E-2</v>
      </c>
      <c r="D12" s="105">
        <v>9.9748000000000003E-2</v>
      </c>
      <c r="E12" s="105">
        <v>0.12103899999999999</v>
      </c>
      <c r="F12" s="106">
        <v>0.135355</v>
      </c>
    </row>
    <row r="13" spans="1:7" ht="12" customHeight="1">
      <c r="A13" s="245" t="s">
        <v>196</v>
      </c>
      <c r="B13" s="224">
        <v>8.2039999999999995E-3</v>
      </c>
      <c r="C13" s="224">
        <v>1.6015999999999999E-2</v>
      </c>
      <c r="D13" s="224">
        <v>2.2559999999999997E-2</v>
      </c>
      <c r="E13" s="224">
        <v>2.7799000000000001E-2</v>
      </c>
      <c r="F13" s="225">
        <v>3.1966999999999995E-2</v>
      </c>
    </row>
  </sheetData>
  <hyperlinks>
    <hyperlink ref="G1" location="'Table of Contents'!A1" display="Back to Table of Contents" xr:uid="{4D63EB01-7280-47A8-BFEB-87D859FB0AA4}"/>
  </hyperlinks>
  <pageMargins left="0.7" right="0.7" top="0.75" bottom="0.75" header="0.3" footer="0.3"/>
  <pageSetup orientation="landscape" r:id="rId1"/>
  <webPublishItems count="2">
    <webPublishItem id="8462" divId="ADS_Draft_8462" sourceType="range" sourceRef="A3:F13" destinationFile="C:\Users\hek\AppData\Local\Temp\1\ExcelPreview\he-20200129150907U122346279249uCF.html"/>
    <webPublishItem id="28826" divId="ADS_Draft_28826" sourceType="range" sourceRef="A3:F13" destinationFile="C:\Users\hek\AppData\Local\Temp\1\ExcelPreview\he-20200130121250U122346279249jKC.html"/>
  </webPublishItems>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C03B-6730-4F16-9A40-CD653A60FFC6}">
  <sheetPr codeName="Sheet72"/>
  <dimension ref="A1:V614"/>
  <sheetViews>
    <sheetView zoomScale="80" zoomScaleNormal="100" workbookViewId="0"/>
  </sheetViews>
  <sheetFormatPr defaultColWidth="9.15625" defaultRowHeight="14.4"/>
  <cols>
    <col min="1" max="1" width="9.26171875" style="64" bestFit="1" customWidth="1"/>
    <col min="2" max="2" width="5" style="248" bestFit="1" customWidth="1"/>
    <col min="3" max="22" width="7.15625" style="64" bestFit="1" customWidth="1"/>
    <col min="23" max="16384" width="9.15625" style="64"/>
  </cols>
  <sheetData>
    <row r="1" spans="1:22">
      <c r="A1" s="1" t="s">
        <v>274</v>
      </c>
      <c r="G1" s="256" t="s">
        <v>233</v>
      </c>
    </row>
    <row r="2" spans="1:22">
      <c r="A2" s="52" t="s">
        <v>213</v>
      </c>
    </row>
    <row r="3" spans="1:22">
      <c r="A3" s="254">
        <v>25569</v>
      </c>
      <c r="B3" s="250"/>
    </row>
    <row r="4" spans="1:22">
      <c r="A4" s="251" t="s">
        <v>121</v>
      </c>
      <c r="B4" s="252" t="s">
        <v>122</v>
      </c>
      <c r="C4" s="253">
        <v>1</v>
      </c>
      <c r="D4" s="253">
        <v>2</v>
      </c>
      <c r="E4" s="253">
        <v>3</v>
      </c>
      <c r="F4" s="253">
        <v>4</v>
      </c>
      <c r="G4" s="253">
        <v>5</v>
      </c>
      <c r="H4" s="253">
        <v>6</v>
      </c>
      <c r="I4" s="253">
        <v>7</v>
      </c>
      <c r="J4" s="253">
        <v>8</v>
      </c>
      <c r="K4" s="253">
        <v>9</v>
      </c>
      <c r="L4" s="253">
        <v>10</v>
      </c>
      <c r="M4" s="253">
        <v>11</v>
      </c>
      <c r="N4" s="253">
        <v>12</v>
      </c>
      <c r="O4" s="253">
        <v>13</v>
      </c>
      <c r="P4" s="253">
        <v>14</v>
      </c>
      <c r="Q4" s="253">
        <v>15</v>
      </c>
      <c r="R4" s="253">
        <v>16</v>
      </c>
      <c r="S4" s="253">
        <v>17</v>
      </c>
      <c r="T4" s="253">
        <v>18</v>
      </c>
      <c r="U4" s="253">
        <v>19</v>
      </c>
      <c r="V4" s="253">
        <v>20</v>
      </c>
    </row>
    <row r="5" spans="1:22">
      <c r="A5" s="249" t="s">
        <v>40</v>
      </c>
      <c r="B5" s="248">
        <v>39</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2.7027027027026973E-2</v>
      </c>
      <c r="U5" s="37">
        <v>2.7027027027026973E-2</v>
      </c>
      <c r="V5" s="37">
        <v>2.7027027027026973E-2</v>
      </c>
    </row>
    <row r="6" spans="1:22">
      <c r="A6" s="249" t="s">
        <v>41</v>
      </c>
      <c r="B6" s="248">
        <v>77</v>
      </c>
      <c r="C6" s="37">
        <v>0</v>
      </c>
      <c r="D6" s="37">
        <v>0</v>
      </c>
      <c r="E6" s="37">
        <v>0</v>
      </c>
      <c r="F6" s="37">
        <v>0</v>
      </c>
      <c r="G6" s="37">
        <v>0</v>
      </c>
      <c r="H6" s="37">
        <v>0</v>
      </c>
      <c r="I6" s="37">
        <v>0</v>
      </c>
      <c r="J6" s="37">
        <v>0</v>
      </c>
      <c r="K6" s="37">
        <v>0</v>
      </c>
      <c r="L6" s="37">
        <v>0</v>
      </c>
      <c r="M6" s="37">
        <v>0</v>
      </c>
      <c r="N6" s="37">
        <v>0</v>
      </c>
      <c r="O6" s="37">
        <v>0</v>
      </c>
      <c r="P6" s="37">
        <v>1.4492753623188359E-2</v>
      </c>
      <c r="Q6" s="37">
        <v>1.4492753623188359E-2</v>
      </c>
      <c r="R6" s="37">
        <v>1.4492753623188359E-2</v>
      </c>
      <c r="S6" s="37">
        <v>2.9424681598594571E-2</v>
      </c>
      <c r="T6" s="37">
        <v>2.9424681598594571E-2</v>
      </c>
      <c r="U6" s="37">
        <v>2.9424681598594571E-2</v>
      </c>
      <c r="V6" s="37">
        <v>2.9424681598594571E-2</v>
      </c>
    </row>
    <row r="7" spans="1:22">
      <c r="A7" s="249" t="s">
        <v>42</v>
      </c>
      <c r="B7" s="248">
        <v>254</v>
      </c>
      <c r="C7" s="37">
        <v>0</v>
      </c>
      <c r="D7" s="37">
        <v>0</v>
      </c>
      <c r="E7" s="37">
        <v>0</v>
      </c>
      <c r="F7" s="37">
        <v>4.1322314049586639E-3</v>
      </c>
      <c r="G7" s="37">
        <v>4.1322314049586639E-3</v>
      </c>
      <c r="H7" s="37">
        <v>8.352010085446171E-3</v>
      </c>
      <c r="I7" s="37">
        <v>8.352010085446171E-3</v>
      </c>
      <c r="J7" s="37">
        <v>8.352010085446171E-3</v>
      </c>
      <c r="K7" s="37">
        <v>8.352010085446171E-3</v>
      </c>
      <c r="L7" s="37">
        <v>8.352010085446171E-3</v>
      </c>
      <c r="M7" s="37">
        <v>1.2921816490582327E-2</v>
      </c>
      <c r="N7" s="37">
        <v>1.2921816490582327E-2</v>
      </c>
      <c r="O7" s="37">
        <v>1.2921816490582327E-2</v>
      </c>
      <c r="P7" s="37">
        <v>1.2921816490582327E-2</v>
      </c>
      <c r="Q7" s="37">
        <v>1.2921816490582327E-2</v>
      </c>
      <c r="R7" s="37">
        <v>1.2921816490582327E-2</v>
      </c>
      <c r="S7" s="37">
        <v>1.793236564545253E-2</v>
      </c>
      <c r="T7" s="37">
        <v>1.793236564545253E-2</v>
      </c>
      <c r="U7" s="37">
        <v>2.8435762804324693E-2</v>
      </c>
      <c r="V7" s="37">
        <v>2.8435762804324693E-2</v>
      </c>
    </row>
    <row r="8" spans="1:22">
      <c r="A8" s="249" t="s">
        <v>43</v>
      </c>
      <c r="B8" s="248">
        <v>372</v>
      </c>
      <c r="C8" s="37">
        <v>5.4347826086956763E-3</v>
      </c>
      <c r="D8" s="37">
        <v>5.4347826086956763E-3</v>
      </c>
      <c r="E8" s="37">
        <v>5.4347826086956763E-3</v>
      </c>
      <c r="F8" s="37">
        <v>1.1234293339263846E-2</v>
      </c>
      <c r="G8" s="37">
        <v>1.4151006338263161E-2</v>
      </c>
      <c r="H8" s="37">
        <v>1.4151006338263161E-2</v>
      </c>
      <c r="I8" s="37">
        <v>1.7280685683221053E-2</v>
      </c>
      <c r="J8" s="37">
        <v>2.3684129182740543E-2</v>
      </c>
      <c r="K8" s="37">
        <v>3.0384652724424921E-2</v>
      </c>
      <c r="L8" s="37">
        <v>3.0384652724424921E-2</v>
      </c>
      <c r="M8" s="37">
        <v>3.3962569135035814E-2</v>
      </c>
      <c r="N8" s="37">
        <v>3.3962569135035814E-2</v>
      </c>
      <c r="O8" s="37">
        <v>4.5892657418796112E-2</v>
      </c>
      <c r="P8" s="37">
        <v>4.9987538717427893E-2</v>
      </c>
      <c r="Q8" s="37">
        <v>5.4247684283717512E-2</v>
      </c>
      <c r="R8" s="37">
        <v>5.868783600069527E-2</v>
      </c>
      <c r="S8" s="37">
        <v>7.2467051438460439E-2</v>
      </c>
      <c r="T8" s="37">
        <v>8.2862448336308736E-2</v>
      </c>
      <c r="U8" s="37">
        <v>9.3465194598316814E-2</v>
      </c>
      <c r="V8" s="37">
        <v>9.9202756657821189E-2</v>
      </c>
    </row>
    <row r="9" spans="1:22">
      <c r="A9" s="249" t="s">
        <v>44</v>
      </c>
      <c r="B9" s="248">
        <v>238</v>
      </c>
      <c r="C9" s="37">
        <v>4.2372881355932202E-2</v>
      </c>
      <c r="D9" s="37">
        <v>5.1200067701134166E-2</v>
      </c>
      <c r="E9" s="37">
        <v>5.5654527477185134E-2</v>
      </c>
      <c r="F9" s="37">
        <v>6.0497324772173955E-2</v>
      </c>
      <c r="G9" s="37">
        <v>7.0415349765478474E-2</v>
      </c>
      <c r="H9" s="37">
        <v>8.0718239130863623E-2</v>
      </c>
      <c r="I9" s="37">
        <v>8.606290053126564E-2</v>
      </c>
      <c r="J9" s="37">
        <v>9.2075644606717799E-2</v>
      </c>
      <c r="K9" s="37">
        <v>0.10456090054070422</v>
      </c>
      <c r="L9" s="37">
        <v>0.10456090054070422</v>
      </c>
      <c r="M9" s="37">
        <v>0.10456090054070422</v>
      </c>
      <c r="N9" s="37">
        <v>0.12020266087754605</v>
      </c>
      <c r="O9" s="37">
        <v>0.14560077753614209</v>
      </c>
      <c r="P9" s="37">
        <v>0.15488772560640141</v>
      </c>
      <c r="Q9" s="37">
        <v>0.15488772560640141</v>
      </c>
      <c r="R9" s="37">
        <v>0.17575469534451493</v>
      </c>
      <c r="S9" s="37">
        <v>0.21076189326768457</v>
      </c>
      <c r="T9" s="37">
        <v>0.23607513632585264</v>
      </c>
      <c r="U9" s="37">
        <v>0.23607513632585264</v>
      </c>
      <c r="V9" s="37">
        <v>0.25076599908881703</v>
      </c>
    </row>
    <row r="10" spans="1:22">
      <c r="A10" s="249" t="s">
        <v>45</v>
      </c>
      <c r="B10" s="248">
        <v>36</v>
      </c>
      <c r="C10" s="37">
        <v>0.19444444444444442</v>
      </c>
      <c r="D10" s="37">
        <v>0.19444444444444442</v>
      </c>
      <c r="E10" s="37">
        <v>0.2232142857142857</v>
      </c>
      <c r="F10" s="37">
        <v>0.2232142857142857</v>
      </c>
      <c r="G10" s="37">
        <v>0.2232142857142857</v>
      </c>
      <c r="H10" s="37">
        <v>0.2232142857142857</v>
      </c>
      <c r="I10" s="37">
        <v>0.2232142857142857</v>
      </c>
      <c r="J10" s="37">
        <v>0.2232142857142857</v>
      </c>
      <c r="K10" s="37">
        <v>0.2232142857142857</v>
      </c>
      <c r="L10" s="37">
        <v>0.2232142857142857</v>
      </c>
      <c r="M10" s="37">
        <v>0.2232142857142857</v>
      </c>
      <c r="N10" s="37">
        <v>0.2232142857142857</v>
      </c>
      <c r="O10" s="37">
        <v>0.30498120300751874</v>
      </c>
      <c r="P10" s="37">
        <v>0.30498120300751874</v>
      </c>
      <c r="Q10" s="37">
        <v>0.30498120300751874</v>
      </c>
      <c r="R10" s="37">
        <v>0.30498120300751874</v>
      </c>
      <c r="S10" s="37">
        <v>0.36289943609022557</v>
      </c>
      <c r="T10" s="37">
        <v>0.36289943609022557</v>
      </c>
      <c r="U10" s="37">
        <v>0.36289943609022557</v>
      </c>
      <c r="V10" s="37">
        <v>0.36289943609022557</v>
      </c>
    </row>
    <row r="11" spans="1:22">
      <c r="A11" s="249" t="s">
        <v>51</v>
      </c>
      <c r="B11" s="248">
        <v>16</v>
      </c>
      <c r="C11" s="37">
        <v>0.5</v>
      </c>
      <c r="D11" s="37">
        <v>0.5625</v>
      </c>
      <c r="E11" s="37">
        <v>0.75</v>
      </c>
      <c r="F11" s="37">
        <v>0.8125</v>
      </c>
      <c r="G11" s="37">
        <v>0.8125</v>
      </c>
      <c r="H11" s="37">
        <v>0.8125</v>
      </c>
      <c r="I11" s="37">
        <v>0.8125</v>
      </c>
      <c r="J11" s="37">
        <v>0.90625</v>
      </c>
      <c r="K11" s="37">
        <v>0.90625</v>
      </c>
      <c r="L11" s="37">
        <v>0.90625</v>
      </c>
      <c r="M11" s="37">
        <v>0.90625</v>
      </c>
      <c r="N11" s="37">
        <v>0.90625</v>
      </c>
      <c r="O11" s="37">
        <v>0.90625</v>
      </c>
      <c r="P11" s="37">
        <v>0.90625</v>
      </c>
      <c r="Q11" s="37">
        <v>0.90625</v>
      </c>
      <c r="R11" s="37">
        <v>0.90625</v>
      </c>
      <c r="S11" s="37">
        <v>0.90625</v>
      </c>
      <c r="T11" s="37">
        <v>0.90625</v>
      </c>
      <c r="U11" s="37">
        <v>0.90625</v>
      </c>
      <c r="V11" s="37">
        <v>0.90625</v>
      </c>
    </row>
    <row r="12" spans="1:22">
      <c r="A12" s="249" t="s">
        <v>37</v>
      </c>
      <c r="B12" s="248">
        <v>742</v>
      </c>
      <c r="C12" s="37">
        <v>2.7100271002710175E-3</v>
      </c>
      <c r="D12" s="37">
        <v>2.7100271002710175E-3</v>
      </c>
      <c r="E12" s="37">
        <v>2.7100271002710175E-3</v>
      </c>
      <c r="F12" s="37">
        <v>6.9821468389171804E-3</v>
      </c>
      <c r="G12" s="37">
        <v>8.4088966279416422E-3</v>
      </c>
      <c r="H12" s="37">
        <v>9.886677705992386E-3</v>
      </c>
      <c r="I12" s="37">
        <v>1.1384579857723121E-2</v>
      </c>
      <c r="J12" s="37">
        <v>1.4431377848088345E-2</v>
      </c>
      <c r="K12" s="37">
        <v>1.7563156889956244E-2</v>
      </c>
      <c r="L12" s="37">
        <v>1.7563156889956244E-2</v>
      </c>
      <c r="M12" s="37">
        <v>2.0879860756512159E-2</v>
      </c>
      <c r="N12" s="37">
        <v>2.0879860756512159E-2</v>
      </c>
      <c r="O12" s="37">
        <v>2.6131854429462864E-2</v>
      </c>
      <c r="P12" s="37">
        <v>2.9682922093131614E-2</v>
      </c>
      <c r="Q12" s="37">
        <v>3.1513709032578552E-2</v>
      </c>
      <c r="R12" s="37">
        <v>3.3379771250242163E-2</v>
      </c>
      <c r="S12" s="37">
        <v>4.2965849959577307E-2</v>
      </c>
      <c r="T12" s="37">
        <v>4.9045656554473793E-2</v>
      </c>
      <c r="U12" s="37">
        <v>5.7332840375349803E-2</v>
      </c>
      <c r="V12" s="37">
        <v>5.9494921016690738E-2</v>
      </c>
    </row>
    <row r="13" spans="1:22">
      <c r="A13" s="249" t="s">
        <v>38</v>
      </c>
      <c r="B13" s="248">
        <v>290</v>
      </c>
      <c r="C13" s="37">
        <v>8.6783611678481254E-2</v>
      </c>
      <c r="D13" s="37">
        <v>9.7641933597661046E-2</v>
      </c>
      <c r="E13" s="37">
        <v>0.11601358116851779</v>
      </c>
      <c r="F13" s="37">
        <v>0.12382053820325645</v>
      </c>
      <c r="G13" s="37">
        <v>0.13191730810107805</v>
      </c>
      <c r="H13" s="37">
        <v>0.14034769096333011</v>
      </c>
      <c r="I13" s="37">
        <v>0.14471140826808482</v>
      </c>
      <c r="J13" s="37">
        <v>0.15443059681049298</v>
      </c>
      <c r="K13" s="37">
        <v>0.16450120659031386</v>
      </c>
      <c r="L13" s="37">
        <v>0.16450120659031386</v>
      </c>
      <c r="M13" s="37">
        <v>0.16450120659031386</v>
      </c>
      <c r="N13" s="37">
        <v>0.17692549942464342</v>
      </c>
      <c r="O13" s="37">
        <v>0.2100817434725416</v>
      </c>
      <c r="P13" s="37">
        <v>0.21732869995444482</v>
      </c>
      <c r="Q13" s="37">
        <v>0.21732869995444482</v>
      </c>
      <c r="R13" s="37">
        <v>0.2334662525327037</v>
      </c>
      <c r="S13" s="37">
        <v>0.26968749157172511</v>
      </c>
      <c r="T13" s="37">
        <v>0.28932457566518699</v>
      </c>
      <c r="U13" s="37">
        <v>0.28932457566518699</v>
      </c>
      <c r="V13" s="37">
        <v>0.30097499245756099</v>
      </c>
    </row>
    <row r="14" spans="1:22">
      <c r="A14" s="249" t="s">
        <v>39</v>
      </c>
      <c r="B14" s="248">
        <v>1032</v>
      </c>
      <c r="C14" s="37">
        <v>2.630840770088827E-2</v>
      </c>
      <c r="D14" s="37">
        <v>2.9293263492784383E-2</v>
      </c>
      <c r="E14" s="37">
        <v>3.4336596445174283E-2</v>
      </c>
      <c r="F14" s="37">
        <v>3.9545369365588057E-2</v>
      </c>
      <c r="G14" s="37">
        <v>4.2714435204697532E-2</v>
      </c>
      <c r="H14" s="37">
        <v>4.5979462470356447E-2</v>
      </c>
      <c r="I14" s="37">
        <v>4.8206008936515166E-2</v>
      </c>
      <c r="J14" s="37">
        <v>5.2822898272189445E-2</v>
      </c>
      <c r="K14" s="37">
        <v>5.7574612874096931E-2</v>
      </c>
      <c r="L14" s="37">
        <v>5.7574612874096931E-2</v>
      </c>
      <c r="M14" s="37">
        <v>6.0139558679096705E-2</v>
      </c>
      <c r="N14" s="37">
        <v>6.2764877430759758E-2</v>
      </c>
      <c r="O14" s="37">
        <v>7.371033592332199E-2</v>
      </c>
      <c r="P14" s="37">
        <v>7.7938140750679286E-2</v>
      </c>
      <c r="Q14" s="37">
        <v>7.9404057856004129E-2</v>
      </c>
      <c r="R14" s="37">
        <v>8.3887479652159924E-2</v>
      </c>
      <c r="S14" s="37">
        <v>9.7892984160857122E-2</v>
      </c>
      <c r="T14" s="37">
        <v>0.10614132874002991</v>
      </c>
      <c r="U14" s="37">
        <v>0.11291298534048433</v>
      </c>
      <c r="V14" s="37">
        <v>0.11648275199907399</v>
      </c>
    </row>
    <row r="15" spans="1:22">
      <c r="A15" s="254">
        <v>25934</v>
      </c>
      <c r="B15" s="250"/>
    </row>
    <row r="16" spans="1:22">
      <c r="A16" s="251" t="s">
        <v>121</v>
      </c>
      <c r="B16" s="252" t="s">
        <v>122</v>
      </c>
      <c r="C16" s="253">
        <v>1</v>
      </c>
      <c r="D16" s="253">
        <v>2</v>
      </c>
      <c r="E16" s="253">
        <v>3</v>
      </c>
      <c r="F16" s="253">
        <v>4</v>
      </c>
      <c r="G16" s="253">
        <v>5</v>
      </c>
      <c r="H16" s="253">
        <v>6</v>
      </c>
      <c r="I16" s="253">
        <v>7</v>
      </c>
      <c r="J16" s="253">
        <v>8</v>
      </c>
      <c r="K16" s="253">
        <v>9</v>
      </c>
      <c r="L16" s="253">
        <v>10</v>
      </c>
      <c r="M16" s="253">
        <v>11</v>
      </c>
      <c r="N16" s="253">
        <v>12</v>
      </c>
      <c r="O16" s="253">
        <v>13</v>
      </c>
      <c r="P16" s="253">
        <v>14</v>
      </c>
      <c r="Q16" s="253">
        <v>15</v>
      </c>
      <c r="R16" s="253">
        <v>16</v>
      </c>
      <c r="S16" s="253">
        <v>17</v>
      </c>
      <c r="T16" s="253">
        <v>18</v>
      </c>
      <c r="U16" s="253">
        <v>19</v>
      </c>
      <c r="V16" s="253">
        <v>20</v>
      </c>
    </row>
    <row r="17" spans="1:22">
      <c r="A17" s="249" t="s">
        <v>40</v>
      </c>
      <c r="B17" s="248">
        <v>40</v>
      </c>
      <c r="C17" s="37">
        <v>0</v>
      </c>
      <c r="D17" s="37">
        <v>0</v>
      </c>
      <c r="E17" s="37">
        <v>0</v>
      </c>
      <c r="F17" s="37">
        <v>0</v>
      </c>
      <c r="G17" s="37">
        <v>0</v>
      </c>
      <c r="H17" s="37">
        <v>0</v>
      </c>
      <c r="I17" s="37">
        <v>0</v>
      </c>
      <c r="J17" s="37">
        <v>0</v>
      </c>
      <c r="K17" s="37">
        <v>0</v>
      </c>
      <c r="L17" s="37">
        <v>0</v>
      </c>
      <c r="M17" s="37">
        <v>0</v>
      </c>
      <c r="N17" s="37">
        <v>0</v>
      </c>
      <c r="O17" s="37">
        <v>0</v>
      </c>
      <c r="P17" s="37">
        <v>0</v>
      </c>
      <c r="Q17" s="37">
        <v>0</v>
      </c>
      <c r="R17" s="37">
        <v>0</v>
      </c>
      <c r="S17" s="37">
        <v>2.7027027027026973E-2</v>
      </c>
      <c r="T17" s="37">
        <v>2.7027027027026973E-2</v>
      </c>
      <c r="U17" s="37">
        <v>2.7027027027026973E-2</v>
      </c>
      <c r="V17" s="37">
        <v>2.7027027027026973E-2</v>
      </c>
    </row>
    <row r="18" spans="1:22">
      <c r="A18" s="249" t="s">
        <v>41</v>
      </c>
      <c r="B18" s="248">
        <v>74</v>
      </c>
      <c r="C18" s="37">
        <v>0</v>
      </c>
      <c r="D18" s="37">
        <v>0</v>
      </c>
      <c r="E18" s="37">
        <v>0</v>
      </c>
      <c r="F18" s="37">
        <v>0</v>
      </c>
      <c r="G18" s="37">
        <v>0</v>
      </c>
      <c r="H18" s="37">
        <v>0</v>
      </c>
      <c r="I18" s="37">
        <v>0</v>
      </c>
      <c r="J18" s="37">
        <v>0</v>
      </c>
      <c r="K18" s="37">
        <v>0</v>
      </c>
      <c r="L18" s="37">
        <v>0</v>
      </c>
      <c r="M18" s="37">
        <v>0</v>
      </c>
      <c r="N18" s="37">
        <v>0</v>
      </c>
      <c r="O18" s="37">
        <v>0</v>
      </c>
      <c r="P18" s="37">
        <v>0</v>
      </c>
      <c r="Q18" s="37">
        <v>0</v>
      </c>
      <c r="R18" s="37">
        <v>0</v>
      </c>
      <c r="S18" s="37">
        <v>0</v>
      </c>
      <c r="T18" s="37">
        <v>0</v>
      </c>
      <c r="U18" s="37">
        <v>0</v>
      </c>
      <c r="V18" s="37">
        <v>1.7543859649122862E-2</v>
      </c>
    </row>
    <row r="19" spans="1:22">
      <c r="A19" s="249" t="s">
        <v>42</v>
      </c>
      <c r="B19" s="248">
        <v>282</v>
      </c>
      <c r="C19" s="37">
        <v>0</v>
      </c>
      <c r="D19" s="37">
        <v>0</v>
      </c>
      <c r="E19" s="37">
        <v>3.66300366300365E-3</v>
      </c>
      <c r="F19" s="37">
        <v>3.66300366300365E-3</v>
      </c>
      <c r="G19" s="37">
        <v>7.3946029002208702E-3</v>
      </c>
      <c r="H19" s="37">
        <v>7.3946029002208702E-3</v>
      </c>
      <c r="I19" s="37">
        <v>7.3946029002208702E-3</v>
      </c>
      <c r="J19" s="37">
        <v>7.3946029002208702E-3</v>
      </c>
      <c r="K19" s="37">
        <v>7.3946029002208702E-3</v>
      </c>
      <c r="L19" s="37">
        <v>1.13970440175587E-2</v>
      </c>
      <c r="M19" s="37">
        <v>1.13970440175587E-2</v>
      </c>
      <c r="N19" s="37">
        <v>1.5499130971842634E-2</v>
      </c>
      <c r="O19" s="37">
        <v>1.9635689245070198E-2</v>
      </c>
      <c r="P19" s="37">
        <v>1.9635689245070198E-2</v>
      </c>
      <c r="Q19" s="37">
        <v>1.9635689245070198E-2</v>
      </c>
      <c r="R19" s="37">
        <v>2.3992863959536592E-2</v>
      </c>
      <c r="S19" s="37">
        <v>2.3992863959536592E-2</v>
      </c>
      <c r="T19" s="37">
        <v>3.3029967071022459E-2</v>
      </c>
      <c r="U19" s="37">
        <v>3.3029967071022459E-2</v>
      </c>
      <c r="V19" s="37">
        <v>3.3029967071022459E-2</v>
      </c>
    </row>
    <row r="20" spans="1:22">
      <c r="A20" s="249" t="s">
        <v>43</v>
      </c>
      <c r="B20" s="248">
        <v>398</v>
      </c>
      <c r="C20" s="37">
        <v>0</v>
      </c>
      <c r="D20" s="37">
        <v>0</v>
      </c>
      <c r="E20" s="37">
        <v>5.340597117364454E-3</v>
      </c>
      <c r="F20" s="37">
        <v>8.0216197666438394E-3</v>
      </c>
      <c r="G20" s="37">
        <v>1.0746835096955287E-2</v>
      </c>
      <c r="H20" s="37">
        <v>1.3664986025872849E-2</v>
      </c>
      <c r="I20" s="37">
        <v>1.9662610923140478E-2</v>
      </c>
      <c r="J20" s="37">
        <v>2.5948768486961815E-2</v>
      </c>
      <c r="K20" s="37">
        <v>2.5948768486961815E-2</v>
      </c>
      <c r="L20" s="37">
        <v>2.9296023578071928E-2</v>
      </c>
      <c r="M20" s="37">
        <v>2.9296023578071928E-2</v>
      </c>
      <c r="N20" s="37">
        <v>4.0630338290958523E-2</v>
      </c>
      <c r="O20" s="37">
        <v>4.4514425990185402E-2</v>
      </c>
      <c r="P20" s="37">
        <v>4.8546010690648678E-2</v>
      </c>
      <c r="Q20" s="37">
        <v>5.2755984094672415E-2</v>
      </c>
      <c r="R20" s="37">
        <v>6.5794729505311289E-2</v>
      </c>
      <c r="S20" s="37">
        <v>7.552921977615068E-2</v>
      </c>
      <c r="T20" s="37">
        <v>8.5469765800063047E-2</v>
      </c>
      <c r="U20" s="37">
        <v>9.0786802045411563E-2</v>
      </c>
      <c r="V20" s="37">
        <v>0.10222617816237489</v>
      </c>
    </row>
    <row r="21" spans="1:22">
      <c r="A21" s="249" t="s">
        <v>44</v>
      </c>
      <c r="B21" s="248">
        <v>228</v>
      </c>
      <c r="C21" s="37">
        <v>8.8506018409252318E-3</v>
      </c>
      <c r="D21" s="37">
        <v>1.3315238769569637E-2</v>
      </c>
      <c r="E21" s="37">
        <v>1.8151928775601123E-2</v>
      </c>
      <c r="F21" s="37">
        <v>2.809693630114718E-2</v>
      </c>
      <c r="G21" s="37">
        <v>3.8439861005886811E-2</v>
      </c>
      <c r="H21" s="37">
        <v>4.3811705357809316E-2</v>
      </c>
      <c r="I21" s="37">
        <v>4.986353000744348E-2</v>
      </c>
      <c r="J21" s="37">
        <v>6.2411401079212503E-2</v>
      </c>
      <c r="K21" s="37">
        <v>6.2411401079212503E-2</v>
      </c>
      <c r="L21" s="37">
        <v>6.2411401079212503E-2</v>
      </c>
      <c r="M21" s="37">
        <v>7.7977091211337335E-2</v>
      </c>
      <c r="N21" s="37">
        <v>0.10322319644128897</v>
      </c>
      <c r="O21" s="37">
        <v>0.11246831812746116</v>
      </c>
      <c r="P21" s="37">
        <v>0.11246831812746116</v>
      </c>
      <c r="Q21" s="37">
        <v>0.1331085897989156</v>
      </c>
      <c r="R21" s="37">
        <v>0.17936814604502604</v>
      </c>
      <c r="S21" s="37">
        <v>0.20486857311923257</v>
      </c>
      <c r="T21" s="37">
        <v>0.20486857311923257</v>
      </c>
      <c r="U21" s="37">
        <v>0.21959322917258006</v>
      </c>
      <c r="V21" s="37">
        <v>0.21959322917258006</v>
      </c>
    </row>
    <row r="22" spans="1:22">
      <c r="A22" s="249" t="s">
        <v>45</v>
      </c>
      <c r="B22" s="248">
        <v>27</v>
      </c>
      <c r="C22" s="37">
        <v>0</v>
      </c>
      <c r="D22" s="37">
        <v>3.8461538461538436E-2</v>
      </c>
      <c r="E22" s="37">
        <v>3.8461538461538436E-2</v>
      </c>
      <c r="F22" s="37">
        <v>3.8461538461538436E-2</v>
      </c>
      <c r="G22" s="37">
        <v>3.8461538461538436E-2</v>
      </c>
      <c r="H22" s="37">
        <v>3.8461538461538436E-2</v>
      </c>
      <c r="I22" s="37">
        <v>3.8461538461538436E-2</v>
      </c>
      <c r="J22" s="37">
        <v>3.8461538461538436E-2</v>
      </c>
      <c r="K22" s="37">
        <v>3.8461538461538436E-2</v>
      </c>
      <c r="L22" s="37">
        <v>3.8461538461538436E-2</v>
      </c>
      <c r="M22" s="37">
        <v>3.8461538461538436E-2</v>
      </c>
      <c r="N22" s="37">
        <v>0.15865384615384615</v>
      </c>
      <c r="O22" s="37">
        <v>0.15865384615384615</v>
      </c>
      <c r="P22" s="37">
        <v>0.15865384615384615</v>
      </c>
      <c r="Q22" s="37">
        <v>0.15865384615384615</v>
      </c>
      <c r="R22" s="37">
        <v>0.23513986013986021</v>
      </c>
      <c r="S22" s="37">
        <v>0.23513986013986021</v>
      </c>
      <c r="T22" s="37">
        <v>0.23513986013986021</v>
      </c>
      <c r="U22" s="37">
        <v>0.23513986013986021</v>
      </c>
      <c r="V22" s="37">
        <v>0.23513986013986021</v>
      </c>
    </row>
    <row r="23" spans="1:22">
      <c r="A23" s="249" t="s">
        <v>51</v>
      </c>
      <c r="B23" s="248">
        <v>8</v>
      </c>
      <c r="C23" s="37">
        <v>0.125</v>
      </c>
      <c r="D23" s="37">
        <v>0.5</v>
      </c>
      <c r="E23" s="37">
        <v>0.625</v>
      </c>
      <c r="F23" s="37">
        <v>0.625</v>
      </c>
      <c r="G23" s="37">
        <v>0.625</v>
      </c>
      <c r="H23" s="37">
        <v>0.625</v>
      </c>
      <c r="I23" s="37">
        <v>0.8125</v>
      </c>
      <c r="J23" s="37">
        <v>0.8125</v>
      </c>
      <c r="K23" s="37">
        <v>0.8125</v>
      </c>
      <c r="L23" s="37">
        <v>0.8125</v>
      </c>
      <c r="M23" s="37">
        <v>0.8125</v>
      </c>
      <c r="N23" s="37">
        <v>0.8125</v>
      </c>
      <c r="O23" s="37">
        <v>0.8125</v>
      </c>
      <c r="P23" s="37">
        <v>0.8125</v>
      </c>
      <c r="Q23" s="37">
        <v>0.8125</v>
      </c>
      <c r="R23" s="37">
        <v>0.8125</v>
      </c>
      <c r="S23" s="37">
        <v>0.8125</v>
      </c>
      <c r="T23" s="37">
        <v>0.8125</v>
      </c>
      <c r="U23" s="37">
        <v>0.8125</v>
      </c>
      <c r="V23" s="37">
        <v>0.8125</v>
      </c>
    </row>
    <row r="24" spans="1:22">
      <c r="A24" s="249" t="s">
        <v>37</v>
      </c>
      <c r="B24" s="248">
        <v>794</v>
      </c>
      <c r="C24" s="37">
        <v>0</v>
      </c>
      <c r="D24" s="37">
        <v>0</v>
      </c>
      <c r="E24" s="37">
        <v>3.9404976236299127E-3</v>
      </c>
      <c r="F24" s="37">
        <v>5.2562961736647429E-3</v>
      </c>
      <c r="G24" s="37">
        <v>7.9672229633136471E-3</v>
      </c>
      <c r="H24" s="37">
        <v>9.3585732817381695E-3</v>
      </c>
      <c r="I24" s="37">
        <v>1.2193270595924011E-2</v>
      </c>
      <c r="J24" s="37">
        <v>1.5107611899059403E-2</v>
      </c>
      <c r="K24" s="37">
        <v>1.5107611899059403E-2</v>
      </c>
      <c r="L24" s="37">
        <v>1.8188287991826591E-2</v>
      </c>
      <c r="M24" s="37">
        <v>1.8188287991826591E-2</v>
      </c>
      <c r="N24" s="37">
        <v>2.4720556921152603E-2</v>
      </c>
      <c r="O24" s="37">
        <v>2.8035051470865269E-2</v>
      </c>
      <c r="P24" s="37">
        <v>2.9740253134951433E-2</v>
      </c>
      <c r="Q24" s="37">
        <v>3.147906988560556E-2</v>
      </c>
      <c r="R24" s="37">
        <v>3.8633699276856115E-2</v>
      </c>
      <c r="S24" s="37">
        <v>4.4275042087452476E-2</v>
      </c>
      <c r="T24" s="37">
        <v>5.1951547773497087E-2</v>
      </c>
      <c r="U24" s="37">
        <v>5.3960125002790571E-2</v>
      </c>
      <c r="V24" s="37">
        <v>6.0230383869745885E-2</v>
      </c>
    </row>
    <row r="25" spans="1:22">
      <c r="A25" s="249" t="s">
        <v>38</v>
      </c>
      <c r="B25" s="248">
        <v>263</v>
      </c>
      <c r="C25" s="37">
        <v>1.155479279785776E-2</v>
      </c>
      <c r="D25" s="37">
        <v>3.1121390368752389E-2</v>
      </c>
      <c r="E25" s="37">
        <v>3.9421474257450462E-2</v>
      </c>
      <c r="F25" s="37">
        <v>4.8058648222375933E-2</v>
      </c>
      <c r="G25" s="37">
        <v>5.706364337119918E-2</v>
      </c>
      <c r="H25" s="37">
        <v>6.1731645136688273E-2</v>
      </c>
      <c r="I25" s="37">
        <v>7.2156849079613949E-2</v>
      </c>
      <c r="J25" s="37">
        <v>8.2950126549504177E-2</v>
      </c>
      <c r="K25" s="37">
        <v>8.2950126549504177E-2</v>
      </c>
      <c r="L25" s="37">
        <v>8.2950126549504177E-2</v>
      </c>
      <c r="M25" s="37">
        <v>9.6195332179697779E-2</v>
      </c>
      <c r="N25" s="37">
        <v>0.13174388744739363</v>
      </c>
      <c r="O25" s="37">
        <v>0.13949617416661331</v>
      </c>
      <c r="P25" s="37">
        <v>0.13949617416661331</v>
      </c>
      <c r="Q25" s="37">
        <v>0.15670625068328103</v>
      </c>
      <c r="R25" s="37">
        <v>0.2047812747555513</v>
      </c>
      <c r="S25" s="37">
        <v>0.225879492359081</v>
      </c>
      <c r="T25" s="37">
        <v>0.225879492359081</v>
      </c>
      <c r="U25" s="37">
        <v>0.2383653069984506</v>
      </c>
      <c r="V25" s="37">
        <v>0.2383653069984506</v>
      </c>
    </row>
    <row r="26" spans="1:22">
      <c r="A26" s="249" t="s">
        <v>39</v>
      </c>
      <c r="B26" s="248">
        <v>1057</v>
      </c>
      <c r="C26" s="37">
        <v>2.8599702041126607E-3</v>
      </c>
      <c r="D26" s="37">
        <v>7.6931171703443768E-3</v>
      </c>
      <c r="E26" s="37">
        <v>1.2681806149896557E-2</v>
      </c>
      <c r="F26" s="37">
        <v>1.5715900318414411E-2</v>
      </c>
      <c r="G26" s="37">
        <v>1.9880829695663182E-2</v>
      </c>
      <c r="H26" s="37">
        <v>2.2025618542046099E-2</v>
      </c>
      <c r="I26" s="37">
        <v>2.6479329779667271E-2</v>
      </c>
      <c r="J26" s="37">
        <v>3.10615125842294E-2</v>
      </c>
      <c r="K26" s="37">
        <v>3.10615125842294E-2</v>
      </c>
      <c r="L26" s="37">
        <v>3.3525919211873756E-2</v>
      </c>
      <c r="M26" s="37">
        <v>3.605765099214342E-2</v>
      </c>
      <c r="N26" s="37">
        <v>4.7950684402336297E-2</v>
      </c>
      <c r="O26" s="37">
        <v>5.2029222642637429E-2</v>
      </c>
      <c r="P26" s="37">
        <v>5.3439893442276398E-2</v>
      </c>
      <c r="Q26" s="37">
        <v>5.7755517028405756E-2</v>
      </c>
      <c r="R26" s="37">
        <v>7.1243919314554982E-2</v>
      </c>
      <c r="S26" s="37">
        <v>7.9156952023317184E-2</v>
      </c>
      <c r="T26" s="37">
        <v>8.5641762220336148E-2</v>
      </c>
      <c r="U26" s="37">
        <v>8.906313038751168E-2</v>
      </c>
      <c r="V26" s="37">
        <v>9.4432612309815922E-2</v>
      </c>
    </row>
    <row r="27" spans="1:22">
      <c r="A27" s="254">
        <v>26299</v>
      </c>
      <c r="B27" s="250"/>
    </row>
    <row r="28" spans="1:22">
      <c r="A28" s="251" t="s">
        <v>121</v>
      </c>
      <c r="B28" s="252" t="s">
        <v>122</v>
      </c>
      <c r="C28" s="253">
        <v>1</v>
      </c>
      <c r="D28" s="253">
        <v>2</v>
      </c>
      <c r="E28" s="253">
        <v>3</v>
      </c>
      <c r="F28" s="253">
        <v>4</v>
      </c>
      <c r="G28" s="253">
        <v>5</v>
      </c>
      <c r="H28" s="253">
        <v>6</v>
      </c>
      <c r="I28" s="253">
        <v>7</v>
      </c>
      <c r="J28" s="253">
        <v>8</v>
      </c>
      <c r="K28" s="253">
        <v>9</v>
      </c>
      <c r="L28" s="253">
        <v>10</v>
      </c>
      <c r="M28" s="253">
        <v>11</v>
      </c>
      <c r="N28" s="253">
        <v>12</v>
      </c>
      <c r="O28" s="253">
        <v>13</v>
      </c>
      <c r="P28" s="253">
        <v>14</v>
      </c>
      <c r="Q28" s="253">
        <v>15</v>
      </c>
      <c r="R28" s="253">
        <v>16</v>
      </c>
      <c r="S28" s="253">
        <v>17</v>
      </c>
      <c r="T28" s="253">
        <v>18</v>
      </c>
      <c r="U28" s="253">
        <v>19</v>
      </c>
      <c r="V28" s="253">
        <v>20</v>
      </c>
    </row>
    <row r="29" spans="1:22">
      <c r="A29" s="249" t="s">
        <v>40</v>
      </c>
      <c r="B29" s="248">
        <v>41</v>
      </c>
      <c r="C29" s="37">
        <v>0</v>
      </c>
      <c r="D29" s="37">
        <v>0</v>
      </c>
      <c r="E29" s="37">
        <v>0</v>
      </c>
      <c r="F29" s="37">
        <v>0</v>
      </c>
      <c r="G29" s="37">
        <v>0</v>
      </c>
      <c r="H29" s="37">
        <v>0</v>
      </c>
      <c r="I29" s="37">
        <v>0</v>
      </c>
      <c r="J29" s="37">
        <v>0</v>
      </c>
      <c r="K29" s="37">
        <v>0</v>
      </c>
      <c r="L29" s="37">
        <v>0</v>
      </c>
      <c r="M29" s="37">
        <v>0</v>
      </c>
      <c r="N29" s="37">
        <v>0</v>
      </c>
      <c r="O29" s="37">
        <v>0</v>
      </c>
      <c r="P29" s="37">
        <v>0</v>
      </c>
      <c r="Q29" s="37">
        <v>0</v>
      </c>
      <c r="R29" s="37">
        <v>2.6315789473684181E-2</v>
      </c>
      <c r="S29" s="37">
        <v>2.6315789473684181E-2</v>
      </c>
      <c r="T29" s="37">
        <v>2.6315789473684181E-2</v>
      </c>
      <c r="U29" s="37">
        <v>2.6315789473684181E-2</v>
      </c>
      <c r="V29" s="37">
        <v>2.6315789473684181E-2</v>
      </c>
    </row>
    <row r="30" spans="1:22">
      <c r="A30" s="249" t="s">
        <v>41</v>
      </c>
      <c r="B30" s="248">
        <v>78</v>
      </c>
      <c r="C30" s="37">
        <v>0</v>
      </c>
      <c r="D30" s="37">
        <v>0</v>
      </c>
      <c r="E30" s="37">
        <v>0</v>
      </c>
      <c r="F30" s="37">
        <v>0</v>
      </c>
      <c r="G30" s="37">
        <v>0</v>
      </c>
      <c r="H30" s="37">
        <v>0</v>
      </c>
      <c r="I30" s="37">
        <v>0</v>
      </c>
      <c r="J30" s="37">
        <v>0</v>
      </c>
      <c r="K30" s="37">
        <v>0</v>
      </c>
      <c r="L30" s="37">
        <v>0</v>
      </c>
      <c r="M30" s="37">
        <v>0</v>
      </c>
      <c r="N30" s="37">
        <v>0</v>
      </c>
      <c r="O30" s="37">
        <v>0</v>
      </c>
      <c r="P30" s="37">
        <v>0</v>
      </c>
      <c r="Q30" s="37">
        <v>0</v>
      </c>
      <c r="R30" s="37">
        <v>0</v>
      </c>
      <c r="S30" s="37">
        <v>0</v>
      </c>
      <c r="T30" s="37">
        <v>0</v>
      </c>
      <c r="U30" s="37">
        <v>1.6666666666666718E-2</v>
      </c>
      <c r="V30" s="37">
        <v>1.6666666666666718E-2</v>
      </c>
    </row>
    <row r="31" spans="1:22">
      <c r="A31" s="249" t="s">
        <v>42</v>
      </c>
      <c r="B31" s="248">
        <v>303</v>
      </c>
      <c r="C31" s="37">
        <v>0</v>
      </c>
      <c r="D31" s="37">
        <v>3.3898305084745228E-3</v>
      </c>
      <c r="E31" s="37">
        <v>3.3898305084745228E-3</v>
      </c>
      <c r="F31" s="37">
        <v>3.3898305084745228E-3</v>
      </c>
      <c r="G31" s="37">
        <v>3.3898305084745228E-3</v>
      </c>
      <c r="H31" s="37">
        <v>3.3898305084745228E-3</v>
      </c>
      <c r="I31" s="37">
        <v>3.3898305084745228E-3</v>
      </c>
      <c r="J31" s="37">
        <v>3.3898305084745228E-3</v>
      </c>
      <c r="K31" s="37">
        <v>3.3898305084745228E-3</v>
      </c>
      <c r="L31" s="37">
        <v>3.3898305084745228E-3</v>
      </c>
      <c r="M31" s="37">
        <v>7.1792227879100556E-3</v>
      </c>
      <c r="N31" s="37">
        <v>1.0997764238725782E-2</v>
      </c>
      <c r="O31" s="37">
        <v>1.0997764238725782E-2</v>
      </c>
      <c r="P31" s="37">
        <v>1.0997764238725782E-2</v>
      </c>
      <c r="Q31" s="37">
        <v>1.5018098530438229E-2</v>
      </c>
      <c r="R31" s="37">
        <v>1.5018098530438229E-2</v>
      </c>
      <c r="S31" s="37">
        <v>2.3400923223796166E-2</v>
      </c>
      <c r="T31" s="37">
        <v>2.3400923223796166E-2</v>
      </c>
      <c r="U31" s="37">
        <v>2.7964470311535372E-2</v>
      </c>
      <c r="V31" s="37">
        <v>3.2660294126455547E-2</v>
      </c>
    </row>
    <row r="32" spans="1:22">
      <c r="A32" s="249" t="s">
        <v>43</v>
      </c>
      <c r="B32" s="248">
        <v>431</v>
      </c>
      <c r="C32" s="37">
        <v>0</v>
      </c>
      <c r="D32" s="37">
        <v>4.8901513789507689E-3</v>
      </c>
      <c r="E32" s="37">
        <v>7.353294568606783E-3</v>
      </c>
      <c r="F32" s="37">
        <v>1.2459312356057017E-2</v>
      </c>
      <c r="G32" s="37">
        <v>1.5128341241581134E-2</v>
      </c>
      <c r="H32" s="37">
        <v>2.0608980609269301E-2</v>
      </c>
      <c r="I32" s="37">
        <v>2.6388611947946394E-2</v>
      </c>
      <c r="J32" s="37">
        <v>2.6388611947946394E-2</v>
      </c>
      <c r="K32" s="37">
        <v>3.2735140391887518E-2</v>
      </c>
      <c r="L32" s="37">
        <v>3.2735140391887518E-2</v>
      </c>
      <c r="M32" s="37">
        <v>3.9797356076758605E-2</v>
      </c>
      <c r="N32" s="37">
        <v>4.3407140452409898E-2</v>
      </c>
      <c r="O32" s="37">
        <v>5.0910524626490705E-2</v>
      </c>
      <c r="P32" s="37">
        <v>5.478435921985203E-2</v>
      </c>
      <c r="Q32" s="37">
        <v>6.6767862357947849E-2</v>
      </c>
      <c r="R32" s="37">
        <v>7.5659839415946006E-2</v>
      </c>
      <c r="S32" s="37">
        <v>8.4766639027611612E-2</v>
      </c>
      <c r="T32" s="37">
        <v>9.4807430554237015E-2</v>
      </c>
      <c r="U32" s="37">
        <v>0.11069677569075109</v>
      </c>
      <c r="V32" s="37">
        <v>0.13825065496245947</v>
      </c>
    </row>
    <row r="33" spans="1:22">
      <c r="A33" s="249" t="s">
        <v>44</v>
      </c>
      <c r="B33" s="248">
        <v>224</v>
      </c>
      <c r="C33" s="37">
        <v>0</v>
      </c>
      <c r="D33" s="37">
        <v>4.761904761904745E-3</v>
      </c>
      <c r="E33" s="37">
        <v>1.4545191863153062E-2</v>
      </c>
      <c r="F33" s="37">
        <v>2.4735079896153089E-2</v>
      </c>
      <c r="G33" s="37">
        <v>3.0006782166984602E-2</v>
      </c>
      <c r="H33" s="37">
        <v>3.5885528941730138E-2</v>
      </c>
      <c r="I33" s="37">
        <v>4.8095416168974392E-2</v>
      </c>
      <c r="J33" s="37">
        <v>4.8095416168974392E-2</v>
      </c>
      <c r="K33" s="37">
        <v>4.8095416168974392E-2</v>
      </c>
      <c r="L33" s="37">
        <v>6.2914443572937184E-2</v>
      </c>
      <c r="M33" s="37">
        <v>9.4771181959675266E-2</v>
      </c>
      <c r="N33" s="37">
        <v>0.10347530521006298</v>
      </c>
      <c r="O33" s="37">
        <v>0.10347530521006298</v>
      </c>
      <c r="P33" s="37">
        <v>0.1323954566548996</v>
      </c>
      <c r="Q33" s="37">
        <v>0.17526022146056741</v>
      </c>
      <c r="R33" s="37">
        <v>0.19852040860712672</v>
      </c>
      <c r="S33" s="37">
        <v>0.19852040860712672</v>
      </c>
      <c r="T33" s="37">
        <v>0.21187840179700801</v>
      </c>
      <c r="U33" s="37">
        <v>0.2262078854006988</v>
      </c>
      <c r="V33" s="37">
        <v>0.28728889560202997</v>
      </c>
    </row>
    <row r="34" spans="1:22">
      <c r="A34" s="249" t="s">
        <v>45</v>
      </c>
      <c r="B34" s="248">
        <v>29</v>
      </c>
      <c r="C34" s="37">
        <v>6.8965517241379226E-2</v>
      </c>
      <c r="D34" s="37">
        <v>6.8965517241379226E-2</v>
      </c>
      <c r="E34" s="37">
        <v>6.8965517241379226E-2</v>
      </c>
      <c r="F34" s="37">
        <v>6.8965517241379226E-2</v>
      </c>
      <c r="G34" s="37">
        <v>6.8965517241379226E-2</v>
      </c>
      <c r="H34" s="37">
        <v>6.8965517241379226E-2</v>
      </c>
      <c r="I34" s="37">
        <v>6.8965517241379226E-2</v>
      </c>
      <c r="J34" s="37">
        <v>6.8965517241379226E-2</v>
      </c>
      <c r="K34" s="37">
        <v>6.8965517241379226E-2</v>
      </c>
      <c r="L34" s="37">
        <v>6.8965517241379226E-2</v>
      </c>
      <c r="M34" s="37">
        <v>0.17849898580121704</v>
      </c>
      <c r="N34" s="37">
        <v>0.17849898580121704</v>
      </c>
      <c r="O34" s="37">
        <v>0.17849898580121704</v>
      </c>
      <c r="P34" s="37">
        <v>0.17849898580121704</v>
      </c>
      <c r="Q34" s="37">
        <v>0.25318089618292461</v>
      </c>
      <c r="R34" s="37">
        <v>0.25318089618292461</v>
      </c>
      <c r="S34" s="37">
        <v>0.25318089618292461</v>
      </c>
      <c r="T34" s="37">
        <v>0.25318089618292461</v>
      </c>
      <c r="U34" s="37">
        <v>0.25318089618292461</v>
      </c>
      <c r="V34" s="37">
        <v>0.25318089618292461</v>
      </c>
    </row>
    <row r="35" spans="1:22">
      <c r="A35" s="249" t="s">
        <v>51</v>
      </c>
      <c r="B35" s="248">
        <v>8</v>
      </c>
      <c r="C35" s="37">
        <v>0.375</v>
      </c>
      <c r="D35" s="37">
        <v>0.5</v>
      </c>
      <c r="E35" s="37">
        <v>0.5</v>
      </c>
      <c r="F35" s="37">
        <v>0.5</v>
      </c>
      <c r="G35" s="37">
        <v>0.5</v>
      </c>
      <c r="H35" s="37">
        <v>0.66666666666666674</v>
      </c>
      <c r="I35" s="37">
        <v>0.66666666666666674</v>
      </c>
      <c r="J35" s="37">
        <v>0.66666666666666674</v>
      </c>
      <c r="K35" s="37">
        <v>0.66666666666666674</v>
      </c>
      <c r="L35" s="37">
        <v>0.66666666666666674</v>
      </c>
      <c r="M35" s="37">
        <v>0.66666666666666674</v>
      </c>
      <c r="N35" s="37">
        <v>0.66666666666666674</v>
      </c>
      <c r="O35" s="37">
        <v>0.66666666666666674</v>
      </c>
      <c r="P35" s="37">
        <v>0.66666666666666674</v>
      </c>
      <c r="Q35" s="37">
        <v>0.66666666666666674</v>
      </c>
      <c r="R35" s="37">
        <v>0.66666666666666674</v>
      </c>
      <c r="S35" s="37">
        <v>0.66666666666666674</v>
      </c>
      <c r="T35" s="37">
        <v>0.66666666666666674</v>
      </c>
      <c r="U35" s="37">
        <v>0.66666666666666674</v>
      </c>
      <c r="V35" s="37"/>
    </row>
    <row r="36" spans="1:22">
      <c r="A36" s="249" t="s">
        <v>37</v>
      </c>
      <c r="B36" s="248">
        <v>853</v>
      </c>
      <c r="C36" s="37">
        <v>0</v>
      </c>
      <c r="D36" s="37">
        <v>3.6467253292388202E-3</v>
      </c>
      <c r="E36" s="37">
        <v>4.8662519812225913E-3</v>
      </c>
      <c r="F36" s="37">
        <v>7.3732444526274366E-3</v>
      </c>
      <c r="G36" s="37">
        <v>8.6590304054090517E-3</v>
      </c>
      <c r="H36" s="37">
        <v>1.1276654990045376E-2</v>
      </c>
      <c r="I36" s="37">
        <v>1.3974761507843825E-2</v>
      </c>
      <c r="J36" s="37">
        <v>1.3974761507843825E-2</v>
      </c>
      <c r="K36" s="37">
        <v>1.6841659840961754E-2</v>
      </c>
      <c r="L36" s="37">
        <v>1.6841659840961754E-2</v>
      </c>
      <c r="M36" s="37">
        <v>2.1403021419128976E-2</v>
      </c>
      <c r="N36" s="37">
        <v>2.4482820253562632E-2</v>
      </c>
      <c r="O36" s="37">
        <v>2.7657888835632805E-2</v>
      </c>
      <c r="P36" s="37">
        <v>2.9270396482671601E-2</v>
      </c>
      <c r="Q36" s="37">
        <v>3.5905191566513395E-2</v>
      </c>
      <c r="R36" s="37">
        <v>4.1127021688270871E-2</v>
      </c>
      <c r="S36" s="37">
        <v>4.8256188813265211E-2</v>
      </c>
      <c r="T36" s="37">
        <v>5.2060878958825607E-2</v>
      </c>
      <c r="U36" s="37">
        <v>6.1871795890857673E-2</v>
      </c>
      <c r="V36" s="37">
        <v>7.3985864009964764E-2</v>
      </c>
    </row>
    <row r="37" spans="1:22">
      <c r="A37" s="249" t="s">
        <v>38</v>
      </c>
      <c r="B37" s="248">
        <v>261</v>
      </c>
      <c r="C37" s="37">
        <v>1.9216260595570911E-2</v>
      </c>
      <c r="D37" s="37">
        <v>2.7339917067769615E-2</v>
      </c>
      <c r="E37" s="37">
        <v>3.578199743358712E-2</v>
      </c>
      <c r="F37" s="37">
        <v>4.4591331684434854E-2</v>
      </c>
      <c r="G37" s="37">
        <v>4.9140896771651787E-2</v>
      </c>
      <c r="H37" s="37">
        <v>5.9202897864015225E-2</v>
      </c>
      <c r="I37" s="37">
        <v>6.9632312379418471E-2</v>
      </c>
      <c r="J37" s="37">
        <v>6.9632312379418471E-2</v>
      </c>
      <c r="K37" s="37">
        <v>6.9632312379418471E-2</v>
      </c>
      <c r="L37" s="37">
        <v>8.2164662509467412E-2</v>
      </c>
      <c r="M37" s="37">
        <v>0.12233388114553445</v>
      </c>
      <c r="N37" s="37">
        <v>0.12964776546932166</v>
      </c>
      <c r="O37" s="37">
        <v>0.12964776546932166</v>
      </c>
      <c r="P37" s="37">
        <v>0.15405016456831266</v>
      </c>
      <c r="Q37" s="37">
        <v>0.1991006179283028</v>
      </c>
      <c r="R37" s="37">
        <v>0.21865241116151779</v>
      </c>
      <c r="S37" s="37">
        <v>0.21865241116151779</v>
      </c>
      <c r="T37" s="37">
        <v>0.23014281687973071</v>
      </c>
      <c r="U37" s="37">
        <v>0.24276342643907944</v>
      </c>
      <c r="V37" s="37">
        <v>0.29695361437752565</v>
      </c>
    </row>
    <row r="38" spans="1:22">
      <c r="A38" s="249" t="s">
        <v>39</v>
      </c>
      <c r="B38" s="248">
        <v>1114</v>
      </c>
      <c r="C38" s="37">
        <v>4.5340712872645739E-3</v>
      </c>
      <c r="D38" s="37">
        <v>9.2139498403163156E-3</v>
      </c>
      <c r="E38" s="37">
        <v>1.2060406714077265E-2</v>
      </c>
      <c r="F38" s="37">
        <v>1.5962198072524303E-2</v>
      </c>
      <c r="G38" s="37">
        <v>1.7968478997420378E-2</v>
      </c>
      <c r="H38" s="37">
        <v>2.2131498763340085E-2</v>
      </c>
      <c r="I38" s="37">
        <v>2.6414151682870202E-2</v>
      </c>
      <c r="J38" s="37">
        <v>2.6414151682870202E-2</v>
      </c>
      <c r="K38" s="37">
        <v>2.8719001045527492E-2</v>
      </c>
      <c r="L38" s="37">
        <v>3.1089455394211485E-2</v>
      </c>
      <c r="M38" s="37">
        <v>4.2191392804353023E-2</v>
      </c>
      <c r="N38" s="37">
        <v>4.5995790855809848E-2</v>
      </c>
      <c r="O38" s="37">
        <v>4.8633027009416629E-2</v>
      </c>
      <c r="P38" s="37">
        <v>5.3990964312050194E-2</v>
      </c>
      <c r="Q38" s="37">
        <v>6.6535495396456312E-2</v>
      </c>
      <c r="R38" s="37">
        <v>7.3875941124600719E-2</v>
      </c>
      <c r="S38" s="37">
        <v>7.9909322615645761E-2</v>
      </c>
      <c r="T38" s="37">
        <v>8.4748347421258141E-2</v>
      </c>
      <c r="U38" s="37">
        <v>9.4848265450221736E-2</v>
      </c>
      <c r="V38" s="37">
        <v>0.11222134937055195</v>
      </c>
    </row>
    <row r="39" spans="1:22">
      <c r="A39" s="254">
        <v>26665</v>
      </c>
      <c r="B39" s="250"/>
    </row>
    <row r="40" spans="1:22">
      <c r="A40" s="251" t="s">
        <v>121</v>
      </c>
      <c r="B40" s="252" t="s">
        <v>122</v>
      </c>
      <c r="C40" s="253">
        <v>1</v>
      </c>
      <c r="D40" s="253">
        <v>2</v>
      </c>
      <c r="E40" s="253">
        <v>3</v>
      </c>
      <c r="F40" s="253">
        <v>4</v>
      </c>
      <c r="G40" s="253">
        <v>5</v>
      </c>
      <c r="H40" s="253">
        <v>6</v>
      </c>
      <c r="I40" s="253">
        <v>7</v>
      </c>
      <c r="J40" s="253">
        <v>8</v>
      </c>
      <c r="K40" s="253">
        <v>9</v>
      </c>
      <c r="L40" s="253">
        <v>10</v>
      </c>
      <c r="M40" s="253">
        <v>11</v>
      </c>
      <c r="N40" s="253">
        <v>12</v>
      </c>
      <c r="O40" s="253">
        <v>13</v>
      </c>
      <c r="P40" s="253">
        <v>14</v>
      </c>
      <c r="Q40" s="253">
        <v>15</v>
      </c>
      <c r="R40" s="253">
        <v>16</v>
      </c>
      <c r="S40" s="253">
        <v>17</v>
      </c>
      <c r="T40" s="253">
        <v>18</v>
      </c>
      <c r="U40" s="253">
        <v>19</v>
      </c>
      <c r="V40" s="253">
        <v>20</v>
      </c>
    </row>
    <row r="41" spans="1:22">
      <c r="A41" s="249" t="s">
        <v>40</v>
      </c>
      <c r="B41" s="248">
        <v>41</v>
      </c>
      <c r="C41" s="37">
        <v>0</v>
      </c>
      <c r="D41" s="37">
        <v>0</v>
      </c>
      <c r="E41" s="37">
        <v>0</v>
      </c>
      <c r="F41" s="37">
        <v>0</v>
      </c>
      <c r="G41" s="37">
        <v>0</v>
      </c>
      <c r="H41" s="37">
        <v>0</v>
      </c>
      <c r="I41" s="37">
        <v>0</v>
      </c>
      <c r="J41" s="37">
        <v>0</v>
      </c>
      <c r="K41" s="37">
        <v>0</v>
      </c>
      <c r="L41" s="37">
        <v>0</v>
      </c>
      <c r="M41" s="37">
        <v>0</v>
      </c>
      <c r="N41" s="37">
        <v>0</v>
      </c>
      <c r="O41" s="37">
        <v>0</v>
      </c>
      <c r="P41" s="37">
        <v>0</v>
      </c>
      <c r="Q41" s="37">
        <v>2.6315789473684181E-2</v>
      </c>
      <c r="R41" s="37">
        <v>2.6315789473684181E-2</v>
      </c>
      <c r="S41" s="37">
        <v>2.6315789473684181E-2</v>
      </c>
      <c r="T41" s="37">
        <v>2.6315789473684181E-2</v>
      </c>
      <c r="U41" s="37">
        <v>2.6315789473684181E-2</v>
      </c>
      <c r="V41" s="37">
        <v>2.6315789473684181E-2</v>
      </c>
    </row>
    <row r="42" spans="1:22">
      <c r="A42" s="249" t="s">
        <v>41</v>
      </c>
      <c r="B42" s="248">
        <v>81</v>
      </c>
      <c r="C42" s="37">
        <v>0</v>
      </c>
      <c r="D42" s="37">
        <v>0</v>
      </c>
      <c r="E42" s="37">
        <v>0</v>
      </c>
      <c r="F42" s="37">
        <v>0</v>
      </c>
      <c r="G42" s="37">
        <v>0</v>
      </c>
      <c r="H42" s="37">
        <v>0</v>
      </c>
      <c r="I42" s="37">
        <v>0</v>
      </c>
      <c r="J42" s="37">
        <v>0</v>
      </c>
      <c r="K42" s="37">
        <v>0</v>
      </c>
      <c r="L42" s="37">
        <v>0</v>
      </c>
      <c r="M42" s="37">
        <v>0</v>
      </c>
      <c r="N42" s="37">
        <v>0</v>
      </c>
      <c r="O42" s="37">
        <v>0</v>
      </c>
      <c r="P42" s="37">
        <v>0</v>
      </c>
      <c r="Q42" s="37">
        <v>0</v>
      </c>
      <c r="R42" s="37">
        <v>0</v>
      </c>
      <c r="S42" s="37">
        <v>0</v>
      </c>
      <c r="T42" s="37">
        <v>1.5873015873015928E-2</v>
      </c>
      <c r="U42" s="37">
        <v>1.5873015873015928E-2</v>
      </c>
      <c r="V42" s="37">
        <v>1.5873015873015928E-2</v>
      </c>
    </row>
    <row r="43" spans="1:22">
      <c r="A43" s="249" t="s">
        <v>42</v>
      </c>
      <c r="B43" s="248">
        <v>309</v>
      </c>
      <c r="C43" s="37">
        <v>0</v>
      </c>
      <c r="D43" s="37">
        <v>0</v>
      </c>
      <c r="E43" s="37">
        <v>0</v>
      </c>
      <c r="F43" s="37">
        <v>0</v>
      </c>
      <c r="G43" s="37">
        <v>0</v>
      </c>
      <c r="H43" s="37">
        <v>0</v>
      </c>
      <c r="I43" s="37">
        <v>0</v>
      </c>
      <c r="J43" s="37">
        <v>0</v>
      </c>
      <c r="K43" s="37">
        <v>0</v>
      </c>
      <c r="L43" s="37">
        <v>3.6764705882352811E-3</v>
      </c>
      <c r="M43" s="37">
        <v>7.3802755302864176E-3</v>
      </c>
      <c r="N43" s="37">
        <v>7.3802755302864176E-3</v>
      </c>
      <c r="O43" s="37">
        <v>7.3802755302864176E-3</v>
      </c>
      <c r="P43" s="37">
        <v>1.1319242690880471E-2</v>
      </c>
      <c r="Q43" s="37">
        <v>1.1319242690880471E-2</v>
      </c>
      <c r="R43" s="37">
        <v>1.9524062253611696E-2</v>
      </c>
      <c r="S43" s="37">
        <v>1.9524062253611696E-2</v>
      </c>
      <c r="T43" s="37">
        <v>2.396060495834651E-2</v>
      </c>
      <c r="U43" s="37">
        <v>2.8542949536006779E-2</v>
      </c>
      <c r="V43" s="37">
        <v>3.3147011386547076E-2</v>
      </c>
    </row>
    <row r="44" spans="1:22">
      <c r="A44" s="249" t="s">
        <v>43</v>
      </c>
      <c r="B44" s="248">
        <v>441</v>
      </c>
      <c r="C44" s="37">
        <v>4.6084420698609962E-3</v>
      </c>
      <c r="D44" s="37">
        <v>6.9341232799782215E-3</v>
      </c>
      <c r="E44" s="37">
        <v>1.1745194764758105E-2</v>
      </c>
      <c r="F44" s="37">
        <v>1.4253455691751071E-2</v>
      </c>
      <c r="G44" s="37">
        <v>1.9402435343965574E-2</v>
      </c>
      <c r="H44" s="37">
        <v>2.4843682876187767E-2</v>
      </c>
      <c r="I44" s="37">
        <v>2.4843682876187767E-2</v>
      </c>
      <c r="J44" s="37">
        <v>3.0811076478619803E-2</v>
      </c>
      <c r="K44" s="37">
        <v>3.0811076478619803E-2</v>
      </c>
      <c r="L44" s="37">
        <v>3.7473747755642495E-2</v>
      </c>
      <c r="M44" s="37">
        <v>4.4288157171956888E-2</v>
      </c>
      <c r="N44" s="37">
        <v>5.1394412863156713E-2</v>
      </c>
      <c r="O44" s="37">
        <v>5.8719552532167096E-2</v>
      </c>
      <c r="P44" s="37">
        <v>7.0077111164021821E-2</v>
      </c>
      <c r="Q44" s="37">
        <v>7.8458211381498666E-2</v>
      </c>
      <c r="R44" s="37">
        <v>8.7030693136089354E-2</v>
      </c>
      <c r="S44" s="37">
        <v>9.6502250218159502E-2</v>
      </c>
      <c r="T44" s="37">
        <v>0.11653707147039283</v>
      </c>
      <c r="U44" s="37">
        <v>0.13757651297091533</v>
      </c>
      <c r="V44" s="37">
        <v>0.13757651297091533</v>
      </c>
    </row>
    <row r="45" spans="1:22">
      <c r="A45" s="249" t="s">
        <v>44</v>
      </c>
      <c r="B45" s="248">
        <v>205</v>
      </c>
      <c r="C45" s="37">
        <v>0</v>
      </c>
      <c r="D45" s="37">
        <v>1.0180435858046732E-2</v>
      </c>
      <c r="E45" s="37">
        <v>2.079995749762642E-2</v>
      </c>
      <c r="F45" s="37">
        <v>2.6301081331909448E-2</v>
      </c>
      <c r="G45" s="37">
        <v>3.2386699573584976E-2</v>
      </c>
      <c r="H45" s="37">
        <v>4.4959509337087478E-2</v>
      </c>
      <c r="I45" s="37">
        <v>4.4959509337087478E-2</v>
      </c>
      <c r="J45" s="37">
        <v>4.4959509337087478E-2</v>
      </c>
      <c r="K45" s="37">
        <v>5.9944020601441994E-2</v>
      </c>
      <c r="L45" s="37">
        <v>0.10008413968512997</v>
      </c>
      <c r="M45" s="37">
        <v>0.10873717680354211</v>
      </c>
      <c r="N45" s="37">
        <v>0.10873717680354211</v>
      </c>
      <c r="O45" s="37">
        <v>0.12770021559495603</v>
      </c>
      <c r="P45" s="37">
        <v>0.17027089288786634</v>
      </c>
      <c r="Q45" s="37">
        <v>0.20520856582737057</v>
      </c>
      <c r="R45" s="37">
        <v>0.20520856582737057</v>
      </c>
      <c r="S45" s="37">
        <v>0.21823793360069232</v>
      </c>
      <c r="T45" s="37">
        <v>0.23219797050068003</v>
      </c>
      <c r="U45" s="37">
        <v>0.30451096164261593</v>
      </c>
      <c r="V45" s="37">
        <v>0.31963028856342857</v>
      </c>
    </row>
    <row r="46" spans="1:22">
      <c r="A46" s="249" t="s">
        <v>45</v>
      </c>
      <c r="B46" s="248">
        <v>27</v>
      </c>
      <c r="C46" s="37">
        <v>3.8461538461538436E-2</v>
      </c>
      <c r="D46" s="37">
        <v>3.8461538461538436E-2</v>
      </c>
      <c r="E46" s="37">
        <v>3.8461538461538436E-2</v>
      </c>
      <c r="F46" s="37">
        <v>3.8461538461538436E-2</v>
      </c>
      <c r="G46" s="37">
        <v>3.8461538461538436E-2</v>
      </c>
      <c r="H46" s="37">
        <v>3.8461538461538436E-2</v>
      </c>
      <c r="I46" s="37">
        <v>3.8461538461538436E-2</v>
      </c>
      <c r="J46" s="37">
        <v>3.8461538461538436E-2</v>
      </c>
      <c r="K46" s="37">
        <v>3.8461538461538436E-2</v>
      </c>
      <c r="L46" s="37">
        <v>0.15158371040723984</v>
      </c>
      <c r="M46" s="37">
        <v>0.15158371040723984</v>
      </c>
      <c r="N46" s="37">
        <v>0.15158371040723984</v>
      </c>
      <c r="O46" s="37">
        <v>0.15158371040723984</v>
      </c>
      <c r="P46" s="37">
        <v>0.22871246400658174</v>
      </c>
      <c r="Q46" s="37">
        <v>0.22871246400658174</v>
      </c>
      <c r="R46" s="37">
        <v>0.22871246400658174</v>
      </c>
      <c r="S46" s="37">
        <v>0.22871246400658174</v>
      </c>
      <c r="T46" s="37">
        <v>0.22871246400658174</v>
      </c>
      <c r="U46" s="37">
        <v>0.22871246400658174</v>
      </c>
      <c r="V46" s="37">
        <v>0.22871246400658174</v>
      </c>
    </row>
    <row r="47" spans="1:22">
      <c r="A47" s="249" t="s">
        <v>51</v>
      </c>
      <c r="B47" s="248">
        <v>6</v>
      </c>
      <c r="C47" s="37">
        <v>0.375</v>
      </c>
      <c r="D47" s="37">
        <v>0.375</v>
      </c>
      <c r="E47" s="37">
        <v>0.375</v>
      </c>
      <c r="F47" s="37">
        <v>0.375</v>
      </c>
      <c r="G47" s="37">
        <v>0.58333333333333337</v>
      </c>
      <c r="H47" s="37">
        <v>0.58333333333333337</v>
      </c>
      <c r="I47" s="37">
        <v>0.58333333333333337</v>
      </c>
      <c r="J47" s="37">
        <v>0.58333333333333337</v>
      </c>
      <c r="K47" s="37">
        <v>0.58333333333333337</v>
      </c>
      <c r="L47" s="37">
        <v>0.58333333333333337</v>
      </c>
      <c r="M47" s="37">
        <v>0.58333333333333337</v>
      </c>
      <c r="N47" s="37">
        <v>0.58333333333333337</v>
      </c>
      <c r="O47" s="37">
        <v>0.58333333333333337</v>
      </c>
      <c r="P47" s="37">
        <v>0.58333333333333337</v>
      </c>
      <c r="Q47" s="37">
        <v>0.58333333333333337</v>
      </c>
      <c r="R47" s="37">
        <v>0.58333333333333337</v>
      </c>
      <c r="S47" s="37">
        <v>0.58333333333333337</v>
      </c>
      <c r="T47" s="37">
        <v>0.58333333333333337</v>
      </c>
      <c r="U47" s="37"/>
      <c r="V47" s="37"/>
    </row>
    <row r="48" spans="1:22">
      <c r="A48" s="249" t="s">
        <v>37</v>
      </c>
      <c r="B48" s="248">
        <v>872</v>
      </c>
      <c r="C48" s="37">
        <v>2.318867886438758E-3</v>
      </c>
      <c r="D48" s="37">
        <v>3.4843832276928444E-3</v>
      </c>
      <c r="E48" s="37">
        <v>5.8772884875599729E-3</v>
      </c>
      <c r="F48" s="37">
        <v>7.1030871454050848E-3</v>
      </c>
      <c r="G48" s="37">
        <v>9.5980237907243859E-3</v>
      </c>
      <c r="H48" s="37">
        <v>1.2174155734532288E-2</v>
      </c>
      <c r="I48" s="37">
        <v>1.2174155734532288E-2</v>
      </c>
      <c r="J48" s="37">
        <v>1.4910988585157936E-2</v>
      </c>
      <c r="K48" s="37">
        <v>1.4910988585157936E-2</v>
      </c>
      <c r="L48" s="37">
        <v>1.9285121110843351E-2</v>
      </c>
      <c r="M48" s="37">
        <v>2.3720550926155437E-2</v>
      </c>
      <c r="N48" s="37">
        <v>2.6773874993210267E-2</v>
      </c>
      <c r="O48" s="37">
        <v>2.9878264546660982E-2</v>
      </c>
      <c r="P48" s="37">
        <v>3.6276624373926536E-2</v>
      </c>
      <c r="Q48" s="37">
        <v>4.1305729494541255E-2</v>
      </c>
      <c r="R48" s="37">
        <v>4.8165795830895086E-2</v>
      </c>
      <c r="S48" s="37">
        <v>5.1824529601267599E-2</v>
      </c>
      <c r="T48" s="37">
        <v>6.3144555037475958E-2</v>
      </c>
      <c r="U48" s="37">
        <v>7.2891956868073704E-2</v>
      </c>
      <c r="V48" s="37">
        <v>7.4864527172609718E-2</v>
      </c>
    </row>
    <row r="49" spans="1:22">
      <c r="A49" s="249" t="s">
        <v>38</v>
      </c>
      <c r="B49" s="248">
        <v>238</v>
      </c>
      <c r="C49" s="37">
        <v>1.2804810829879165E-2</v>
      </c>
      <c r="D49" s="37">
        <v>2.1641571016967176E-2</v>
      </c>
      <c r="E49" s="37">
        <v>3.0875496071333886E-2</v>
      </c>
      <c r="F49" s="37">
        <v>3.5649508405957819E-2</v>
      </c>
      <c r="G49" s="37">
        <v>4.6131578966762676E-2</v>
      </c>
      <c r="H49" s="37">
        <v>5.6945784902895258E-2</v>
      </c>
      <c r="I49" s="37">
        <v>5.6945784902895258E-2</v>
      </c>
      <c r="J49" s="37">
        <v>5.6945784902895258E-2</v>
      </c>
      <c r="K49" s="37">
        <v>6.9735180182851408E-2</v>
      </c>
      <c r="L49" s="37">
        <v>0.11739885100068326</v>
      </c>
      <c r="M49" s="37">
        <v>0.1247538605756775</v>
      </c>
      <c r="N49" s="37">
        <v>0.1247538605756775</v>
      </c>
      <c r="O49" s="37">
        <v>0.14096212241686867</v>
      </c>
      <c r="P49" s="37">
        <v>0.18614385929741128</v>
      </c>
      <c r="Q49" s="37">
        <v>0.2158256714877409</v>
      </c>
      <c r="R49" s="37">
        <v>0.2158256714877409</v>
      </c>
      <c r="S49" s="37">
        <v>0.22719051682849822</v>
      </c>
      <c r="T49" s="37">
        <v>0.23965518591190949</v>
      </c>
      <c r="U49" s="37">
        <v>0.3046980954926195</v>
      </c>
      <c r="V49" s="37">
        <v>0.3183314661692348</v>
      </c>
    </row>
    <row r="50" spans="1:22">
      <c r="A50" s="249" t="s">
        <v>39</v>
      </c>
      <c r="B50" s="248">
        <v>1110</v>
      </c>
      <c r="C50" s="37">
        <v>4.5597107295977102E-3</v>
      </c>
      <c r="D50" s="37">
        <v>7.3344985803349694E-3</v>
      </c>
      <c r="E50" s="37">
        <v>1.1134858411074866E-2</v>
      </c>
      <c r="F50" s="37">
        <v>1.3087288137501374E-2</v>
      </c>
      <c r="G50" s="37">
        <v>1.713374632423259E-2</v>
      </c>
      <c r="H50" s="37">
        <v>2.129255048397305E-2</v>
      </c>
      <c r="I50" s="37">
        <v>2.129255048397305E-2</v>
      </c>
      <c r="J50" s="37">
        <v>2.3524947803516549E-2</v>
      </c>
      <c r="K50" s="37">
        <v>2.5819874364452211E-2</v>
      </c>
      <c r="L50" s="37">
        <v>3.7789095115435711E-2</v>
      </c>
      <c r="M50" s="37">
        <v>4.2700124950671769E-2</v>
      </c>
      <c r="N50" s="37">
        <v>4.525466746277329E-2</v>
      </c>
      <c r="O50" s="37">
        <v>5.044880273319241E-2</v>
      </c>
      <c r="P50" s="37">
        <v>6.2637475067995774E-2</v>
      </c>
      <c r="Q50" s="37">
        <v>7.1213231706077407E-2</v>
      </c>
      <c r="R50" s="37">
        <v>7.7063857018165205E-2</v>
      </c>
      <c r="S50" s="37">
        <v>8.174542164505938E-2</v>
      </c>
      <c r="T50" s="37">
        <v>9.3138853827053114E-2</v>
      </c>
      <c r="U50" s="37">
        <v>0.10997944723192821</v>
      </c>
      <c r="V50" s="37">
        <v>0.11339603284716082</v>
      </c>
    </row>
    <row r="51" spans="1:22">
      <c r="A51" s="254">
        <v>27030</v>
      </c>
      <c r="B51" s="250"/>
    </row>
    <row r="52" spans="1:22">
      <c r="A52" s="251" t="s">
        <v>121</v>
      </c>
      <c r="B52" s="252" t="s">
        <v>122</v>
      </c>
      <c r="C52" s="253">
        <v>1</v>
      </c>
      <c r="D52" s="253">
        <v>2</v>
      </c>
      <c r="E52" s="253">
        <v>3</v>
      </c>
      <c r="F52" s="253">
        <v>4</v>
      </c>
      <c r="G52" s="253">
        <v>5</v>
      </c>
      <c r="H52" s="253">
        <v>6</v>
      </c>
      <c r="I52" s="253">
        <v>7</v>
      </c>
      <c r="J52" s="253">
        <v>8</v>
      </c>
      <c r="K52" s="253">
        <v>9</v>
      </c>
      <c r="L52" s="253">
        <v>10</v>
      </c>
      <c r="M52" s="253">
        <v>11</v>
      </c>
      <c r="N52" s="253">
        <v>12</v>
      </c>
      <c r="O52" s="253">
        <v>13</v>
      </c>
      <c r="P52" s="253">
        <v>14</v>
      </c>
      <c r="Q52" s="253">
        <v>15</v>
      </c>
      <c r="R52" s="253">
        <v>16</v>
      </c>
      <c r="S52" s="253">
        <v>17</v>
      </c>
      <c r="T52" s="253">
        <v>18</v>
      </c>
      <c r="U52" s="253">
        <v>19</v>
      </c>
      <c r="V52" s="253">
        <v>20</v>
      </c>
    </row>
    <row r="53" spans="1:22">
      <c r="A53" s="249" t="s">
        <v>40</v>
      </c>
      <c r="B53" s="248">
        <v>44</v>
      </c>
      <c r="C53" s="37">
        <v>0</v>
      </c>
      <c r="D53" s="37">
        <v>0</v>
      </c>
      <c r="E53" s="37">
        <v>0</v>
      </c>
      <c r="F53" s="37">
        <v>0</v>
      </c>
      <c r="G53" s="37">
        <v>0</v>
      </c>
      <c r="H53" s="37">
        <v>0</v>
      </c>
      <c r="I53" s="37">
        <v>0</v>
      </c>
      <c r="J53" s="37">
        <v>0</v>
      </c>
      <c r="K53" s="37">
        <v>0</v>
      </c>
      <c r="L53" s="37">
        <v>0</v>
      </c>
      <c r="M53" s="37">
        <v>0</v>
      </c>
      <c r="N53" s="37">
        <v>0</v>
      </c>
      <c r="O53" s="37">
        <v>0</v>
      </c>
      <c r="P53" s="37">
        <v>2.5000000000000022E-2</v>
      </c>
      <c r="Q53" s="37">
        <v>2.5000000000000022E-2</v>
      </c>
      <c r="R53" s="37">
        <v>2.5000000000000022E-2</v>
      </c>
      <c r="S53" s="37">
        <v>2.5000000000000022E-2</v>
      </c>
      <c r="T53" s="37">
        <v>2.5000000000000022E-2</v>
      </c>
      <c r="U53" s="37">
        <v>2.5000000000000022E-2</v>
      </c>
      <c r="V53" s="37">
        <v>2.5000000000000022E-2</v>
      </c>
    </row>
    <row r="54" spans="1:22">
      <c r="A54" s="249" t="s">
        <v>41</v>
      </c>
      <c r="B54" s="248">
        <v>89</v>
      </c>
      <c r="C54" s="37">
        <v>0</v>
      </c>
      <c r="D54" s="37">
        <v>0</v>
      </c>
      <c r="E54" s="37">
        <v>0</v>
      </c>
      <c r="F54" s="37">
        <v>0</v>
      </c>
      <c r="G54" s="37">
        <v>0</v>
      </c>
      <c r="H54" s="37">
        <v>0</v>
      </c>
      <c r="I54" s="37">
        <v>0</v>
      </c>
      <c r="J54" s="37">
        <v>0</v>
      </c>
      <c r="K54" s="37">
        <v>1.2658227848101222E-2</v>
      </c>
      <c r="L54" s="37">
        <v>1.2658227848101222E-2</v>
      </c>
      <c r="M54" s="37">
        <v>1.2658227848101222E-2</v>
      </c>
      <c r="N54" s="37">
        <v>1.2658227848101222E-2</v>
      </c>
      <c r="O54" s="37">
        <v>1.2658227848101222E-2</v>
      </c>
      <c r="P54" s="37">
        <v>1.2658227848101222E-2</v>
      </c>
      <c r="Q54" s="37">
        <v>1.2658227848101222E-2</v>
      </c>
      <c r="R54" s="37">
        <v>1.2658227848101222E-2</v>
      </c>
      <c r="S54" s="37">
        <v>2.7394672208577386E-2</v>
      </c>
      <c r="T54" s="37">
        <v>2.7394672208577386E-2</v>
      </c>
      <c r="U54" s="37">
        <v>2.7394672208577386E-2</v>
      </c>
      <c r="V54" s="37">
        <v>2.7394672208577386E-2</v>
      </c>
    </row>
    <row r="55" spans="1:22">
      <c r="A55" s="249" t="s">
        <v>42</v>
      </c>
      <c r="B55" s="248">
        <v>307</v>
      </c>
      <c r="C55" s="37">
        <v>0</v>
      </c>
      <c r="D55" s="37">
        <v>0</v>
      </c>
      <c r="E55" s="37">
        <v>0</v>
      </c>
      <c r="F55" s="37">
        <v>0</v>
      </c>
      <c r="G55" s="37">
        <v>0</v>
      </c>
      <c r="H55" s="37">
        <v>0</v>
      </c>
      <c r="I55" s="37">
        <v>0</v>
      </c>
      <c r="J55" s="37">
        <v>0</v>
      </c>
      <c r="K55" s="37">
        <v>3.66300366300365E-3</v>
      </c>
      <c r="L55" s="37">
        <v>7.353140686473969E-3</v>
      </c>
      <c r="M55" s="37">
        <v>7.353140686473969E-3</v>
      </c>
      <c r="N55" s="37">
        <v>7.353140686473969E-3</v>
      </c>
      <c r="O55" s="37">
        <v>1.124587346809558E-2</v>
      </c>
      <c r="P55" s="37">
        <v>1.124587346809558E-2</v>
      </c>
      <c r="Q55" s="37">
        <v>1.9317335725498874E-2</v>
      </c>
      <c r="R55" s="37">
        <v>1.9317335725498874E-2</v>
      </c>
      <c r="S55" s="37">
        <v>2.3675925344496696E-2</v>
      </c>
      <c r="T55" s="37">
        <v>2.8175114628623432E-2</v>
      </c>
      <c r="U55" s="37">
        <v>3.269523037453681E-2</v>
      </c>
      <c r="V55" s="37">
        <v>3.269523037453681E-2</v>
      </c>
    </row>
    <row r="56" spans="1:22">
      <c r="A56" s="249" t="s">
        <v>43</v>
      </c>
      <c r="B56" s="248">
        <v>431</v>
      </c>
      <c r="C56" s="37">
        <v>0</v>
      </c>
      <c r="D56" s="37">
        <v>4.8036903440621392E-3</v>
      </c>
      <c r="E56" s="37">
        <v>7.3041835844036562E-3</v>
      </c>
      <c r="F56" s="37">
        <v>1.2435837329367039E-2</v>
      </c>
      <c r="G56" s="37">
        <v>1.7855583132309172E-2</v>
      </c>
      <c r="H56" s="37">
        <v>1.7855583132309172E-2</v>
      </c>
      <c r="I56" s="37">
        <v>2.3811045342705395E-2</v>
      </c>
      <c r="J56" s="37">
        <v>2.3811045342705395E-2</v>
      </c>
      <c r="K56" s="37">
        <v>3.0476009211951705E-2</v>
      </c>
      <c r="L56" s="37">
        <v>3.7279686340288887E-2</v>
      </c>
      <c r="M56" s="37">
        <v>4.4398620763778429E-2</v>
      </c>
      <c r="N56" s="37">
        <v>5.1749400604056972E-2</v>
      </c>
      <c r="O56" s="37">
        <v>5.558847185667215E-2</v>
      </c>
      <c r="P56" s="37">
        <v>6.4043789940202323E-2</v>
      </c>
      <c r="Q56" s="37">
        <v>7.271005114445972E-2</v>
      </c>
      <c r="R56" s="37">
        <v>8.2231288049189999E-2</v>
      </c>
      <c r="S56" s="37">
        <v>9.7170580122432848E-2</v>
      </c>
      <c r="T56" s="37">
        <v>0.11829386182781365</v>
      </c>
      <c r="U56" s="37">
        <v>0.11829386182781365</v>
      </c>
      <c r="V56" s="37">
        <v>0.11829386182781365</v>
      </c>
    </row>
    <row r="57" spans="1:22">
      <c r="A57" s="249" t="s">
        <v>44</v>
      </c>
      <c r="B57" s="248">
        <v>197</v>
      </c>
      <c r="C57" s="37">
        <v>5.12820512820511E-3</v>
      </c>
      <c r="D57" s="37">
        <v>1.6007653945525835E-2</v>
      </c>
      <c r="E57" s="37">
        <v>2.1662782371126288E-2</v>
      </c>
      <c r="F57" s="37">
        <v>2.793417479182414E-2</v>
      </c>
      <c r="G57" s="37">
        <v>4.0902015060068186E-2</v>
      </c>
      <c r="H57" s="37">
        <v>4.0902015060068186E-2</v>
      </c>
      <c r="I57" s="37">
        <v>4.0902015060068186E-2</v>
      </c>
      <c r="J57" s="37">
        <v>4.8513903829432659E-2</v>
      </c>
      <c r="K57" s="37">
        <v>8.9206407182739755E-2</v>
      </c>
      <c r="L57" s="37">
        <v>9.8049063423684024E-2</v>
      </c>
      <c r="M57" s="37">
        <v>9.8049063423684024E-2</v>
      </c>
      <c r="N57" s="37">
        <v>0.11703750419371173</v>
      </c>
      <c r="O57" s="37">
        <v>0.17934783222054795</v>
      </c>
      <c r="P57" s="37">
        <v>0.21390329952814313</v>
      </c>
      <c r="Q57" s="37">
        <v>0.21390329952814313</v>
      </c>
      <c r="R57" s="37">
        <v>0.22722697241749656</v>
      </c>
      <c r="S57" s="37">
        <v>0.25532780978413305</v>
      </c>
      <c r="T57" s="37">
        <v>0.32821435670384647</v>
      </c>
      <c r="U57" s="37">
        <v>0.34348221223330444</v>
      </c>
      <c r="V57" s="37">
        <v>0.36171881744904599</v>
      </c>
    </row>
    <row r="58" spans="1:22">
      <c r="A58" s="249" t="s">
        <v>45</v>
      </c>
      <c r="B58" s="248">
        <v>29</v>
      </c>
      <c r="C58" s="37">
        <v>7.1618037135278478E-2</v>
      </c>
      <c r="D58" s="37">
        <v>7.1618037135278478E-2</v>
      </c>
      <c r="E58" s="37">
        <v>7.1618037135278478E-2</v>
      </c>
      <c r="F58" s="37">
        <v>7.1618037135278478E-2</v>
      </c>
      <c r="G58" s="37">
        <v>7.1618037135278478E-2</v>
      </c>
      <c r="H58" s="37">
        <v>7.1618037135278478E-2</v>
      </c>
      <c r="I58" s="37">
        <v>7.1618037135278478E-2</v>
      </c>
      <c r="J58" s="37">
        <v>0.11803713527851456</v>
      </c>
      <c r="K58" s="37">
        <v>0.2217974723045717</v>
      </c>
      <c r="L58" s="37">
        <v>0.2217974723045717</v>
      </c>
      <c r="M58" s="37">
        <v>0.2217974723045717</v>
      </c>
      <c r="N58" s="37">
        <v>0.2217974723045717</v>
      </c>
      <c r="O58" s="37">
        <v>0.29961772507411455</v>
      </c>
      <c r="P58" s="37">
        <v>0.29961772507411455</v>
      </c>
      <c r="Q58" s="37">
        <v>0.29961772507411455</v>
      </c>
      <c r="R58" s="37">
        <v>0.29961772507411455</v>
      </c>
      <c r="S58" s="37">
        <v>0.29961772507411455</v>
      </c>
      <c r="T58" s="37">
        <v>0.29961772507411455</v>
      </c>
      <c r="U58" s="37">
        <v>0.29961772507411455</v>
      </c>
      <c r="V58" s="37">
        <v>0.29961772507411455</v>
      </c>
    </row>
    <row r="59" spans="1:22">
      <c r="A59" s="249" t="s">
        <v>51</v>
      </c>
      <c r="B59" s="248">
        <v>3</v>
      </c>
      <c r="C59" s="37">
        <v>0</v>
      </c>
      <c r="D59" s="37">
        <v>0</v>
      </c>
      <c r="E59" s="37">
        <v>0</v>
      </c>
      <c r="F59" s="37">
        <v>0.33333333333333337</v>
      </c>
      <c r="G59" s="37">
        <v>0.33333333333333337</v>
      </c>
      <c r="H59" s="37">
        <v>0.33333333333333337</v>
      </c>
      <c r="I59" s="37">
        <v>0.33333333333333337</v>
      </c>
      <c r="J59" s="37">
        <v>0.33333333333333337</v>
      </c>
      <c r="K59" s="37">
        <v>0.33333333333333337</v>
      </c>
      <c r="L59" s="37">
        <v>0.33333333333333337</v>
      </c>
      <c r="M59" s="37">
        <v>0.33333333333333337</v>
      </c>
      <c r="N59" s="37">
        <v>0.33333333333333337</v>
      </c>
      <c r="O59" s="37">
        <v>0.33333333333333337</v>
      </c>
      <c r="P59" s="37">
        <v>0.33333333333333337</v>
      </c>
      <c r="Q59" s="37">
        <v>0.33333333333333337</v>
      </c>
      <c r="R59" s="37">
        <v>0.33333333333333337</v>
      </c>
      <c r="S59" s="37">
        <v>0.33333333333333337</v>
      </c>
      <c r="T59" s="37"/>
      <c r="U59" s="37"/>
      <c r="V59" s="37"/>
    </row>
    <row r="60" spans="1:22">
      <c r="A60" s="249" t="s">
        <v>37</v>
      </c>
      <c r="B60" s="248">
        <v>871</v>
      </c>
      <c r="C60" s="37">
        <v>0</v>
      </c>
      <c r="D60" s="37">
        <v>2.3573654806592348E-3</v>
      </c>
      <c r="E60" s="37">
        <v>3.563704821069491E-3</v>
      </c>
      <c r="F60" s="37">
        <v>6.0181901337919008E-3</v>
      </c>
      <c r="G60" s="37">
        <v>8.5509241691500426E-3</v>
      </c>
      <c r="H60" s="37">
        <v>8.5509241691500426E-3</v>
      </c>
      <c r="I60" s="37">
        <v>1.1245527570099112E-2</v>
      </c>
      <c r="J60" s="37">
        <v>1.1245527570099112E-2</v>
      </c>
      <c r="K60" s="37">
        <v>1.7009078958767354E-2</v>
      </c>
      <c r="L60" s="37">
        <v>2.1386595847002199E-2</v>
      </c>
      <c r="M60" s="37">
        <v>2.4400094643718284E-2</v>
      </c>
      <c r="N60" s="37">
        <v>2.7463202666815012E-2</v>
      </c>
      <c r="O60" s="37">
        <v>3.0631074970831951E-2</v>
      </c>
      <c r="P60" s="37">
        <v>3.5594648606128043E-2</v>
      </c>
      <c r="Q60" s="37">
        <v>4.236240545801484E-2</v>
      </c>
      <c r="R60" s="37">
        <v>4.5960434479936363E-2</v>
      </c>
      <c r="S60" s="37">
        <v>5.519139101862125E-2</v>
      </c>
      <c r="T60" s="37">
        <v>6.4762608256224152E-2</v>
      </c>
      <c r="U60" s="37">
        <v>6.6698917555900739E-2</v>
      </c>
      <c r="V60" s="37">
        <v>6.6698917555900739E-2</v>
      </c>
    </row>
    <row r="61" spans="1:22">
      <c r="A61" s="249" t="s">
        <v>38</v>
      </c>
      <c r="B61" s="248">
        <v>229</v>
      </c>
      <c r="C61" s="37">
        <v>1.3319185008258905E-2</v>
      </c>
      <c r="D61" s="37">
        <v>2.2699088842213277E-2</v>
      </c>
      <c r="E61" s="37">
        <v>2.756128243006295E-2</v>
      </c>
      <c r="F61" s="37">
        <v>3.8247422183578683E-2</v>
      </c>
      <c r="G61" s="37">
        <v>4.9276111691255453E-2</v>
      </c>
      <c r="H61" s="37">
        <v>4.9276111691255453E-2</v>
      </c>
      <c r="I61" s="37">
        <v>4.9276111691255453E-2</v>
      </c>
      <c r="J61" s="37">
        <v>6.2257561179705379E-2</v>
      </c>
      <c r="K61" s="37">
        <v>0.11030436028861579</v>
      </c>
      <c r="L61" s="37">
        <v>0.11778079423577026</v>
      </c>
      <c r="M61" s="37">
        <v>0.11778079423577026</v>
      </c>
      <c r="N61" s="37">
        <v>0.13411818693510791</v>
      </c>
      <c r="O61" s="37">
        <v>0.19681567650125542</v>
      </c>
      <c r="P61" s="37">
        <v>0.22646910616629345</v>
      </c>
      <c r="Q61" s="37">
        <v>0.22646910616629345</v>
      </c>
      <c r="R61" s="37">
        <v>0.23801434338769212</v>
      </c>
      <c r="S61" s="37">
        <v>0.26341386527476907</v>
      </c>
      <c r="T61" s="37">
        <v>0.32984338405635494</v>
      </c>
      <c r="U61" s="37">
        <v>0.34380498022184758</v>
      </c>
      <c r="V61" s="37">
        <v>0.36020985571630137</v>
      </c>
    </row>
    <row r="62" spans="1:22">
      <c r="A62" s="249" t="s">
        <v>39</v>
      </c>
      <c r="B62" s="248">
        <v>1100</v>
      </c>
      <c r="C62" s="37">
        <v>2.7516997472182281E-3</v>
      </c>
      <c r="D62" s="37">
        <v>6.5191139636660012E-3</v>
      </c>
      <c r="E62" s="37">
        <v>8.4539153019976832E-3</v>
      </c>
      <c r="F62" s="37">
        <v>1.2461845738387156E-2</v>
      </c>
      <c r="G62" s="37">
        <v>1.657942806869539E-2</v>
      </c>
      <c r="H62" s="37">
        <v>1.657942806869539E-2</v>
      </c>
      <c r="I62" s="37">
        <v>1.8789797748759995E-2</v>
      </c>
      <c r="J62" s="37">
        <v>2.1063786231905635E-2</v>
      </c>
      <c r="K62" s="37">
        <v>3.4125075761356261E-2</v>
      </c>
      <c r="L62" s="37">
        <v>3.8992693959861269E-2</v>
      </c>
      <c r="M62" s="37">
        <v>4.152336388178568E-2</v>
      </c>
      <c r="N62" s="37">
        <v>4.6667829524705939E-2</v>
      </c>
      <c r="O62" s="37">
        <v>5.873293683583336E-2</v>
      </c>
      <c r="P62" s="37">
        <v>6.7215045409018792E-2</v>
      </c>
      <c r="Q62" s="37">
        <v>7.2999758305707041E-2</v>
      </c>
      <c r="R62" s="37">
        <v>7.7623723364949382E-2</v>
      </c>
      <c r="S62" s="37">
        <v>8.8868929794516993E-2</v>
      </c>
      <c r="T62" s="37">
        <v>0.10548028198819848</v>
      </c>
      <c r="U62" s="37">
        <v>0.10885265562204727</v>
      </c>
      <c r="V62" s="37">
        <v>0.11069768117976564</v>
      </c>
    </row>
    <row r="63" spans="1:22">
      <c r="A63" s="254">
        <v>27395</v>
      </c>
      <c r="B63" s="250"/>
    </row>
    <row r="64" spans="1:22">
      <c r="A64" s="251" t="s">
        <v>121</v>
      </c>
      <c r="B64" s="252" t="s">
        <v>122</v>
      </c>
      <c r="C64" s="253">
        <v>1</v>
      </c>
      <c r="D64" s="253">
        <v>2</v>
      </c>
      <c r="E64" s="253">
        <v>3</v>
      </c>
      <c r="F64" s="253">
        <v>4</v>
      </c>
      <c r="G64" s="253">
        <v>5</v>
      </c>
      <c r="H64" s="253">
        <v>6</v>
      </c>
      <c r="I64" s="253">
        <v>7</v>
      </c>
      <c r="J64" s="253">
        <v>8</v>
      </c>
      <c r="K64" s="253">
        <v>9</v>
      </c>
      <c r="L64" s="253">
        <v>10</v>
      </c>
      <c r="M64" s="253">
        <v>11</v>
      </c>
      <c r="N64" s="253">
        <v>12</v>
      </c>
      <c r="O64" s="253">
        <v>13</v>
      </c>
      <c r="P64" s="253">
        <v>14</v>
      </c>
      <c r="Q64" s="253">
        <v>15</v>
      </c>
      <c r="R64" s="253">
        <v>16</v>
      </c>
      <c r="S64" s="253">
        <v>17</v>
      </c>
      <c r="T64" s="253">
        <v>18</v>
      </c>
      <c r="U64" s="253">
        <v>19</v>
      </c>
      <c r="V64" s="253">
        <v>20</v>
      </c>
    </row>
    <row r="65" spans="1:22">
      <c r="A65" s="249" t="s">
        <v>40</v>
      </c>
      <c r="B65" s="248">
        <v>52</v>
      </c>
      <c r="C65" s="37">
        <v>0</v>
      </c>
      <c r="D65" s="37">
        <v>0</v>
      </c>
      <c r="E65" s="37">
        <v>0</v>
      </c>
      <c r="F65" s="37">
        <v>0</v>
      </c>
      <c r="G65" s="37">
        <v>0</v>
      </c>
      <c r="H65" s="37">
        <v>0</v>
      </c>
      <c r="I65" s="37">
        <v>0</v>
      </c>
      <c r="J65" s="37">
        <v>0</v>
      </c>
      <c r="K65" s="37">
        <v>0</v>
      </c>
      <c r="L65" s="37">
        <v>0</v>
      </c>
      <c r="M65" s="37">
        <v>0</v>
      </c>
      <c r="N65" s="37">
        <v>0</v>
      </c>
      <c r="O65" s="37">
        <v>2.0408163265306145E-2</v>
      </c>
      <c r="P65" s="37">
        <v>2.0408163265306145E-2</v>
      </c>
      <c r="Q65" s="37">
        <v>2.0408163265306145E-2</v>
      </c>
      <c r="R65" s="37">
        <v>2.0408163265306145E-2</v>
      </c>
      <c r="S65" s="37">
        <v>2.0408163265306145E-2</v>
      </c>
      <c r="T65" s="37">
        <v>2.0408163265306145E-2</v>
      </c>
      <c r="U65" s="37">
        <v>2.0408163265306145E-2</v>
      </c>
      <c r="V65" s="37">
        <v>2.0408163265306145E-2</v>
      </c>
    </row>
    <row r="66" spans="1:22">
      <c r="A66" s="249" t="s">
        <v>41</v>
      </c>
      <c r="B66" s="248">
        <v>103</v>
      </c>
      <c r="C66" s="37">
        <v>0</v>
      </c>
      <c r="D66" s="37">
        <v>0</v>
      </c>
      <c r="E66" s="37">
        <v>0</v>
      </c>
      <c r="F66" s="37">
        <v>0</v>
      </c>
      <c r="G66" s="37">
        <v>0</v>
      </c>
      <c r="H66" s="37">
        <v>0</v>
      </c>
      <c r="I66" s="37">
        <v>0</v>
      </c>
      <c r="J66" s="37">
        <v>1.0526315789473717E-2</v>
      </c>
      <c r="K66" s="37">
        <v>1.0526315789473717E-2</v>
      </c>
      <c r="L66" s="37">
        <v>1.0526315789473717E-2</v>
      </c>
      <c r="M66" s="37">
        <v>1.0526315789473717E-2</v>
      </c>
      <c r="N66" s="37">
        <v>1.0526315789473717E-2</v>
      </c>
      <c r="O66" s="37">
        <v>1.0526315789473717E-2</v>
      </c>
      <c r="P66" s="37">
        <v>2.2305764411027607E-2</v>
      </c>
      <c r="Q66" s="37">
        <v>2.2305764411027607E-2</v>
      </c>
      <c r="R66" s="37">
        <v>3.4526942355889712E-2</v>
      </c>
      <c r="S66" s="37">
        <v>3.4526942355889712E-2</v>
      </c>
      <c r="T66" s="37">
        <v>3.4526942355889712E-2</v>
      </c>
      <c r="U66" s="37">
        <v>3.4526942355889712E-2</v>
      </c>
      <c r="V66" s="37">
        <v>3.4526942355889712E-2</v>
      </c>
    </row>
    <row r="67" spans="1:22">
      <c r="A67" s="249" t="s">
        <v>42</v>
      </c>
      <c r="B67" s="248">
        <v>321</v>
      </c>
      <c r="C67" s="37">
        <v>0</v>
      </c>
      <c r="D67" s="37">
        <v>0</v>
      </c>
      <c r="E67" s="37">
        <v>0</v>
      </c>
      <c r="F67" s="37">
        <v>0</v>
      </c>
      <c r="G67" s="37">
        <v>0</v>
      </c>
      <c r="H67" s="37">
        <v>0</v>
      </c>
      <c r="I67" s="37">
        <v>0</v>
      </c>
      <c r="J67" s="37">
        <v>0</v>
      </c>
      <c r="K67" s="37">
        <v>3.5335689045936647E-3</v>
      </c>
      <c r="L67" s="37">
        <v>3.5335689045936647E-3</v>
      </c>
      <c r="M67" s="37">
        <v>3.5335689045936647E-3</v>
      </c>
      <c r="N67" s="37">
        <v>7.265652916186971E-3</v>
      </c>
      <c r="O67" s="37">
        <v>7.265652916186971E-3</v>
      </c>
      <c r="P67" s="37">
        <v>1.5051804658020806E-2</v>
      </c>
      <c r="Q67" s="37">
        <v>1.5051804658020806E-2</v>
      </c>
      <c r="R67" s="37">
        <v>1.9260984979995066E-2</v>
      </c>
      <c r="S67" s="37">
        <v>2.7940432682146632E-2</v>
      </c>
      <c r="T67" s="37">
        <v>3.2358885260864167E-2</v>
      </c>
      <c r="U67" s="37">
        <v>3.7245961597930588E-2</v>
      </c>
      <c r="V67" s="37">
        <v>3.7245961597930588E-2</v>
      </c>
    </row>
    <row r="68" spans="1:22">
      <c r="A68" s="249" t="s">
        <v>43</v>
      </c>
      <c r="B68" s="248">
        <v>412</v>
      </c>
      <c r="C68" s="37">
        <v>0</v>
      </c>
      <c r="D68" s="37">
        <v>0</v>
      </c>
      <c r="E68" s="37">
        <v>2.6809651474530849E-3</v>
      </c>
      <c r="F68" s="37">
        <v>8.2458837898615744E-3</v>
      </c>
      <c r="G68" s="37">
        <v>8.2458837898615744E-3</v>
      </c>
      <c r="H68" s="37">
        <v>1.4361229822703048E-2</v>
      </c>
      <c r="I68" s="37">
        <v>1.4361229822703048E-2</v>
      </c>
      <c r="J68" s="37">
        <v>2.4478461564160225E-2</v>
      </c>
      <c r="K68" s="37">
        <v>3.1372606712116613E-2</v>
      </c>
      <c r="L68" s="37">
        <v>3.8548217220886194E-2</v>
      </c>
      <c r="M68" s="37">
        <v>4.5944000165340837E-2</v>
      </c>
      <c r="N68" s="37">
        <v>4.980657506345687E-2</v>
      </c>
      <c r="O68" s="37">
        <v>5.825609182351188E-2</v>
      </c>
      <c r="P68" s="37">
        <v>6.2576018007807654E-2</v>
      </c>
      <c r="Q68" s="37">
        <v>7.2126116417368658E-2</v>
      </c>
      <c r="R68" s="37">
        <v>9.2113979876400132E-2</v>
      </c>
      <c r="S68" s="37">
        <v>0.11298918224386789</v>
      </c>
      <c r="T68" s="37">
        <v>0.11298918224386789</v>
      </c>
      <c r="U68" s="37">
        <v>0.11298918224386789</v>
      </c>
      <c r="V68" s="37">
        <v>0.11298918224386789</v>
      </c>
    </row>
    <row r="69" spans="1:22">
      <c r="A69" s="249" t="s">
        <v>44</v>
      </c>
      <c r="B69" s="248">
        <v>200</v>
      </c>
      <c r="C69" s="37">
        <v>1.0289542952859665E-2</v>
      </c>
      <c r="D69" s="37">
        <v>2.116944533521814E-2</v>
      </c>
      <c r="E69" s="37">
        <v>3.2661170288685204E-2</v>
      </c>
      <c r="F69" s="37">
        <v>3.8862060222732087E-2</v>
      </c>
      <c r="G69" s="37">
        <v>3.8862060222732087E-2</v>
      </c>
      <c r="H69" s="37">
        <v>3.8862060222732087E-2</v>
      </c>
      <c r="I69" s="37">
        <v>4.5929250956388445E-2</v>
      </c>
      <c r="J69" s="37">
        <v>8.4425657755346384E-2</v>
      </c>
      <c r="K69" s="37">
        <v>9.2749060866661348E-2</v>
      </c>
      <c r="L69" s="37">
        <v>9.2749060866661348E-2</v>
      </c>
      <c r="M69" s="37">
        <v>0.11089407964932807</v>
      </c>
      <c r="N69" s="37">
        <v>0.17014777768942546</v>
      </c>
      <c r="O69" s="37">
        <v>0.20310012013942047</v>
      </c>
      <c r="P69" s="37">
        <v>0.21464939376058823</v>
      </c>
      <c r="Q69" s="37">
        <v>0.22731633902251425</v>
      </c>
      <c r="R69" s="37">
        <v>0.24063847110833303</v>
      </c>
      <c r="S69" s="37">
        <v>0.29618924829636972</v>
      </c>
      <c r="T69" s="37">
        <v>0.31055273302501529</v>
      </c>
      <c r="U69" s="37">
        <v>0.3273685200244052</v>
      </c>
      <c r="V69" s="37">
        <v>0.3273685200244052</v>
      </c>
    </row>
    <row r="70" spans="1:22">
      <c r="A70" s="249" t="s">
        <v>45</v>
      </c>
      <c r="B70" s="248">
        <v>33</v>
      </c>
      <c r="C70" s="37">
        <v>6.1583577712609916E-2</v>
      </c>
      <c r="D70" s="37">
        <v>6.1583577712609916E-2</v>
      </c>
      <c r="E70" s="37">
        <v>6.1583577712609916E-2</v>
      </c>
      <c r="F70" s="37">
        <v>9.5098449937159546E-2</v>
      </c>
      <c r="G70" s="37">
        <v>9.5098449937159546E-2</v>
      </c>
      <c r="H70" s="37">
        <v>9.5098449937159546E-2</v>
      </c>
      <c r="I70" s="37">
        <v>0.1344419955920656</v>
      </c>
      <c r="J70" s="37">
        <v>0.22099779603285907</v>
      </c>
      <c r="K70" s="37">
        <v>0.22099779603285907</v>
      </c>
      <c r="L70" s="37">
        <v>0.22099779603285907</v>
      </c>
      <c r="M70" s="37">
        <v>0.22099779603285907</v>
      </c>
      <c r="N70" s="37">
        <v>0.28591464636345421</v>
      </c>
      <c r="O70" s="37">
        <v>0.28591464636345421</v>
      </c>
      <c r="P70" s="37">
        <v>0.28591464636345421</v>
      </c>
      <c r="Q70" s="37">
        <v>0.28591464636345421</v>
      </c>
      <c r="R70" s="37">
        <v>0.38792683974010367</v>
      </c>
      <c r="S70" s="37">
        <v>0.48993903311675302</v>
      </c>
      <c r="T70" s="37">
        <v>0.48993903311675302</v>
      </c>
      <c r="U70" s="37">
        <v>0.48993903311675302</v>
      </c>
      <c r="V70" s="37">
        <v>0.48993903311675302</v>
      </c>
    </row>
    <row r="71" spans="1:22">
      <c r="A71" s="249" t="s">
        <v>51</v>
      </c>
      <c r="B71" s="248">
        <v>3</v>
      </c>
      <c r="C71" s="37">
        <v>0</v>
      </c>
      <c r="D71" s="37">
        <v>0</v>
      </c>
      <c r="E71" s="37">
        <v>0.33333333333333337</v>
      </c>
      <c r="F71" s="37">
        <v>0.33333333333333337</v>
      </c>
      <c r="G71" s="37">
        <v>0.33333333333333337</v>
      </c>
      <c r="H71" s="37">
        <v>0.33333333333333337</v>
      </c>
      <c r="I71" s="37">
        <v>0.33333333333333337</v>
      </c>
      <c r="J71" s="37">
        <v>0.33333333333333337</v>
      </c>
      <c r="K71" s="37">
        <v>0.33333333333333337</v>
      </c>
      <c r="L71" s="37">
        <v>0.33333333333333337</v>
      </c>
      <c r="M71" s="37">
        <v>0.33333333333333337</v>
      </c>
      <c r="N71" s="37">
        <v>0.33333333333333337</v>
      </c>
      <c r="O71" s="37">
        <v>0.33333333333333337</v>
      </c>
      <c r="P71" s="37">
        <v>0.33333333333333337</v>
      </c>
      <c r="Q71" s="37">
        <v>0.33333333333333337</v>
      </c>
      <c r="R71" s="37">
        <v>0.33333333333333337</v>
      </c>
      <c r="S71" s="37"/>
      <c r="T71" s="37"/>
      <c r="U71" s="37"/>
      <c r="V71" s="37"/>
    </row>
    <row r="72" spans="1:22">
      <c r="A72" s="249" t="s">
        <v>37</v>
      </c>
      <c r="B72" s="248">
        <v>888</v>
      </c>
      <c r="C72" s="37">
        <v>0</v>
      </c>
      <c r="D72" s="37">
        <v>0</v>
      </c>
      <c r="E72" s="37">
        <v>1.1947431302270495E-3</v>
      </c>
      <c r="F72" s="37">
        <v>3.6340901680685933E-3</v>
      </c>
      <c r="G72" s="37">
        <v>3.6340901680685933E-3</v>
      </c>
      <c r="H72" s="37">
        <v>6.220726452046188E-3</v>
      </c>
      <c r="I72" s="37">
        <v>6.220726452046188E-3</v>
      </c>
      <c r="J72" s="37">
        <v>1.1726747888373024E-2</v>
      </c>
      <c r="K72" s="37">
        <v>1.5906482379479336E-2</v>
      </c>
      <c r="L72" s="37">
        <v>1.8775632959264987E-2</v>
      </c>
      <c r="M72" s="37">
        <v>2.1687277965320551E-2</v>
      </c>
      <c r="N72" s="37">
        <v>2.4692847003829455E-2</v>
      </c>
      <c r="O72" s="37">
        <v>2.9402803957067514E-2</v>
      </c>
      <c r="P72" s="37">
        <v>3.5833411789980674E-2</v>
      </c>
      <c r="Q72" s="37">
        <v>3.9238414073358707E-2</v>
      </c>
      <c r="R72" s="37">
        <v>4.9740017776292444E-2</v>
      </c>
      <c r="S72" s="37">
        <v>6.0559547497296196E-2</v>
      </c>
      <c r="T72" s="37">
        <v>6.2387252657807313E-2</v>
      </c>
      <c r="U72" s="37">
        <v>6.4403624157468031E-2</v>
      </c>
      <c r="V72" s="37">
        <v>6.4403624157468031E-2</v>
      </c>
    </row>
    <row r="73" spans="1:22">
      <c r="A73" s="249" t="s">
        <v>38</v>
      </c>
      <c r="B73" s="248">
        <v>236</v>
      </c>
      <c r="C73" s="37">
        <v>1.7421018945789069E-2</v>
      </c>
      <c r="D73" s="37">
        <v>2.6585746444918512E-2</v>
      </c>
      <c r="E73" s="37">
        <v>4.1173044733430086E-2</v>
      </c>
      <c r="F73" s="37">
        <v>5.135081047802259E-2</v>
      </c>
      <c r="G73" s="37">
        <v>5.135081047802259E-2</v>
      </c>
      <c r="H73" s="37">
        <v>5.135081047802259E-2</v>
      </c>
      <c r="I73" s="37">
        <v>6.3286355305580466E-2</v>
      </c>
      <c r="J73" s="37">
        <v>0.10800507172656704</v>
      </c>
      <c r="K73" s="37">
        <v>0.11497378210370324</v>
      </c>
      <c r="L73" s="37">
        <v>0.11497378210370324</v>
      </c>
      <c r="M73" s="37">
        <v>0.13036554241494314</v>
      </c>
      <c r="N73" s="37">
        <v>0.18907596673409077</v>
      </c>
      <c r="O73" s="37">
        <v>0.21685810879168155</v>
      </c>
      <c r="P73" s="37">
        <v>0.22652652720166078</v>
      </c>
      <c r="Q73" s="37">
        <v>0.23712205422629562</v>
      </c>
      <c r="R73" s="37">
        <v>0.26023956773458956</v>
      </c>
      <c r="S73" s="37">
        <v>0.32042481841997605</v>
      </c>
      <c r="T73" s="37">
        <v>0.33300954400479132</v>
      </c>
      <c r="U73" s="37">
        <v>0.34750933652642624</v>
      </c>
      <c r="V73" s="37">
        <v>0.34750933652642624</v>
      </c>
    </row>
    <row r="74" spans="1:22">
      <c r="A74" s="249" t="s">
        <v>39</v>
      </c>
      <c r="B74" s="248">
        <v>1124</v>
      </c>
      <c r="C74" s="37">
        <v>3.6107711459130165E-3</v>
      </c>
      <c r="D74" s="37">
        <v>5.4645859861554014E-3</v>
      </c>
      <c r="E74" s="37">
        <v>9.2986004407347167E-3</v>
      </c>
      <c r="F74" s="37">
        <v>1.3232509122488856E-2</v>
      </c>
      <c r="G74" s="37">
        <v>1.3232509122488856E-2</v>
      </c>
      <c r="H74" s="37">
        <v>1.5336864488525226E-2</v>
      </c>
      <c r="I74" s="37">
        <v>1.7498615067695455E-2</v>
      </c>
      <c r="J74" s="37">
        <v>2.991732173121775E-2</v>
      </c>
      <c r="K74" s="37">
        <v>3.4543832134267483E-2</v>
      </c>
      <c r="L74" s="37">
        <v>3.6945509032644819E-2</v>
      </c>
      <c r="M74" s="37">
        <v>4.1826375380717096E-2</v>
      </c>
      <c r="N74" s="37">
        <v>5.3246111839577281E-2</v>
      </c>
      <c r="O74" s="37">
        <v>6.1273522933544156E-2</v>
      </c>
      <c r="P74" s="37">
        <v>6.8127698264652925E-2</v>
      </c>
      <c r="Q74" s="37">
        <v>7.2485996599289115E-2</v>
      </c>
      <c r="R74" s="37">
        <v>8.4588046947764228E-2</v>
      </c>
      <c r="S74" s="37">
        <v>0.10171608476191896</v>
      </c>
      <c r="T74" s="37">
        <v>0.10488185043891085</v>
      </c>
      <c r="U74" s="37">
        <v>0.10836174164422574</v>
      </c>
      <c r="V74" s="37">
        <v>0.10836174164422574</v>
      </c>
    </row>
    <row r="75" spans="1:22">
      <c r="A75" s="254">
        <v>27760</v>
      </c>
      <c r="B75" s="250"/>
    </row>
    <row r="76" spans="1:22">
      <c r="A76" s="251" t="s">
        <v>121</v>
      </c>
      <c r="B76" s="252" t="s">
        <v>122</v>
      </c>
      <c r="C76" s="253">
        <v>1</v>
      </c>
      <c r="D76" s="253">
        <v>2</v>
      </c>
      <c r="E76" s="253">
        <v>3</v>
      </c>
      <c r="F76" s="253">
        <v>4</v>
      </c>
      <c r="G76" s="253">
        <v>5</v>
      </c>
      <c r="H76" s="253">
        <v>6</v>
      </c>
      <c r="I76" s="253">
        <v>7</v>
      </c>
      <c r="J76" s="253">
        <v>8</v>
      </c>
      <c r="K76" s="253">
        <v>9</v>
      </c>
      <c r="L76" s="253">
        <v>10</v>
      </c>
      <c r="M76" s="253">
        <v>11</v>
      </c>
      <c r="N76" s="253">
        <v>12</v>
      </c>
      <c r="O76" s="253">
        <v>13</v>
      </c>
      <c r="P76" s="253">
        <v>14</v>
      </c>
      <c r="Q76" s="253">
        <v>15</v>
      </c>
      <c r="R76" s="253">
        <v>16</v>
      </c>
      <c r="S76" s="253">
        <v>17</v>
      </c>
      <c r="T76" s="253">
        <v>18</v>
      </c>
      <c r="U76" s="253">
        <v>19</v>
      </c>
      <c r="V76" s="253">
        <v>20</v>
      </c>
    </row>
    <row r="77" spans="1:22">
      <c r="A77" s="249" t="s">
        <v>40</v>
      </c>
      <c r="B77" s="248">
        <v>66</v>
      </c>
      <c r="C77" s="37">
        <v>0</v>
      </c>
      <c r="D77" s="37">
        <v>0</v>
      </c>
      <c r="E77" s="37">
        <v>0</v>
      </c>
      <c r="F77" s="37">
        <v>0</v>
      </c>
      <c r="G77" s="37">
        <v>0</v>
      </c>
      <c r="H77" s="37">
        <v>0</v>
      </c>
      <c r="I77" s="37">
        <v>0</v>
      </c>
      <c r="J77" s="37">
        <v>0</v>
      </c>
      <c r="K77" s="37">
        <v>0</v>
      </c>
      <c r="L77" s="37">
        <v>0</v>
      </c>
      <c r="M77" s="37">
        <v>0</v>
      </c>
      <c r="N77" s="37">
        <v>1.6949152542372836E-2</v>
      </c>
      <c r="O77" s="37">
        <v>1.6949152542372836E-2</v>
      </c>
      <c r="P77" s="37">
        <v>1.6949152542372836E-2</v>
      </c>
      <c r="Q77" s="37">
        <v>1.6949152542372836E-2</v>
      </c>
      <c r="R77" s="37">
        <v>1.6949152542372836E-2</v>
      </c>
      <c r="S77" s="37">
        <v>1.6949152542372836E-2</v>
      </c>
      <c r="T77" s="37">
        <v>1.6949152542372836E-2</v>
      </c>
      <c r="U77" s="37">
        <v>1.6949152542372836E-2</v>
      </c>
      <c r="V77" s="37">
        <v>1.6949152542372836E-2</v>
      </c>
    </row>
    <row r="78" spans="1:22">
      <c r="A78" s="249" t="s">
        <v>41</v>
      </c>
      <c r="B78" s="248">
        <v>112</v>
      </c>
      <c r="C78" s="37">
        <v>0</v>
      </c>
      <c r="D78" s="37">
        <v>0</v>
      </c>
      <c r="E78" s="37">
        <v>0</v>
      </c>
      <c r="F78" s="37">
        <v>0</v>
      </c>
      <c r="G78" s="37">
        <v>0</v>
      </c>
      <c r="H78" s="37">
        <v>0</v>
      </c>
      <c r="I78" s="37">
        <v>9.7087378640776656E-3</v>
      </c>
      <c r="J78" s="37">
        <v>9.7087378640776656E-3</v>
      </c>
      <c r="K78" s="37">
        <v>9.7087378640776656E-3</v>
      </c>
      <c r="L78" s="37">
        <v>9.7087378640776656E-3</v>
      </c>
      <c r="M78" s="37">
        <v>9.7087378640776656E-3</v>
      </c>
      <c r="N78" s="37">
        <v>9.7087378640776656E-3</v>
      </c>
      <c r="O78" s="37">
        <v>2.0591059426010805E-2</v>
      </c>
      <c r="P78" s="37">
        <v>2.0591059426010805E-2</v>
      </c>
      <c r="Q78" s="37">
        <v>3.1848633455596853E-2</v>
      </c>
      <c r="R78" s="37">
        <v>3.1848633455596853E-2</v>
      </c>
      <c r="S78" s="37">
        <v>3.1848633455596853E-2</v>
      </c>
      <c r="T78" s="37">
        <v>3.1848633455596853E-2</v>
      </c>
      <c r="U78" s="37">
        <v>3.1848633455596853E-2</v>
      </c>
      <c r="V78" s="37">
        <v>3.1848633455596853E-2</v>
      </c>
    </row>
    <row r="79" spans="1:22">
      <c r="A79" s="249" t="s">
        <v>42</v>
      </c>
      <c r="B79" s="248">
        <v>367</v>
      </c>
      <c r="C79" s="37">
        <v>0</v>
      </c>
      <c r="D79" s="37">
        <v>0</v>
      </c>
      <c r="E79" s="37">
        <v>0</v>
      </c>
      <c r="F79" s="37">
        <v>0</v>
      </c>
      <c r="G79" s="37">
        <v>0</v>
      </c>
      <c r="H79" s="37">
        <v>0</v>
      </c>
      <c r="I79" s="37">
        <v>0</v>
      </c>
      <c r="J79" s="37">
        <v>6.1349693251533388E-3</v>
      </c>
      <c r="K79" s="37">
        <v>6.1349693251533388E-3</v>
      </c>
      <c r="L79" s="37">
        <v>6.1349693251533388E-3</v>
      </c>
      <c r="M79" s="37">
        <v>1.2738869947591325E-2</v>
      </c>
      <c r="N79" s="37">
        <v>1.2738869947591325E-2</v>
      </c>
      <c r="O79" s="37">
        <v>2.316768470166608E-2</v>
      </c>
      <c r="P79" s="37">
        <v>2.316768470166608E-2</v>
      </c>
      <c r="Q79" s="37">
        <v>3.0682002610195269E-2</v>
      </c>
      <c r="R79" s="37">
        <v>4.2362428188538304E-2</v>
      </c>
      <c r="S79" s="37">
        <v>4.2362428188538304E-2</v>
      </c>
      <c r="T79" s="37">
        <v>4.6755261086755984E-2</v>
      </c>
      <c r="U79" s="37">
        <v>4.6755261086755984E-2</v>
      </c>
      <c r="V79" s="37">
        <v>5.1569628455004679E-2</v>
      </c>
    </row>
    <row r="80" spans="1:22">
      <c r="A80" s="249" t="s">
        <v>43</v>
      </c>
      <c r="B80" s="248">
        <v>371</v>
      </c>
      <c r="C80" s="37">
        <v>0</v>
      </c>
      <c r="D80" s="37">
        <v>2.8818443804035088E-3</v>
      </c>
      <c r="E80" s="37">
        <v>5.8406519638444232E-3</v>
      </c>
      <c r="F80" s="37">
        <v>5.8406519638444232E-3</v>
      </c>
      <c r="G80" s="37">
        <v>9.0579961322462266E-3</v>
      </c>
      <c r="H80" s="37">
        <v>9.0579961322462266E-3</v>
      </c>
      <c r="I80" s="37">
        <v>2.3488226323611805E-2</v>
      </c>
      <c r="J80" s="37">
        <v>3.0858126502301575E-2</v>
      </c>
      <c r="K80" s="37">
        <v>3.8550458357214934E-2</v>
      </c>
      <c r="L80" s="37">
        <v>4.6496322337733709E-2</v>
      </c>
      <c r="M80" s="37">
        <v>5.0624043886055126E-2</v>
      </c>
      <c r="N80" s="37">
        <v>5.9584427082514324E-2</v>
      </c>
      <c r="O80" s="37">
        <v>5.9584427082514324E-2</v>
      </c>
      <c r="P80" s="37">
        <v>6.9789409792766155E-2</v>
      </c>
      <c r="Q80" s="37">
        <v>9.1179996081034331E-2</v>
      </c>
      <c r="R80" s="37">
        <v>0.1079093104651847</v>
      </c>
      <c r="S80" s="37">
        <v>0.11355545406983547</v>
      </c>
      <c r="T80" s="37">
        <v>0.11355545406983547</v>
      </c>
      <c r="U80" s="37">
        <v>0.11355545406983547</v>
      </c>
      <c r="V80" s="37">
        <v>0.11355545406983547</v>
      </c>
    </row>
    <row r="81" spans="1:22">
      <c r="A81" s="249" t="s">
        <v>44</v>
      </c>
      <c r="B81" s="248">
        <v>206</v>
      </c>
      <c r="C81" s="37">
        <v>9.9532198666268945E-3</v>
      </c>
      <c r="D81" s="37">
        <v>2.0438758408966695E-2</v>
      </c>
      <c r="E81" s="37">
        <v>3.1633744027150024E-2</v>
      </c>
      <c r="F81" s="37">
        <v>3.1633744027150024E-2</v>
      </c>
      <c r="G81" s="37">
        <v>3.7881268259232992E-2</v>
      </c>
      <c r="H81" s="37">
        <v>4.4252915489304323E-2</v>
      </c>
      <c r="I81" s="37">
        <v>7.202080483406037E-2</v>
      </c>
      <c r="J81" s="37">
        <v>7.956535113622254E-2</v>
      </c>
      <c r="K81" s="37">
        <v>7.956535113622254E-2</v>
      </c>
      <c r="L81" s="37">
        <v>9.5856229877174348E-2</v>
      </c>
      <c r="M81" s="37">
        <v>0.14850047456131865</v>
      </c>
      <c r="N81" s="37">
        <v>0.17801011419953749</v>
      </c>
      <c r="O81" s="37">
        <v>0.18828498777204328</v>
      </c>
      <c r="P81" s="37">
        <v>0.19955880738632037</v>
      </c>
      <c r="Q81" s="37">
        <v>0.2115056908581664</v>
      </c>
      <c r="R81" s="37">
        <v>0.27300276315586525</v>
      </c>
      <c r="S81" s="37">
        <v>0.28575710064435889</v>
      </c>
      <c r="T81" s="37">
        <v>0.30033348634549439</v>
      </c>
      <c r="U81" s="37">
        <v>0.30033348634549439</v>
      </c>
      <c r="V81" s="37">
        <v>0.30033348634549439</v>
      </c>
    </row>
    <row r="82" spans="1:22">
      <c r="A82" s="249" t="s">
        <v>45</v>
      </c>
      <c r="B82" s="248">
        <v>27</v>
      </c>
      <c r="C82" s="37">
        <v>0</v>
      </c>
      <c r="D82" s="37">
        <v>0</v>
      </c>
      <c r="E82" s="37">
        <v>4.0000000000000036E-2</v>
      </c>
      <c r="F82" s="37">
        <v>4.0000000000000036E-2</v>
      </c>
      <c r="G82" s="37">
        <v>4.0000000000000036E-2</v>
      </c>
      <c r="H82" s="37">
        <v>8.8000000000000078E-2</v>
      </c>
      <c r="I82" s="37">
        <v>0.19529411764705895</v>
      </c>
      <c r="J82" s="37">
        <v>0.19529411764705895</v>
      </c>
      <c r="K82" s="37">
        <v>0.19529411764705895</v>
      </c>
      <c r="L82" s="37">
        <v>0.19529411764705895</v>
      </c>
      <c r="M82" s="37">
        <v>0.28470588235294136</v>
      </c>
      <c r="N82" s="37">
        <v>0.28470588235294136</v>
      </c>
      <c r="O82" s="37">
        <v>0.28470588235294136</v>
      </c>
      <c r="P82" s="37">
        <v>0.28470588235294136</v>
      </c>
      <c r="Q82" s="37">
        <v>0.42776470588235305</v>
      </c>
      <c r="R82" s="37">
        <v>0.57082352941176473</v>
      </c>
      <c r="S82" s="37">
        <v>0.57082352941176473</v>
      </c>
      <c r="T82" s="37">
        <v>0.57082352941176473</v>
      </c>
      <c r="U82" s="37">
        <v>0.57082352941176473</v>
      </c>
      <c r="V82" s="37">
        <v>0.57082352941176473</v>
      </c>
    </row>
    <row r="83" spans="1:22">
      <c r="A83" s="249" t="s">
        <v>51</v>
      </c>
      <c r="B83" s="248">
        <v>3</v>
      </c>
      <c r="C83" s="37">
        <v>0</v>
      </c>
      <c r="D83" s="37">
        <v>0.33333333333333337</v>
      </c>
      <c r="E83" s="37">
        <v>0.33333333333333337</v>
      </c>
      <c r="F83" s="37">
        <v>0.33333333333333337</v>
      </c>
      <c r="G83" s="37">
        <v>0.33333333333333337</v>
      </c>
      <c r="H83" s="37">
        <v>0.33333333333333337</v>
      </c>
      <c r="I83" s="37">
        <v>0.33333333333333337</v>
      </c>
      <c r="J83" s="37">
        <v>0.33333333333333337</v>
      </c>
      <c r="K83" s="37">
        <v>0.33333333333333337</v>
      </c>
      <c r="L83" s="37">
        <v>0.33333333333333337</v>
      </c>
      <c r="M83" s="37">
        <v>0.33333333333333337</v>
      </c>
      <c r="N83" s="37">
        <v>0.33333333333333337</v>
      </c>
      <c r="O83" s="37">
        <v>0.33333333333333337</v>
      </c>
      <c r="P83" s="37">
        <v>0.33333333333333337</v>
      </c>
      <c r="Q83" s="37">
        <v>0.33333333333333337</v>
      </c>
      <c r="R83" s="37"/>
      <c r="S83" s="37"/>
      <c r="T83" s="37"/>
      <c r="U83" s="37"/>
      <c r="V83" s="37"/>
    </row>
    <row r="84" spans="1:22">
      <c r="A84" s="249" t="s">
        <v>37</v>
      </c>
      <c r="B84" s="248">
        <v>916</v>
      </c>
      <c r="C84" s="37">
        <v>0</v>
      </c>
      <c r="D84" s="37">
        <v>1.1325028312570984E-3</v>
      </c>
      <c r="E84" s="37">
        <v>2.2779930803037418E-3</v>
      </c>
      <c r="F84" s="37">
        <v>2.2779930803037418E-3</v>
      </c>
      <c r="G84" s="37">
        <v>3.4858889724583841E-3</v>
      </c>
      <c r="H84" s="37">
        <v>3.4858889724583841E-3</v>
      </c>
      <c r="I84" s="37">
        <v>9.9638628481463209E-3</v>
      </c>
      <c r="J84" s="37">
        <v>1.5219540738772297E-2</v>
      </c>
      <c r="K84" s="37">
        <v>1.793249641730732E-2</v>
      </c>
      <c r="L84" s="37">
        <v>2.0696941075169839E-2</v>
      </c>
      <c r="M84" s="37">
        <v>2.497553016641274E-2</v>
      </c>
      <c r="N84" s="37">
        <v>2.9446573304527823E-2</v>
      </c>
      <c r="O84" s="37">
        <v>3.5543621128596214E-2</v>
      </c>
      <c r="P84" s="37">
        <v>3.8764831960254487E-2</v>
      </c>
      <c r="Q84" s="37">
        <v>5.0355899724730979E-2</v>
      </c>
      <c r="R84" s="37">
        <v>6.0595474905207447E-2</v>
      </c>
      <c r="S84" s="37">
        <v>6.2319152932904243E-2</v>
      </c>
      <c r="T84" s="37">
        <v>6.4225008313121945E-2</v>
      </c>
      <c r="U84" s="37">
        <v>6.4225008313121945E-2</v>
      </c>
      <c r="V84" s="37">
        <v>6.6337367210834941E-2</v>
      </c>
    </row>
    <row r="85" spans="1:22">
      <c r="A85" s="249" t="s">
        <v>38</v>
      </c>
      <c r="B85" s="248">
        <v>236</v>
      </c>
      <c r="C85" s="37">
        <v>8.6793737236214863E-3</v>
      </c>
      <c r="D85" s="37">
        <v>2.2479025397500463E-2</v>
      </c>
      <c r="E85" s="37">
        <v>3.6906859013027704E-2</v>
      </c>
      <c r="F85" s="37">
        <v>3.6906859013027704E-2</v>
      </c>
      <c r="G85" s="37">
        <v>4.234806319939477E-2</v>
      </c>
      <c r="H85" s="37">
        <v>5.3550982911485523E-2</v>
      </c>
      <c r="I85" s="37">
        <v>8.9586401131803162E-2</v>
      </c>
      <c r="J85" s="37">
        <v>9.6183601123601692E-2</v>
      </c>
      <c r="K85" s="37">
        <v>9.6183601123601692E-2</v>
      </c>
      <c r="L85" s="37">
        <v>0.11064466350562407</v>
      </c>
      <c r="M85" s="37">
        <v>0.16539775611532193</v>
      </c>
      <c r="N85" s="37">
        <v>0.19159521983669392</v>
      </c>
      <c r="O85" s="37">
        <v>0.20067841961380972</v>
      </c>
      <c r="P85" s="37">
        <v>0.21066993936863709</v>
      </c>
      <c r="Q85" s="37">
        <v>0.23215133178446812</v>
      </c>
      <c r="R85" s="37">
        <v>0.29961489686577913</v>
      </c>
      <c r="S85" s="37">
        <v>0.3114858308172066</v>
      </c>
      <c r="T85" s="37">
        <v>0.3249861086443202</v>
      </c>
      <c r="U85" s="37">
        <v>0.3249861086443202</v>
      </c>
      <c r="V85" s="37">
        <v>0.3249861086443202</v>
      </c>
    </row>
    <row r="86" spans="1:22">
      <c r="A86" s="249" t="s">
        <v>39</v>
      </c>
      <c r="B86" s="248">
        <v>1152</v>
      </c>
      <c r="C86" s="37">
        <v>1.7575262933352542E-3</v>
      </c>
      <c r="D86" s="37">
        <v>5.392123374081681E-3</v>
      </c>
      <c r="E86" s="37">
        <v>9.1160106846716049E-3</v>
      </c>
      <c r="F86" s="37">
        <v>9.1160106846716049E-3</v>
      </c>
      <c r="G86" s="37">
        <v>1.1101092107481669E-2</v>
      </c>
      <c r="H86" s="37">
        <v>1.3137985016297593E-2</v>
      </c>
      <c r="I86" s="37">
        <v>2.48359347559306E-2</v>
      </c>
      <c r="J86" s="37">
        <v>3.0287704457173437E-2</v>
      </c>
      <c r="K86" s="37">
        <v>3.2558730850468898E-2</v>
      </c>
      <c r="L86" s="37">
        <v>3.7187649722682847E-2</v>
      </c>
      <c r="M86" s="37">
        <v>4.922703353826019E-2</v>
      </c>
      <c r="N86" s="37">
        <v>5.6846919515206151E-2</v>
      </c>
      <c r="O86" s="37">
        <v>6.3344385673144488E-2</v>
      </c>
      <c r="P86" s="37">
        <v>6.7467836735319753E-2</v>
      </c>
      <c r="Q86" s="37">
        <v>8.0322672479359092E-2</v>
      </c>
      <c r="R86" s="37">
        <v>9.7988640831048857E-2</v>
      </c>
      <c r="S86" s="37">
        <v>0.1009779141358127</v>
      </c>
      <c r="T86" s="37">
        <v>0.10426829558200812</v>
      </c>
      <c r="U86" s="37">
        <v>0.10426829558200812</v>
      </c>
      <c r="V86" s="37">
        <v>0.10610381136974989</v>
      </c>
    </row>
    <row r="87" spans="1:22">
      <c r="A87" s="254">
        <v>28126</v>
      </c>
      <c r="B87" s="250"/>
    </row>
    <row r="88" spans="1:22">
      <c r="A88" s="251" t="s">
        <v>121</v>
      </c>
      <c r="B88" s="252" t="s">
        <v>122</v>
      </c>
      <c r="C88" s="253">
        <v>1</v>
      </c>
      <c r="D88" s="253">
        <v>2</v>
      </c>
      <c r="E88" s="253">
        <v>3</v>
      </c>
      <c r="F88" s="253">
        <v>4</v>
      </c>
      <c r="G88" s="253">
        <v>5</v>
      </c>
      <c r="H88" s="253">
        <v>6</v>
      </c>
      <c r="I88" s="253">
        <v>7</v>
      </c>
      <c r="J88" s="253">
        <v>8</v>
      </c>
      <c r="K88" s="253">
        <v>9</v>
      </c>
      <c r="L88" s="253">
        <v>10</v>
      </c>
      <c r="M88" s="253">
        <v>11</v>
      </c>
      <c r="N88" s="253">
        <v>12</v>
      </c>
      <c r="O88" s="253">
        <v>13</v>
      </c>
      <c r="P88" s="253">
        <v>14</v>
      </c>
      <c r="Q88" s="253">
        <v>15</v>
      </c>
      <c r="R88" s="253">
        <v>16</v>
      </c>
      <c r="S88" s="253">
        <v>17</v>
      </c>
      <c r="T88" s="253">
        <v>18</v>
      </c>
      <c r="U88" s="253">
        <v>19</v>
      </c>
      <c r="V88" s="253">
        <v>20</v>
      </c>
    </row>
    <row r="89" spans="1:22">
      <c r="A89" s="249" t="s">
        <v>40</v>
      </c>
      <c r="B89" s="248">
        <v>67</v>
      </c>
      <c r="C89" s="37">
        <v>0</v>
      </c>
      <c r="D89" s="37">
        <v>0</v>
      </c>
      <c r="E89" s="37">
        <v>0</v>
      </c>
      <c r="F89" s="37">
        <v>0</v>
      </c>
      <c r="G89" s="37">
        <v>0</v>
      </c>
      <c r="H89" s="37">
        <v>0</v>
      </c>
      <c r="I89" s="37">
        <v>0</v>
      </c>
      <c r="J89" s="37">
        <v>0</v>
      </c>
      <c r="K89" s="37">
        <v>0</v>
      </c>
      <c r="L89" s="37">
        <v>0</v>
      </c>
      <c r="M89" s="37">
        <v>1.6949152542372836E-2</v>
      </c>
      <c r="N89" s="37">
        <v>1.6949152542372836E-2</v>
      </c>
      <c r="O89" s="37">
        <v>1.6949152542372836E-2</v>
      </c>
      <c r="P89" s="37">
        <v>1.6949152542372836E-2</v>
      </c>
      <c r="Q89" s="37">
        <v>1.6949152542372836E-2</v>
      </c>
      <c r="R89" s="37">
        <v>1.6949152542372836E-2</v>
      </c>
      <c r="S89" s="37">
        <v>1.6949152542372836E-2</v>
      </c>
      <c r="T89" s="37">
        <v>1.6949152542372836E-2</v>
      </c>
      <c r="U89" s="37">
        <v>1.6949152542372836E-2</v>
      </c>
      <c r="V89" s="37">
        <v>1.6949152542372836E-2</v>
      </c>
    </row>
    <row r="90" spans="1:22">
      <c r="A90" s="249" t="s">
        <v>41</v>
      </c>
      <c r="B90" s="248">
        <v>119</v>
      </c>
      <c r="C90" s="37">
        <v>0</v>
      </c>
      <c r="D90" s="37">
        <v>0</v>
      </c>
      <c r="E90" s="37">
        <v>0</v>
      </c>
      <c r="F90" s="37">
        <v>0</v>
      </c>
      <c r="G90" s="37">
        <v>0</v>
      </c>
      <c r="H90" s="37">
        <v>9.0909090909090384E-3</v>
      </c>
      <c r="I90" s="37">
        <v>9.0909090909090384E-3</v>
      </c>
      <c r="J90" s="37">
        <v>9.0909090909090384E-3</v>
      </c>
      <c r="K90" s="37">
        <v>9.0909090909090384E-3</v>
      </c>
      <c r="L90" s="37">
        <v>9.0909090909090384E-3</v>
      </c>
      <c r="M90" s="37">
        <v>9.0909090909090384E-3</v>
      </c>
      <c r="N90" s="37">
        <v>1.9412878787878673E-2</v>
      </c>
      <c r="O90" s="37">
        <v>1.9412878787878673E-2</v>
      </c>
      <c r="P90" s="37">
        <v>2.9956826327793951E-2</v>
      </c>
      <c r="Q90" s="37">
        <v>2.9956826327793951E-2</v>
      </c>
      <c r="R90" s="37">
        <v>2.9956826327793951E-2</v>
      </c>
      <c r="S90" s="37">
        <v>2.9956826327793951E-2</v>
      </c>
      <c r="T90" s="37">
        <v>2.9956826327793951E-2</v>
      </c>
      <c r="U90" s="37">
        <v>2.9956826327793951E-2</v>
      </c>
      <c r="V90" s="37">
        <v>2.9956826327793951E-2</v>
      </c>
    </row>
    <row r="91" spans="1:22">
      <c r="A91" s="249" t="s">
        <v>42</v>
      </c>
      <c r="B91" s="248">
        <v>388</v>
      </c>
      <c r="C91" s="37">
        <v>0</v>
      </c>
      <c r="D91" s="37">
        <v>0</v>
      </c>
      <c r="E91" s="37">
        <v>0</v>
      </c>
      <c r="F91" s="37">
        <v>0</v>
      </c>
      <c r="G91" s="37">
        <v>0</v>
      </c>
      <c r="H91" s="37">
        <v>0</v>
      </c>
      <c r="I91" s="37">
        <v>5.7636887608069065E-3</v>
      </c>
      <c r="J91" s="37">
        <v>5.7636887608069065E-3</v>
      </c>
      <c r="K91" s="37">
        <v>5.7636887608069065E-3</v>
      </c>
      <c r="L91" s="37">
        <v>1.1968016956217409E-2</v>
      </c>
      <c r="M91" s="37">
        <v>1.1968016956217409E-2</v>
      </c>
      <c r="N91" s="37">
        <v>2.8426432472671626E-2</v>
      </c>
      <c r="O91" s="37">
        <v>2.8426432472671626E-2</v>
      </c>
      <c r="P91" s="37">
        <v>3.8962977100572282E-2</v>
      </c>
      <c r="Q91" s="37">
        <v>4.9997380327485796E-2</v>
      </c>
      <c r="R91" s="37">
        <v>4.9997380327485796E-2</v>
      </c>
      <c r="S91" s="37">
        <v>5.4200931741965941E-2</v>
      </c>
      <c r="T91" s="37">
        <v>5.4200931741965941E-2</v>
      </c>
      <c r="U91" s="37">
        <v>5.8770009366400866E-2</v>
      </c>
      <c r="V91" s="37">
        <v>5.8770009366400866E-2</v>
      </c>
    </row>
    <row r="92" spans="1:22">
      <c r="A92" s="249" t="s">
        <v>43</v>
      </c>
      <c r="B92" s="248">
        <v>355</v>
      </c>
      <c r="C92" s="37">
        <v>2.9411764705882248E-3</v>
      </c>
      <c r="D92" s="37">
        <v>5.953438777323572E-3</v>
      </c>
      <c r="E92" s="37">
        <v>5.953438777323572E-3</v>
      </c>
      <c r="F92" s="37">
        <v>5.953438777323572E-3</v>
      </c>
      <c r="G92" s="37">
        <v>5.953438777323572E-3</v>
      </c>
      <c r="H92" s="37">
        <v>2.0588758208380575E-2</v>
      </c>
      <c r="I92" s="37">
        <v>2.8065179901446302E-2</v>
      </c>
      <c r="J92" s="37">
        <v>3.5872643879175659E-2</v>
      </c>
      <c r="K92" s="37">
        <v>4.3974554434812796E-2</v>
      </c>
      <c r="L92" s="37">
        <v>4.818612027430702E-2</v>
      </c>
      <c r="M92" s="37">
        <v>5.7275926477114991E-2</v>
      </c>
      <c r="N92" s="37">
        <v>5.7275926477114991E-2</v>
      </c>
      <c r="O92" s="37">
        <v>6.7675418930644771E-2</v>
      </c>
      <c r="P92" s="37">
        <v>8.400142384554965E-2</v>
      </c>
      <c r="Q92" s="37">
        <v>0.10086287945814876</v>
      </c>
      <c r="R92" s="37">
        <v>0.10655362072740104</v>
      </c>
      <c r="S92" s="37">
        <v>0.10655362072740104</v>
      </c>
      <c r="T92" s="37">
        <v>0.10655362072740104</v>
      </c>
      <c r="U92" s="37">
        <v>0.10655362072740104</v>
      </c>
      <c r="V92" s="37">
        <v>0.10655362072740104</v>
      </c>
    </row>
    <row r="93" spans="1:22">
      <c r="A93" s="249" t="s">
        <v>44</v>
      </c>
      <c r="B93" s="248">
        <v>195</v>
      </c>
      <c r="C93" s="37">
        <v>5.4347826086956763E-3</v>
      </c>
      <c r="D93" s="37">
        <v>1.6736660079051502E-2</v>
      </c>
      <c r="E93" s="37">
        <v>1.6736660079051502E-2</v>
      </c>
      <c r="F93" s="37">
        <v>2.2732168249301243E-2</v>
      </c>
      <c r="G93" s="37">
        <v>2.920414064500132E-2</v>
      </c>
      <c r="H93" s="37">
        <v>5.7205754623872895E-2</v>
      </c>
      <c r="I93" s="37">
        <v>6.4808934022067444E-2</v>
      </c>
      <c r="J93" s="37">
        <v>6.4808934022067444E-2</v>
      </c>
      <c r="K93" s="37">
        <v>8.107312647385756E-2</v>
      </c>
      <c r="L93" s="37">
        <v>0.13365039931696898</v>
      </c>
      <c r="M93" s="37">
        <v>0.1629959115746854</v>
      </c>
      <c r="N93" s="37">
        <v>0.17320327850670147</v>
      </c>
      <c r="O93" s="37">
        <v>0.18437620717552983</v>
      </c>
      <c r="P93" s="37">
        <v>0.19637067471706615</v>
      </c>
      <c r="Q93" s="37">
        <v>0.25808414480980957</v>
      </c>
      <c r="R93" s="37">
        <v>0.2708757974855025</v>
      </c>
      <c r="S93" s="37">
        <v>0.28545828153579245</v>
      </c>
      <c r="T93" s="37">
        <v>0.28545828153579245</v>
      </c>
      <c r="U93" s="37">
        <v>0.28545828153579245</v>
      </c>
      <c r="V93" s="37">
        <v>0.28545828153579245</v>
      </c>
    </row>
    <row r="94" spans="1:22">
      <c r="A94" s="249" t="s">
        <v>45</v>
      </c>
      <c r="B94" s="248">
        <v>31</v>
      </c>
      <c r="C94" s="37">
        <v>3.2258064516129004E-2</v>
      </c>
      <c r="D94" s="37">
        <v>6.5628476084538256E-2</v>
      </c>
      <c r="E94" s="37">
        <v>6.5628476084538256E-2</v>
      </c>
      <c r="F94" s="37">
        <v>0.10625332495042783</v>
      </c>
      <c r="G94" s="37">
        <v>0.14881269042897893</v>
      </c>
      <c r="H94" s="37">
        <v>0.24895237390792258</v>
      </c>
      <c r="I94" s="37">
        <v>0.24895237390792258</v>
      </c>
      <c r="J94" s="37">
        <v>0.24895237390792258</v>
      </c>
      <c r="K94" s="37">
        <v>0.24895237390792258</v>
      </c>
      <c r="L94" s="37">
        <v>0.33240211014037568</v>
      </c>
      <c r="M94" s="37">
        <v>0.33240211014037568</v>
      </c>
      <c r="N94" s="37">
        <v>0.33240211014037568</v>
      </c>
      <c r="O94" s="37">
        <v>0.33240211014037568</v>
      </c>
      <c r="P94" s="37">
        <v>0.4659216881123005</v>
      </c>
      <c r="Q94" s="37">
        <v>0.59944126608422543</v>
      </c>
      <c r="R94" s="37">
        <v>0.59944126608422543</v>
      </c>
      <c r="S94" s="37">
        <v>0.59944126608422543</v>
      </c>
      <c r="T94" s="37">
        <v>0.59944126608422543</v>
      </c>
      <c r="U94" s="37">
        <v>0.59944126608422543</v>
      </c>
      <c r="V94" s="37">
        <v>0.59944126608422543</v>
      </c>
    </row>
    <row r="95" spans="1:22">
      <c r="A95" s="249" t="s">
        <v>51</v>
      </c>
      <c r="B95" s="248">
        <v>3</v>
      </c>
      <c r="C95" s="37">
        <v>0.33333333333333337</v>
      </c>
      <c r="D95" s="37">
        <v>0.33333333333333337</v>
      </c>
      <c r="E95" s="37">
        <v>0.33333333333333337</v>
      </c>
      <c r="F95" s="37">
        <v>0.33333333333333337</v>
      </c>
      <c r="G95" s="37">
        <v>0.33333333333333337</v>
      </c>
      <c r="H95" s="37">
        <v>0.33333333333333337</v>
      </c>
      <c r="I95" s="37">
        <v>0.33333333333333337</v>
      </c>
      <c r="J95" s="37">
        <v>0.33333333333333337</v>
      </c>
      <c r="K95" s="37">
        <v>0.33333333333333337</v>
      </c>
      <c r="L95" s="37">
        <v>0.33333333333333337</v>
      </c>
      <c r="M95" s="37">
        <v>0.33333333333333337</v>
      </c>
      <c r="N95" s="37">
        <v>0.33333333333333337</v>
      </c>
      <c r="O95" s="37">
        <v>0.33333333333333337</v>
      </c>
      <c r="P95" s="37">
        <v>0.33333333333333337</v>
      </c>
      <c r="Q95" s="37"/>
      <c r="R95" s="37"/>
      <c r="S95" s="37"/>
      <c r="T95" s="37"/>
      <c r="U95" s="37"/>
      <c r="V95" s="37"/>
    </row>
    <row r="96" spans="1:22">
      <c r="A96" s="249" t="s">
        <v>37</v>
      </c>
      <c r="B96" s="248">
        <v>929</v>
      </c>
      <c r="C96" s="37">
        <v>1.1013215859030367E-3</v>
      </c>
      <c r="D96" s="37">
        <v>2.2136809159855053E-3</v>
      </c>
      <c r="E96" s="37">
        <v>2.2136809159855053E-3</v>
      </c>
      <c r="F96" s="37">
        <v>2.2136809159855053E-3</v>
      </c>
      <c r="G96" s="37">
        <v>2.2136809159855053E-3</v>
      </c>
      <c r="H96" s="37">
        <v>8.4957270357937098E-3</v>
      </c>
      <c r="I96" s="37">
        <v>1.3590171856385225E-2</v>
      </c>
      <c r="J96" s="37">
        <v>1.6225943656807518E-2</v>
      </c>
      <c r="K96" s="37">
        <v>1.8915691946944091E-2</v>
      </c>
      <c r="L96" s="37">
        <v>2.3074860742492653E-2</v>
      </c>
      <c r="M96" s="37">
        <v>2.7415274350321872E-2</v>
      </c>
      <c r="N96" s="37">
        <v>3.6339561987898006E-2</v>
      </c>
      <c r="O96" s="37">
        <v>3.9464163025977994E-2</v>
      </c>
      <c r="P96" s="37">
        <v>5.0684865010679148E-2</v>
      </c>
      <c r="Q96" s="37">
        <v>6.0591667626777923E-2</v>
      </c>
      <c r="R96" s="37">
        <v>6.2263212702175164E-2</v>
      </c>
      <c r="S96" s="37">
        <v>6.4123801565861283E-2</v>
      </c>
      <c r="T96" s="37">
        <v>6.4123801565861283E-2</v>
      </c>
      <c r="U96" s="37">
        <v>6.6180672331650592E-2</v>
      </c>
      <c r="V96" s="37">
        <v>6.6180672331650592E-2</v>
      </c>
    </row>
    <row r="97" spans="1:22">
      <c r="A97" s="249" t="s">
        <v>38</v>
      </c>
      <c r="B97" s="248">
        <v>229</v>
      </c>
      <c r="C97" s="37">
        <v>1.3604613385315156E-2</v>
      </c>
      <c r="D97" s="37">
        <v>2.7882349049872968E-2</v>
      </c>
      <c r="E97" s="37">
        <v>2.7882349049872968E-2</v>
      </c>
      <c r="F97" s="37">
        <v>3.842791902707432E-2</v>
      </c>
      <c r="G97" s="37">
        <v>4.9546601240677224E-2</v>
      </c>
      <c r="H97" s="37">
        <v>8.5506174812197022E-2</v>
      </c>
      <c r="I97" s="37">
        <v>9.2085267079735078E-2</v>
      </c>
      <c r="J97" s="37">
        <v>9.2085267079735078E-2</v>
      </c>
      <c r="K97" s="37">
        <v>0.10638313688950307</v>
      </c>
      <c r="L97" s="37">
        <v>0.16052104248437793</v>
      </c>
      <c r="M97" s="37">
        <v>0.18633097395567633</v>
      </c>
      <c r="N97" s="37">
        <v>0.19527239182429523</v>
      </c>
      <c r="O97" s="37">
        <v>0.20508614314351115</v>
      </c>
      <c r="P97" s="37">
        <v>0.2264290357385621</v>
      </c>
      <c r="Q97" s="37">
        <v>0.29341141740963717</v>
      </c>
      <c r="R97" s="37">
        <v>0.30518789378614319</v>
      </c>
      <c r="S97" s="37">
        <v>0.31854966505948668</v>
      </c>
      <c r="T97" s="37">
        <v>0.31854966505948668</v>
      </c>
      <c r="U97" s="37">
        <v>0.31854966505948668</v>
      </c>
      <c r="V97" s="37">
        <v>0.31854966505948668</v>
      </c>
    </row>
    <row r="98" spans="1:22">
      <c r="A98" s="249" t="s">
        <v>39</v>
      </c>
      <c r="B98" s="248">
        <v>1158</v>
      </c>
      <c r="C98" s="37">
        <v>3.5426921289568591E-3</v>
      </c>
      <c r="D98" s="37">
        <v>7.1715888386528759E-3</v>
      </c>
      <c r="E98" s="37">
        <v>7.1715888386528759E-3</v>
      </c>
      <c r="F98" s="37">
        <v>9.1053764266465498E-3</v>
      </c>
      <c r="G98" s="37">
        <v>1.1089173323959867E-2</v>
      </c>
      <c r="H98" s="37">
        <v>2.2490849843206262E-2</v>
      </c>
      <c r="I98" s="37">
        <v>2.7801340099675054E-2</v>
      </c>
      <c r="J98" s="37">
        <v>3.0017222877375183E-2</v>
      </c>
      <c r="K98" s="37">
        <v>3.453403504212349E-2</v>
      </c>
      <c r="L98" s="37">
        <v>4.6269066700829753E-2</v>
      </c>
      <c r="M98" s="37">
        <v>5.3684780300195634E-2</v>
      </c>
      <c r="N98" s="37">
        <v>6.2583178299376541E-2</v>
      </c>
      <c r="O98" s="37">
        <v>6.6592283063802271E-2</v>
      </c>
      <c r="P98" s="37">
        <v>7.9076689849634119E-2</v>
      </c>
      <c r="Q98" s="37">
        <v>9.6231412876992217E-2</v>
      </c>
      <c r="R98" s="37">
        <v>9.9139764750811432E-2</v>
      </c>
      <c r="S98" s="37">
        <v>0.10235743109696194</v>
      </c>
      <c r="T98" s="37">
        <v>0.10235743109696194</v>
      </c>
      <c r="U98" s="37">
        <v>0.10415271623476796</v>
      </c>
      <c r="V98" s="37">
        <v>0.10415271623476796</v>
      </c>
    </row>
    <row r="99" spans="1:22">
      <c r="A99" s="254">
        <v>28491</v>
      </c>
      <c r="B99" s="250"/>
    </row>
    <row r="100" spans="1:22">
      <c r="A100" s="251" t="s">
        <v>121</v>
      </c>
      <c r="B100" s="252" t="s">
        <v>122</v>
      </c>
      <c r="C100" s="253">
        <v>1</v>
      </c>
      <c r="D100" s="253">
        <v>2</v>
      </c>
      <c r="E100" s="253">
        <v>3</v>
      </c>
      <c r="F100" s="253">
        <v>4</v>
      </c>
      <c r="G100" s="253">
        <v>5</v>
      </c>
      <c r="H100" s="253">
        <v>6</v>
      </c>
      <c r="I100" s="253">
        <v>7</v>
      </c>
      <c r="J100" s="253">
        <v>8</v>
      </c>
      <c r="K100" s="253">
        <v>9</v>
      </c>
      <c r="L100" s="253">
        <v>10</v>
      </c>
      <c r="M100" s="253">
        <v>11</v>
      </c>
      <c r="N100" s="253">
        <v>12</v>
      </c>
      <c r="O100" s="253">
        <v>13</v>
      </c>
      <c r="P100" s="253">
        <v>14</v>
      </c>
      <c r="Q100" s="253">
        <v>15</v>
      </c>
      <c r="R100" s="253">
        <v>16</v>
      </c>
      <c r="S100" s="253">
        <v>17</v>
      </c>
      <c r="T100" s="253">
        <v>18</v>
      </c>
      <c r="U100" s="253">
        <v>19</v>
      </c>
      <c r="V100" s="253">
        <v>20</v>
      </c>
    </row>
    <row r="101" spans="1:22">
      <c r="A101" s="249" t="s">
        <v>40</v>
      </c>
      <c r="B101" s="248">
        <v>71</v>
      </c>
      <c r="C101" s="37">
        <v>0</v>
      </c>
      <c r="D101" s="37">
        <v>0</v>
      </c>
      <c r="E101" s="37">
        <v>0</v>
      </c>
      <c r="F101" s="37">
        <v>0</v>
      </c>
      <c r="G101" s="37">
        <v>0</v>
      </c>
      <c r="H101" s="37">
        <v>0</v>
      </c>
      <c r="I101" s="37">
        <v>0</v>
      </c>
      <c r="J101" s="37">
        <v>0</v>
      </c>
      <c r="K101" s="37">
        <v>0</v>
      </c>
      <c r="L101" s="37">
        <v>1.5625E-2</v>
      </c>
      <c r="M101" s="37">
        <v>1.5625E-2</v>
      </c>
      <c r="N101" s="37">
        <v>1.5625E-2</v>
      </c>
      <c r="O101" s="37">
        <v>3.1502016129032251E-2</v>
      </c>
      <c r="P101" s="37">
        <v>3.1502016129032251E-2</v>
      </c>
      <c r="Q101" s="37">
        <v>3.1502016129032251E-2</v>
      </c>
      <c r="R101" s="37">
        <v>3.1502016129032251E-2</v>
      </c>
      <c r="S101" s="37">
        <v>3.1502016129032251E-2</v>
      </c>
      <c r="T101" s="37">
        <v>3.1502016129032251E-2</v>
      </c>
      <c r="U101" s="37">
        <v>3.1502016129032251E-2</v>
      </c>
      <c r="V101" s="37">
        <v>3.1502016129032251E-2</v>
      </c>
    </row>
    <row r="102" spans="1:22">
      <c r="A102" s="249" t="s">
        <v>41</v>
      </c>
      <c r="B102" s="248">
        <v>131</v>
      </c>
      <c r="C102" s="37">
        <v>0</v>
      </c>
      <c r="D102" s="37">
        <v>0</v>
      </c>
      <c r="E102" s="37">
        <v>0</v>
      </c>
      <c r="F102" s="37">
        <v>0</v>
      </c>
      <c r="G102" s="37">
        <v>8.2644628099173278E-3</v>
      </c>
      <c r="H102" s="37">
        <v>8.2644628099173278E-3</v>
      </c>
      <c r="I102" s="37">
        <v>8.2644628099173278E-3</v>
      </c>
      <c r="J102" s="37">
        <v>8.2644628099173278E-3</v>
      </c>
      <c r="K102" s="37">
        <v>8.2644628099173278E-3</v>
      </c>
      <c r="L102" s="37">
        <v>8.2644628099173278E-3</v>
      </c>
      <c r="M102" s="37">
        <v>1.7447199265381075E-2</v>
      </c>
      <c r="N102" s="37">
        <v>1.7447199265381075E-2</v>
      </c>
      <c r="O102" s="37">
        <v>1.7447199265381075E-2</v>
      </c>
      <c r="P102" s="37">
        <v>1.7447199265381075E-2</v>
      </c>
      <c r="Q102" s="37">
        <v>1.7447199265381075E-2</v>
      </c>
      <c r="R102" s="37">
        <v>1.7447199265381075E-2</v>
      </c>
      <c r="S102" s="37">
        <v>1.7447199265381075E-2</v>
      </c>
      <c r="T102" s="37">
        <v>1.7447199265381075E-2</v>
      </c>
      <c r="U102" s="37">
        <v>1.7447199265381075E-2</v>
      </c>
      <c r="V102" s="37">
        <v>1.7447199265381075E-2</v>
      </c>
    </row>
    <row r="103" spans="1:22">
      <c r="A103" s="249" t="s">
        <v>42</v>
      </c>
      <c r="B103" s="248">
        <v>380</v>
      </c>
      <c r="C103" s="37">
        <v>0</v>
      </c>
      <c r="D103" s="37">
        <v>0</v>
      </c>
      <c r="E103" s="37">
        <v>0</v>
      </c>
      <c r="F103" s="37">
        <v>0</v>
      </c>
      <c r="G103" s="37">
        <v>0</v>
      </c>
      <c r="H103" s="37">
        <v>5.8139534883721034E-3</v>
      </c>
      <c r="I103" s="37">
        <v>5.8139534883721034E-3</v>
      </c>
      <c r="J103" s="37">
        <v>5.8139534883721034E-3</v>
      </c>
      <c r="K103" s="37">
        <v>1.2096376955888388E-2</v>
      </c>
      <c r="L103" s="37">
        <v>1.2096376955888388E-2</v>
      </c>
      <c r="M103" s="37">
        <v>2.5538979713445209E-2</v>
      </c>
      <c r="N103" s="37">
        <v>2.5538979713445209E-2</v>
      </c>
      <c r="O103" s="37">
        <v>3.9950579142185139E-2</v>
      </c>
      <c r="P103" s="37">
        <v>4.7407697060272258E-2</v>
      </c>
      <c r="Q103" s="37">
        <v>4.7407697060272258E-2</v>
      </c>
      <c r="R103" s="37">
        <v>5.1698653379820492E-2</v>
      </c>
      <c r="S103" s="37">
        <v>5.1698653379820492E-2</v>
      </c>
      <c r="T103" s="37">
        <v>5.6370088584846045E-2</v>
      </c>
      <c r="U103" s="37">
        <v>5.6370088584846045E-2</v>
      </c>
      <c r="V103" s="37">
        <v>5.6370088584846045E-2</v>
      </c>
    </row>
    <row r="104" spans="1:22">
      <c r="A104" s="249" t="s">
        <v>43</v>
      </c>
      <c r="B104" s="248">
        <v>341</v>
      </c>
      <c r="C104" s="37">
        <v>0</v>
      </c>
      <c r="D104" s="37">
        <v>0</v>
      </c>
      <c r="E104" s="37">
        <v>0</v>
      </c>
      <c r="F104" s="37">
        <v>0</v>
      </c>
      <c r="G104" s="37">
        <v>1.420017504424298E-2</v>
      </c>
      <c r="H104" s="37">
        <v>1.7837812774706974E-2</v>
      </c>
      <c r="I104" s="37">
        <v>2.5452162159832148E-2</v>
      </c>
      <c r="J104" s="37">
        <v>2.9397699964853086E-2</v>
      </c>
      <c r="K104" s="37">
        <v>3.3493068319431663E-2</v>
      </c>
      <c r="L104" s="37">
        <v>4.6540002527499791E-2</v>
      </c>
      <c r="M104" s="37">
        <v>5.1037455345766314E-2</v>
      </c>
      <c r="N104" s="37">
        <v>6.1062924852131606E-2</v>
      </c>
      <c r="O104" s="37">
        <v>7.6801298683181529E-2</v>
      </c>
      <c r="P104" s="37">
        <v>9.8591728116080524E-2</v>
      </c>
      <c r="Q104" s="37">
        <v>0.10408812001781176</v>
      </c>
      <c r="R104" s="37">
        <v>0.10408812001781176</v>
      </c>
      <c r="S104" s="37">
        <v>0.10408812001781176</v>
      </c>
      <c r="T104" s="37">
        <v>0.10408812001781176</v>
      </c>
      <c r="U104" s="37">
        <v>0.10408812001781176</v>
      </c>
      <c r="V104" s="37">
        <v>0.10408812001781176</v>
      </c>
    </row>
    <row r="105" spans="1:22">
      <c r="A105" s="249" t="s">
        <v>44</v>
      </c>
      <c r="B105" s="248">
        <v>187</v>
      </c>
      <c r="C105" s="37">
        <v>1.1235955056179692E-2</v>
      </c>
      <c r="D105" s="37">
        <v>1.1235955056179692E-2</v>
      </c>
      <c r="E105" s="37">
        <v>1.1235955056179692E-2</v>
      </c>
      <c r="F105" s="37">
        <v>1.769846515385165E-2</v>
      </c>
      <c r="G105" s="37">
        <v>4.5828991894776072E-2</v>
      </c>
      <c r="H105" s="37">
        <v>6.0918263759343283E-2</v>
      </c>
      <c r="I105" s="37">
        <v>6.0918263759343283E-2</v>
      </c>
      <c r="J105" s="37">
        <v>9.3300392595228043E-2</v>
      </c>
      <c r="K105" s="37">
        <v>0.15440921426966514</v>
      </c>
      <c r="L105" s="37">
        <v>0.17430546805155522</v>
      </c>
      <c r="M105" s="37">
        <v>0.18437491356312163</v>
      </c>
      <c r="N105" s="37">
        <v>0.19554785995266799</v>
      </c>
      <c r="O105" s="37">
        <v>0.21938746214212768</v>
      </c>
      <c r="P105" s="37">
        <v>0.28123599398778987</v>
      </c>
      <c r="Q105" s="37">
        <v>0.2940710655237222</v>
      </c>
      <c r="R105" s="37">
        <v>0.32288449142071318</v>
      </c>
      <c r="S105" s="37">
        <v>0.32288449142071318</v>
      </c>
      <c r="T105" s="37">
        <v>0.32288449142071318</v>
      </c>
      <c r="U105" s="37">
        <v>0.32288449142071318</v>
      </c>
      <c r="V105" s="37">
        <v>0.32288449142071318</v>
      </c>
    </row>
    <row r="106" spans="1:22">
      <c r="A106" s="249" t="s">
        <v>45</v>
      </c>
      <c r="B106" s="248">
        <v>37</v>
      </c>
      <c r="C106" s="37">
        <v>5.4054054054054057E-2</v>
      </c>
      <c r="D106" s="37">
        <v>5.4054054054054057E-2</v>
      </c>
      <c r="E106" s="37">
        <v>0.11711711711711714</v>
      </c>
      <c r="F106" s="37">
        <v>0.14981648314981655</v>
      </c>
      <c r="G106" s="37">
        <v>0.22374548461504995</v>
      </c>
      <c r="H106" s="37">
        <v>0.22374548461504995</v>
      </c>
      <c r="I106" s="37">
        <v>0.2694075149318117</v>
      </c>
      <c r="J106" s="37">
        <v>0.2694075149318117</v>
      </c>
      <c r="K106" s="37">
        <v>0.32560693686013387</v>
      </c>
      <c r="L106" s="37">
        <v>0.38691539714557621</v>
      </c>
      <c r="M106" s="37">
        <v>0.38691539714557621</v>
      </c>
      <c r="N106" s="37">
        <v>0.38691539714557621</v>
      </c>
      <c r="O106" s="37">
        <v>0.47449891183906534</v>
      </c>
      <c r="P106" s="37">
        <v>0.60587418387929903</v>
      </c>
      <c r="Q106" s="37">
        <v>0.60587418387929903</v>
      </c>
      <c r="R106" s="37">
        <v>0.60587418387929903</v>
      </c>
      <c r="S106" s="37">
        <v>0.60587418387929903</v>
      </c>
      <c r="T106" s="37">
        <v>0.60587418387929903</v>
      </c>
      <c r="U106" s="37">
        <v>0.60587418387929903</v>
      </c>
      <c r="V106" s="37">
        <v>0.60587418387929903</v>
      </c>
    </row>
    <row r="107" spans="1:22">
      <c r="A107" s="249" t="s">
        <v>51</v>
      </c>
      <c r="B107" s="248">
        <v>3</v>
      </c>
      <c r="C107" s="37">
        <v>0</v>
      </c>
      <c r="D107" s="37">
        <v>0</v>
      </c>
      <c r="E107" s="37">
        <v>0</v>
      </c>
      <c r="F107" s="37">
        <v>0</v>
      </c>
      <c r="G107" s="37">
        <v>0</v>
      </c>
      <c r="H107" s="37">
        <v>0</v>
      </c>
      <c r="I107" s="37">
        <v>0</v>
      </c>
      <c r="J107" s="37">
        <v>0</v>
      </c>
      <c r="K107" s="37">
        <v>0.5</v>
      </c>
      <c r="L107" s="37">
        <v>0.5</v>
      </c>
      <c r="M107" s="37">
        <v>0.5</v>
      </c>
      <c r="N107" s="37">
        <v>0.5</v>
      </c>
      <c r="O107" s="37">
        <v>0.5</v>
      </c>
      <c r="P107" s="37"/>
      <c r="Q107" s="37"/>
      <c r="R107" s="37"/>
      <c r="S107" s="37"/>
      <c r="T107" s="37"/>
      <c r="U107" s="37"/>
      <c r="V107" s="37"/>
    </row>
    <row r="108" spans="1:22">
      <c r="A108" s="249" t="s">
        <v>37</v>
      </c>
      <c r="B108" s="248">
        <v>923</v>
      </c>
      <c r="C108" s="37">
        <v>0</v>
      </c>
      <c r="D108" s="37">
        <v>0</v>
      </c>
      <c r="E108" s="37">
        <v>0</v>
      </c>
      <c r="F108" s="37">
        <v>0</v>
      </c>
      <c r="G108" s="37">
        <v>6.1218138927804366E-3</v>
      </c>
      <c r="H108" s="37">
        <v>9.8457589860484473E-3</v>
      </c>
      <c r="I108" s="37">
        <v>1.2415987524717842E-2</v>
      </c>
      <c r="J108" s="37">
        <v>1.3729264137052E-2</v>
      </c>
      <c r="K108" s="37">
        <v>1.7784350791312908E-2</v>
      </c>
      <c r="L108" s="37">
        <v>2.339789463855324E-2</v>
      </c>
      <c r="M108" s="37">
        <v>3.209304973914362E-2</v>
      </c>
      <c r="N108" s="37">
        <v>3.5135299467196957E-2</v>
      </c>
      <c r="O108" s="37">
        <v>4.7636703199944175E-2</v>
      </c>
      <c r="P108" s="37">
        <v>5.7292668504089539E-2</v>
      </c>
      <c r="Q108" s="37">
        <v>5.8923650046470044E-2</v>
      </c>
      <c r="R108" s="37">
        <v>6.0736899275667611E-2</v>
      </c>
      <c r="S108" s="37">
        <v>6.0736899275667611E-2</v>
      </c>
      <c r="T108" s="37">
        <v>6.2739592454184367E-2</v>
      </c>
      <c r="U108" s="37">
        <v>6.2739592454184367E-2</v>
      </c>
      <c r="V108" s="37">
        <v>6.2739592454184367E-2</v>
      </c>
    </row>
    <row r="109" spans="1:22">
      <c r="A109" s="249" t="s">
        <v>38</v>
      </c>
      <c r="B109" s="248">
        <v>227</v>
      </c>
      <c r="C109" s="37">
        <v>1.8230585474204641E-2</v>
      </c>
      <c r="D109" s="37">
        <v>1.8230585474204641E-2</v>
      </c>
      <c r="E109" s="37">
        <v>2.8412605005828651E-2</v>
      </c>
      <c r="F109" s="37">
        <v>3.9091334571892844E-2</v>
      </c>
      <c r="G109" s="37">
        <v>7.3699771934576108E-2</v>
      </c>
      <c r="H109" s="37">
        <v>8.6136715938357589E-2</v>
      </c>
      <c r="I109" s="37">
        <v>9.28072508585156E-2</v>
      </c>
      <c r="J109" s="37">
        <v>0.12009124331389853</v>
      </c>
      <c r="K109" s="37">
        <v>0.18681225794612644</v>
      </c>
      <c r="L109" s="37">
        <v>0.21156000581500456</v>
      </c>
      <c r="M109" s="37">
        <v>0.2200378552148432</v>
      </c>
      <c r="N109" s="37">
        <v>0.22943498948936325</v>
      </c>
      <c r="O109" s="37">
        <v>0.2601336686361686</v>
      </c>
      <c r="P109" s="37">
        <v>0.32610792445133052</v>
      </c>
      <c r="Q109" s="37">
        <v>0.33772675334010072</v>
      </c>
      <c r="R109" s="37">
        <v>0.36369825320911631</v>
      </c>
      <c r="S109" s="37">
        <v>0.36369825320911631</v>
      </c>
      <c r="T109" s="37">
        <v>0.36369825320911631</v>
      </c>
      <c r="U109" s="37">
        <v>0.36369825320911631</v>
      </c>
      <c r="V109" s="37">
        <v>0.36369825320911631</v>
      </c>
    </row>
    <row r="110" spans="1:22">
      <c r="A110" s="249" t="s">
        <v>39</v>
      </c>
      <c r="B110" s="248">
        <v>1150</v>
      </c>
      <c r="C110" s="37">
        <v>3.5386880357224371E-3</v>
      </c>
      <c r="D110" s="37">
        <v>3.5386880357224371E-3</v>
      </c>
      <c r="E110" s="37">
        <v>5.422664422502832E-3</v>
      </c>
      <c r="F110" s="37">
        <v>7.3539044156137878E-3</v>
      </c>
      <c r="G110" s="37">
        <v>1.8442645234674093E-2</v>
      </c>
      <c r="H110" s="37">
        <v>2.3606789625620017E-2</v>
      </c>
      <c r="I110" s="37">
        <v>2.6824674562720197E-2</v>
      </c>
      <c r="J110" s="37">
        <v>3.2315413157706807E-2</v>
      </c>
      <c r="K110" s="37">
        <v>4.6018581710945528E-2</v>
      </c>
      <c r="L110" s="37">
        <v>5.439792326001891E-2</v>
      </c>
      <c r="M110" s="37">
        <v>6.3036050387171971E-2</v>
      </c>
      <c r="N110" s="37">
        <v>6.6928592334645542E-2</v>
      </c>
      <c r="O110" s="37">
        <v>8.1761178001160006E-2</v>
      </c>
      <c r="P110" s="37">
        <v>9.8481011337157254E-2</v>
      </c>
      <c r="Q110" s="37">
        <v>0.10131821248741901</v>
      </c>
      <c r="R110" s="37">
        <v>0.10600196918778748</v>
      </c>
      <c r="S110" s="37">
        <v>0.10600196918778748</v>
      </c>
      <c r="T110" s="37">
        <v>0.10774805909171759</v>
      </c>
      <c r="U110" s="37">
        <v>0.10774805909171759</v>
      </c>
      <c r="V110" s="37">
        <v>0.10774805909171759</v>
      </c>
    </row>
    <row r="111" spans="1:22">
      <c r="A111" s="254">
        <v>28856</v>
      </c>
      <c r="B111" s="250"/>
    </row>
    <row r="112" spans="1:22">
      <c r="A112" s="251" t="s">
        <v>121</v>
      </c>
      <c r="B112" s="252" t="s">
        <v>122</v>
      </c>
      <c r="C112" s="253">
        <v>1</v>
      </c>
      <c r="D112" s="253">
        <v>2</v>
      </c>
      <c r="E112" s="253">
        <v>3</v>
      </c>
      <c r="F112" s="253">
        <v>4</v>
      </c>
      <c r="G112" s="253">
        <v>5</v>
      </c>
      <c r="H112" s="253">
        <v>6</v>
      </c>
      <c r="I112" s="253">
        <v>7</v>
      </c>
      <c r="J112" s="253">
        <v>8</v>
      </c>
      <c r="K112" s="253">
        <v>9</v>
      </c>
      <c r="L112" s="253">
        <v>10</v>
      </c>
      <c r="M112" s="253">
        <v>11</v>
      </c>
      <c r="N112" s="253">
        <v>12</v>
      </c>
      <c r="O112" s="253">
        <v>13</v>
      </c>
      <c r="P112" s="253">
        <v>14</v>
      </c>
      <c r="Q112" s="253">
        <v>15</v>
      </c>
      <c r="R112" s="253">
        <v>16</v>
      </c>
      <c r="S112" s="253">
        <v>17</v>
      </c>
      <c r="T112" s="253">
        <v>18</v>
      </c>
      <c r="U112" s="253">
        <v>19</v>
      </c>
      <c r="V112" s="253">
        <v>20</v>
      </c>
    </row>
    <row r="113" spans="1:22">
      <c r="A113" s="249" t="s">
        <v>40</v>
      </c>
      <c r="B113" s="248">
        <v>75</v>
      </c>
      <c r="C113" s="37">
        <v>0</v>
      </c>
      <c r="D113" s="37">
        <v>0</v>
      </c>
      <c r="E113" s="37">
        <v>0</v>
      </c>
      <c r="F113" s="37">
        <v>0</v>
      </c>
      <c r="G113" s="37">
        <v>0</v>
      </c>
      <c r="H113" s="37">
        <v>0</v>
      </c>
      <c r="I113" s="37">
        <v>0</v>
      </c>
      <c r="J113" s="37">
        <v>0</v>
      </c>
      <c r="K113" s="37">
        <v>1.4705882352941124E-2</v>
      </c>
      <c r="L113" s="37">
        <v>1.4705882352941124E-2</v>
      </c>
      <c r="M113" s="37">
        <v>1.4705882352941124E-2</v>
      </c>
      <c r="N113" s="37">
        <v>2.9634581105169255E-2</v>
      </c>
      <c r="O113" s="37">
        <v>2.9634581105169255E-2</v>
      </c>
      <c r="P113" s="37">
        <v>2.9634581105169255E-2</v>
      </c>
      <c r="Q113" s="37">
        <v>2.9634581105169255E-2</v>
      </c>
      <c r="R113" s="37">
        <v>2.9634581105169255E-2</v>
      </c>
      <c r="S113" s="37">
        <v>2.9634581105169255E-2</v>
      </c>
      <c r="T113" s="37">
        <v>2.9634581105169255E-2</v>
      </c>
      <c r="U113" s="37">
        <v>2.9634581105169255E-2</v>
      </c>
      <c r="V113" s="37">
        <v>2.9634581105169255E-2</v>
      </c>
    </row>
    <row r="114" spans="1:22">
      <c r="A114" s="249" t="s">
        <v>41</v>
      </c>
      <c r="B114" s="248">
        <v>132</v>
      </c>
      <c r="C114" s="37">
        <v>0</v>
      </c>
      <c r="D114" s="37">
        <v>0</v>
      </c>
      <c r="E114" s="37">
        <v>0</v>
      </c>
      <c r="F114" s="37">
        <v>8.1300813008130524E-3</v>
      </c>
      <c r="G114" s="37">
        <v>8.1300813008130524E-3</v>
      </c>
      <c r="H114" s="37">
        <v>8.1300813008130524E-3</v>
      </c>
      <c r="I114" s="37">
        <v>8.1300813008130524E-3</v>
      </c>
      <c r="J114" s="37">
        <v>8.1300813008130524E-3</v>
      </c>
      <c r="K114" s="37">
        <v>8.1300813008130524E-3</v>
      </c>
      <c r="L114" s="37">
        <v>1.7147080561714656E-2</v>
      </c>
      <c r="M114" s="37">
        <v>1.7147080561714656E-2</v>
      </c>
      <c r="N114" s="37">
        <v>1.7147080561714656E-2</v>
      </c>
      <c r="O114" s="37">
        <v>1.7147080561714656E-2</v>
      </c>
      <c r="P114" s="37">
        <v>1.7147080561714656E-2</v>
      </c>
      <c r="Q114" s="37">
        <v>1.7147080561714656E-2</v>
      </c>
      <c r="R114" s="37">
        <v>1.7147080561714656E-2</v>
      </c>
      <c r="S114" s="37">
        <v>1.7147080561714656E-2</v>
      </c>
      <c r="T114" s="37">
        <v>1.7147080561714656E-2</v>
      </c>
      <c r="U114" s="37">
        <v>1.7147080561714656E-2</v>
      </c>
      <c r="V114" s="37">
        <v>1.7147080561714656E-2</v>
      </c>
    </row>
    <row r="115" spans="1:22">
      <c r="A115" s="249" t="s">
        <v>42</v>
      </c>
      <c r="B115" s="248">
        <v>376</v>
      </c>
      <c r="C115" s="37">
        <v>0</v>
      </c>
      <c r="D115" s="37">
        <v>0</v>
      </c>
      <c r="E115" s="37">
        <v>0</v>
      </c>
      <c r="F115" s="37">
        <v>0</v>
      </c>
      <c r="G115" s="37">
        <v>5.7306590257879542E-3</v>
      </c>
      <c r="H115" s="37">
        <v>5.7306590257879542E-3</v>
      </c>
      <c r="I115" s="37">
        <v>5.7306590257879542E-3</v>
      </c>
      <c r="J115" s="37">
        <v>1.1915894347648059E-2</v>
      </c>
      <c r="K115" s="37">
        <v>1.1915894347648059E-2</v>
      </c>
      <c r="L115" s="37">
        <v>2.5236780472770337E-2</v>
      </c>
      <c r="M115" s="37">
        <v>2.5236780472770337E-2</v>
      </c>
      <c r="N115" s="37">
        <v>3.5884911448422097E-2</v>
      </c>
      <c r="O115" s="37">
        <v>4.32309515316458E-2</v>
      </c>
      <c r="P115" s="37">
        <v>4.32309515316458E-2</v>
      </c>
      <c r="Q115" s="37">
        <v>4.7464442896550052E-2</v>
      </c>
      <c r="R115" s="37">
        <v>4.7464442896550052E-2</v>
      </c>
      <c r="S115" s="37">
        <v>5.2043940767239727E-2</v>
      </c>
      <c r="T115" s="37">
        <v>5.2043940767239727E-2</v>
      </c>
      <c r="U115" s="37">
        <v>5.2043940767239727E-2</v>
      </c>
      <c r="V115" s="37">
        <v>5.2043940767239727E-2</v>
      </c>
    </row>
    <row r="116" spans="1:22">
      <c r="A116" s="249" t="s">
        <v>43</v>
      </c>
      <c r="B116" s="248">
        <v>336</v>
      </c>
      <c r="C116" s="37">
        <v>0</v>
      </c>
      <c r="D116" s="37">
        <v>3.1347962382445305E-3</v>
      </c>
      <c r="E116" s="37">
        <v>3.1347962382445305E-3</v>
      </c>
      <c r="F116" s="37">
        <v>1.7007880145977872E-2</v>
      </c>
      <c r="G116" s="37">
        <v>2.0569445797622876E-2</v>
      </c>
      <c r="H116" s="37">
        <v>2.430773035564715E-2</v>
      </c>
      <c r="I116" s="37">
        <v>2.8149038503853308E-2</v>
      </c>
      <c r="J116" s="37">
        <v>2.8149038503853308E-2</v>
      </c>
      <c r="K116" s="37">
        <v>4.0867343476817641E-2</v>
      </c>
      <c r="L116" s="37">
        <v>4.5267034561786379E-2</v>
      </c>
      <c r="M116" s="37">
        <v>5.5148007456778725E-2</v>
      </c>
      <c r="N116" s="37">
        <v>8.1199009017319579E-2</v>
      </c>
      <c r="O116" s="37">
        <v>0.10279135379407711</v>
      </c>
      <c r="P116" s="37">
        <v>0.10826213822216202</v>
      </c>
      <c r="Q116" s="37">
        <v>0.10826213822216202</v>
      </c>
      <c r="R116" s="37">
        <v>0.10826213822216202</v>
      </c>
      <c r="S116" s="37">
        <v>0.10826213822216202</v>
      </c>
      <c r="T116" s="37">
        <v>0.10826213822216202</v>
      </c>
      <c r="U116" s="37">
        <v>0.10826213822216202</v>
      </c>
      <c r="V116" s="37">
        <v>0.10826213822216202</v>
      </c>
    </row>
    <row r="117" spans="1:22">
      <c r="A117" s="249" t="s">
        <v>44</v>
      </c>
      <c r="B117" s="248">
        <v>207</v>
      </c>
      <c r="C117" s="37">
        <v>5.12820512820511E-3</v>
      </c>
      <c r="D117" s="37">
        <v>5.12820512820511E-3</v>
      </c>
      <c r="E117" s="37">
        <v>1.0717372515125279E-2</v>
      </c>
      <c r="F117" s="37">
        <v>3.489300581729482E-2</v>
      </c>
      <c r="G117" s="37">
        <v>6.072134623158254E-2</v>
      </c>
      <c r="H117" s="37">
        <v>9.4858994782409445E-2</v>
      </c>
      <c r="I117" s="37">
        <v>0.12270948725064312</v>
      </c>
      <c r="J117" s="37">
        <v>0.18897180690517246</v>
      </c>
      <c r="K117" s="37">
        <v>0.20552340268261793</v>
      </c>
      <c r="L117" s="37">
        <v>0.21397528137748367</v>
      </c>
      <c r="M117" s="37">
        <v>0.22333271850394221</v>
      </c>
      <c r="N117" s="37">
        <v>0.25386145839997776</v>
      </c>
      <c r="O117" s="37">
        <v>0.31704629131255735</v>
      </c>
      <c r="P117" s="37">
        <v>0.32788682637108824</v>
      </c>
      <c r="Q117" s="37">
        <v>0.35189086828640648</v>
      </c>
      <c r="R117" s="37">
        <v>0.35189086828640648</v>
      </c>
      <c r="S117" s="37">
        <v>0.35189086828640648</v>
      </c>
      <c r="T117" s="37">
        <v>0.35189086828640648</v>
      </c>
      <c r="U117" s="37">
        <v>0.35189086828640648</v>
      </c>
      <c r="V117" s="37">
        <v>0.35189086828640648</v>
      </c>
    </row>
    <row r="118" spans="1:22">
      <c r="A118" s="249" t="s">
        <v>45</v>
      </c>
      <c r="B118" s="248">
        <v>34</v>
      </c>
      <c r="C118" s="37">
        <v>0</v>
      </c>
      <c r="D118" s="37">
        <v>6.4516129032258007E-2</v>
      </c>
      <c r="E118" s="37">
        <v>9.7926267281105872E-2</v>
      </c>
      <c r="F118" s="37">
        <v>0.17009216589861742</v>
      </c>
      <c r="G118" s="37">
        <v>0.17009216589861742</v>
      </c>
      <c r="H118" s="37">
        <v>0.21619815668202758</v>
      </c>
      <c r="I118" s="37">
        <v>0.26518577188940085</v>
      </c>
      <c r="J118" s="37">
        <v>0.38953894895427144</v>
      </c>
      <c r="K118" s="37">
        <v>0.45736795462601909</v>
      </c>
      <c r="L118" s="37">
        <v>0.45736795462601909</v>
      </c>
      <c r="M118" s="37">
        <v>0.45736795462601909</v>
      </c>
      <c r="N118" s="37">
        <v>0.56589436370081525</v>
      </c>
      <c r="O118" s="37">
        <v>0.56589436370081525</v>
      </c>
      <c r="P118" s="37"/>
      <c r="Q118" s="37"/>
      <c r="R118" s="37"/>
      <c r="S118" s="37"/>
      <c r="T118" s="37"/>
      <c r="U118" s="37"/>
      <c r="V118" s="37"/>
    </row>
    <row r="119" spans="1:22">
      <c r="A119" s="249" t="s">
        <v>51</v>
      </c>
      <c r="B119" s="248">
        <v>3</v>
      </c>
      <c r="C119" s="37">
        <v>0</v>
      </c>
      <c r="D119" s="37">
        <v>0</v>
      </c>
      <c r="E119" s="37">
        <v>0</v>
      </c>
      <c r="F119" s="37">
        <v>0</v>
      </c>
      <c r="G119" s="37">
        <v>0</v>
      </c>
      <c r="H119" s="37">
        <v>0</v>
      </c>
      <c r="I119" s="37">
        <v>0</v>
      </c>
      <c r="J119" s="37">
        <v>0.5</v>
      </c>
      <c r="K119" s="37">
        <v>0.5</v>
      </c>
      <c r="L119" s="37">
        <v>0.5</v>
      </c>
      <c r="M119" s="37">
        <v>0.5</v>
      </c>
      <c r="N119" s="37">
        <v>0.5</v>
      </c>
      <c r="O119" s="37"/>
      <c r="P119" s="37"/>
      <c r="Q119" s="37"/>
      <c r="R119" s="37"/>
      <c r="S119" s="37"/>
      <c r="T119" s="37"/>
      <c r="U119" s="37"/>
      <c r="V119" s="37"/>
    </row>
    <row r="120" spans="1:22">
      <c r="A120" s="249" t="s">
        <v>37</v>
      </c>
      <c r="B120" s="248">
        <v>919</v>
      </c>
      <c r="C120" s="37">
        <v>0</v>
      </c>
      <c r="D120" s="37">
        <v>1.1248593925758943E-3</v>
      </c>
      <c r="E120" s="37">
        <v>1.1248593925758943E-3</v>
      </c>
      <c r="F120" s="37">
        <v>7.1222916630176991E-3</v>
      </c>
      <c r="G120" s="37">
        <v>1.0769602405362177E-2</v>
      </c>
      <c r="H120" s="37">
        <v>1.2031375871681904E-2</v>
      </c>
      <c r="I120" s="37">
        <v>1.3314452006913391E-2</v>
      </c>
      <c r="J120" s="37">
        <v>1.5954454736579415E-2</v>
      </c>
      <c r="K120" s="37">
        <v>2.1441322262111262E-2</v>
      </c>
      <c r="L120" s="37">
        <v>2.9966334492719016E-2</v>
      </c>
      <c r="M120" s="37">
        <v>3.2954207733345342E-2</v>
      </c>
      <c r="N120" s="37">
        <v>4.6790686086505828E-2</v>
      </c>
      <c r="O120" s="37">
        <v>5.6265831752310036E-2</v>
      </c>
      <c r="P120" s="37">
        <v>5.7868096893647358E-2</v>
      </c>
      <c r="Q120" s="37">
        <v>5.9649064574377686E-2</v>
      </c>
      <c r="R120" s="37">
        <v>5.9649064574377686E-2</v>
      </c>
      <c r="S120" s="37">
        <v>6.1620450183236475E-2</v>
      </c>
      <c r="T120" s="37">
        <v>6.1620450183236475E-2</v>
      </c>
      <c r="U120" s="37">
        <v>6.1620450183236475E-2</v>
      </c>
      <c r="V120" s="37">
        <v>6.1620450183236475E-2</v>
      </c>
    </row>
    <row r="121" spans="1:22">
      <c r="A121" s="249" t="s">
        <v>38</v>
      </c>
      <c r="B121" s="248">
        <v>244</v>
      </c>
      <c r="C121" s="37">
        <v>4.3478260869564966E-3</v>
      </c>
      <c r="D121" s="37">
        <v>1.3446257253666882E-2</v>
      </c>
      <c r="E121" s="37">
        <v>2.293367303756888E-2</v>
      </c>
      <c r="F121" s="37">
        <v>5.3505416063748257E-2</v>
      </c>
      <c r="G121" s="37">
        <v>7.5459958252189652E-2</v>
      </c>
      <c r="H121" s="37">
        <v>0.11057845307516712</v>
      </c>
      <c r="I121" s="37">
        <v>0.14062647830911412</v>
      </c>
      <c r="J121" s="37">
        <v>0.21816568103519751</v>
      </c>
      <c r="K121" s="37">
        <v>0.23962959049275934</v>
      </c>
      <c r="L121" s="37">
        <v>0.24701182747826655</v>
      </c>
      <c r="M121" s="37">
        <v>0.25519648152741592</v>
      </c>
      <c r="N121" s="37">
        <v>0.29154498326772815</v>
      </c>
      <c r="O121" s="37">
        <v>0.34998000035876387</v>
      </c>
      <c r="P121" s="37">
        <v>0.36029777813084707</v>
      </c>
      <c r="Q121" s="37">
        <v>0.38314428605474538</v>
      </c>
      <c r="R121" s="37">
        <v>0.38314428605474538</v>
      </c>
      <c r="S121" s="37">
        <v>0.38314428605474538</v>
      </c>
      <c r="T121" s="37">
        <v>0.38314428605474538</v>
      </c>
      <c r="U121" s="37">
        <v>0.38314428605474538</v>
      </c>
      <c r="V121" s="37">
        <v>0.38314428605474538</v>
      </c>
    </row>
    <row r="122" spans="1:22">
      <c r="A122" s="249" t="s">
        <v>39</v>
      </c>
      <c r="B122" s="248">
        <v>1163</v>
      </c>
      <c r="C122" s="37">
        <v>8.8261253309795951E-4</v>
      </c>
      <c r="D122" s="37">
        <v>3.597127731156613E-3</v>
      </c>
      <c r="E122" s="37">
        <v>5.4561077436988681E-3</v>
      </c>
      <c r="F122" s="37">
        <v>1.6120998753115345E-2</v>
      </c>
      <c r="G122" s="37">
        <v>2.3091315241556498E-2</v>
      </c>
      <c r="H122" s="37">
        <v>3.0294342298150756E-2</v>
      </c>
      <c r="I122" s="37">
        <v>3.6625416275438027E-2</v>
      </c>
      <c r="J122" s="37">
        <v>5.1967882713434443E-2</v>
      </c>
      <c r="K122" s="37">
        <v>6.0012266913482049E-2</v>
      </c>
      <c r="L122" s="37">
        <v>6.8329359802230982E-2</v>
      </c>
      <c r="M122" s="37">
        <v>7.2083809755936534E-2</v>
      </c>
      <c r="N122" s="37">
        <v>8.9059307633314599E-2</v>
      </c>
      <c r="O122" s="37">
        <v>0.10522162552211367</v>
      </c>
      <c r="P122" s="37">
        <v>0.10796845578449143</v>
      </c>
      <c r="Q122" s="37">
        <v>0.11249946863823623</v>
      </c>
      <c r="R122" s="37">
        <v>0.11249946863823623</v>
      </c>
      <c r="S122" s="37">
        <v>0.11418994584082998</v>
      </c>
      <c r="T122" s="37">
        <v>0.11418994584082998</v>
      </c>
      <c r="U122" s="37">
        <v>0.11418994584082998</v>
      </c>
      <c r="V122" s="37">
        <v>0.11418994584082998</v>
      </c>
    </row>
    <row r="123" spans="1:22">
      <c r="A123" s="254">
        <v>29221</v>
      </c>
      <c r="B123" s="250"/>
    </row>
    <row r="124" spans="1:22">
      <c r="A124" s="251" t="s">
        <v>121</v>
      </c>
      <c r="B124" s="252" t="s">
        <v>122</v>
      </c>
      <c r="C124" s="253">
        <v>1</v>
      </c>
      <c r="D124" s="253">
        <v>2</v>
      </c>
      <c r="E124" s="253">
        <v>3</v>
      </c>
      <c r="F124" s="253">
        <v>4</v>
      </c>
      <c r="G124" s="253">
        <v>5</v>
      </c>
      <c r="H124" s="253">
        <v>6</v>
      </c>
      <c r="I124" s="253">
        <v>7</v>
      </c>
      <c r="J124" s="253">
        <v>8</v>
      </c>
      <c r="K124" s="253">
        <v>9</v>
      </c>
      <c r="L124" s="253">
        <v>10</v>
      </c>
      <c r="M124" s="253">
        <v>11</v>
      </c>
      <c r="N124" s="253">
        <v>12</v>
      </c>
      <c r="O124" s="253">
        <v>13</v>
      </c>
      <c r="P124" s="253">
        <v>14</v>
      </c>
      <c r="Q124" s="253">
        <v>15</v>
      </c>
      <c r="R124" s="253">
        <v>16</v>
      </c>
      <c r="S124" s="253">
        <v>17</v>
      </c>
      <c r="T124" s="253">
        <v>18</v>
      </c>
      <c r="U124" s="253">
        <v>19</v>
      </c>
      <c r="V124" s="253">
        <v>20</v>
      </c>
    </row>
    <row r="125" spans="1:22">
      <c r="A125" s="249" t="s">
        <v>40</v>
      </c>
      <c r="B125" s="248">
        <v>87</v>
      </c>
      <c r="C125" s="37">
        <v>0</v>
      </c>
      <c r="D125" s="37">
        <v>0</v>
      </c>
      <c r="E125" s="37">
        <v>0</v>
      </c>
      <c r="F125" s="37">
        <v>0</v>
      </c>
      <c r="G125" s="37">
        <v>0</v>
      </c>
      <c r="H125" s="37">
        <v>0</v>
      </c>
      <c r="I125" s="37">
        <v>0</v>
      </c>
      <c r="J125" s="37">
        <v>1.2658227848101222E-2</v>
      </c>
      <c r="K125" s="37">
        <v>1.2658227848101222E-2</v>
      </c>
      <c r="L125" s="37">
        <v>1.2658227848101222E-2</v>
      </c>
      <c r="M125" s="37">
        <v>2.5649566955363134E-2</v>
      </c>
      <c r="N125" s="37">
        <v>2.5649566955363134E-2</v>
      </c>
      <c r="O125" s="37">
        <v>2.5649566955363134E-2</v>
      </c>
      <c r="P125" s="37">
        <v>2.5649566955363134E-2</v>
      </c>
      <c r="Q125" s="37">
        <v>2.5649566955363134E-2</v>
      </c>
      <c r="R125" s="37">
        <v>2.5649566955363134E-2</v>
      </c>
      <c r="S125" s="37">
        <v>2.5649566955363134E-2</v>
      </c>
      <c r="T125" s="37">
        <v>2.5649566955363134E-2</v>
      </c>
      <c r="U125" s="37">
        <v>2.5649566955363134E-2</v>
      </c>
      <c r="V125" s="37">
        <v>2.5649566955363134E-2</v>
      </c>
    </row>
    <row r="126" spans="1:22">
      <c r="A126" s="249" t="s">
        <v>41</v>
      </c>
      <c r="B126" s="248">
        <v>130</v>
      </c>
      <c r="C126" s="37">
        <v>0</v>
      </c>
      <c r="D126" s="37">
        <v>0</v>
      </c>
      <c r="E126" s="37">
        <v>0</v>
      </c>
      <c r="F126" s="37">
        <v>0</v>
      </c>
      <c r="G126" s="37">
        <v>0</v>
      </c>
      <c r="H126" s="37">
        <v>0</v>
      </c>
      <c r="I126" s="37">
        <v>0</v>
      </c>
      <c r="J126" s="37">
        <v>9.009009009009028E-3</v>
      </c>
      <c r="K126" s="37">
        <v>1.8018018018017945E-2</v>
      </c>
      <c r="L126" s="37">
        <v>1.8018018018017945E-2</v>
      </c>
      <c r="M126" s="37">
        <v>1.8018018018017945E-2</v>
      </c>
      <c r="N126" s="37">
        <v>1.8018018018017945E-2</v>
      </c>
      <c r="O126" s="37">
        <v>1.8018018018017945E-2</v>
      </c>
      <c r="P126" s="37">
        <v>1.8018018018017945E-2</v>
      </c>
      <c r="Q126" s="37">
        <v>1.8018018018017945E-2</v>
      </c>
      <c r="R126" s="37">
        <v>1.8018018018017945E-2</v>
      </c>
      <c r="S126" s="37">
        <v>1.8018018018017945E-2</v>
      </c>
      <c r="T126" s="37">
        <v>1.8018018018017945E-2</v>
      </c>
      <c r="U126" s="37">
        <v>1.8018018018017945E-2</v>
      </c>
      <c r="V126" s="37">
        <v>1.8018018018017945E-2</v>
      </c>
    </row>
    <row r="127" spans="1:22">
      <c r="A127" s="249" t="s">
        <v>42</v>
      </c>
      <c r="B127" s="248">
        <v>381</v>
      </c>
      <c r="C127" s="37">
        <v>0</v>
      </c>
      <c r="D127" s="37">
        <v>0</v>
      </c>
      <c r="E127" s="37">
        <v>2.7624309392265678E-3</v>
      </c>
      <c r="F127" s="37">
        <v>8.3026396562307925E-3</v>
      </c>
      <c r="G127" s="37">
        <v>8.3026396562307925E-3</v>
      </c>
      <c r="H127" s="37">
        <v>8.3026396562307925E-3</v>
      </c>
      <c r="I127" s="37">
        <v>1.7273220182456028E-2</v>
      </c>
      <c r="J127" s="37">
        <v>2.038311505529633E-2</v>
      </c>
      <c r="K127" s="37">
        <v>3.0117151269338005E-2</v>
      </c>
      <c r="L127" s="37">
        <v>3.0117151269338005E-2</v>
      </c>
      <c r="M127" s="37">
        <v>4.0572001619507581E-2</v>
      </c>
      <c r="N127" s="37">
        <v>4.7772593364476479E-2</v>
      </c>
      <c r="O127" s="37">
        <v>4.7772593364476479E-2</v>
      </c>
      <c r="P127" s="37">
        <v>5.1912712523761395E-2</v>
      </c>
      <c r="Q127" s="37">
        <v>5.1912712523761395E-2</v>
      </c>
      <c r="R127" s="37">
        <v>5.6406017203743608E-2</v>
      </c>
      <c r="S127" s="37">
        <v>5.6406017203743608E-2</v>
      </c>
      <c r="T127" s="37">
        <v>5.6406017203743608E-2</v>
      </c>
      <c r="U127" s="37">
        <v>5.6406017203743608E-2</v>
      </c>
      <c r="V127" s="37">
        <v>6.6607033233973434E-2</v>
      </c>
    </row>
    <row r="128" spans="1:22">
      <c r="A128" s="249" t="s">
        <v>43</v>
      </c>
      <c r="B128" s="248">
        <v>336</v>
      </c>
      <c r="C128" s="37">
        <v>0</v>
      </c>
      <c r="D128" s="37">
        <v>0</v>
      </c>
      <c r="E128" s="37">
        <v>1.0138905128265097E-2</v>
      </c>
      <c r="F128" s="37">
        <v>1.3612101952376499E-2</v>
      </c>
      <c r="G128" s="37">
        <v>1.7251909694249612E-2</v>
      </c>
      <c r="H128" s="37">
        <v>2.4641622080919579E-2</v>
      </c>
      <c r="I128" s="37">
        <v>2.4641622080919579E-2</v>
      </c>
      <c r="J128" s="37">
        <v>3.2876911594314495E-2</v>
      </c>
      <c r="K128" s="37">
        <v>4.139781986220592E-2</v>
      </c>
      <c r="L128" s="37">
        <v>5.5280855638603188E-2</v>
      </c>
      <c r="M128" s="37">
        <v>7.9838188056190251E-2</v>
      </c>
      <c r="N128" s="37">
        <v>0.10498165707737583</v>
      </c>
      <c r="O128" s="37">
        <v>0.11527332695611381</v>
      </c>
      <c r="P128" s="37">
        <v>0.11527332695611381</v>
      </c>
      <c r="Q128" s="37">
        <v>0.11527332695611381</v>
      </c>
      <c r="R128" s="37">
        <v>0.11527332695611381</v>
      </c>
      <c r="S128" s="37">
        <v>0.11527332695611381</v>
      </c>
      <c r="T128" s="37">
        <v>0.11527332695611381</v>
      </c>
      <c r="U128" s="37">
        <v>0.11527332695611381</v>
      </c>
      <c r="V128" s="37">
        <v>0.11527332695611381</v>
      </c>
    </row>
    <row r="129" spans="1:22">
      <c r="A129" s="249" t="s">
        <v>44</v>
      </c>
      <c r="B129" s="248">
        <v>207</v>
      </c>
      <c r="C129" s="37">
        <v>0</v>
      </c>
      <c r="D129" s="37">
        <v>5.2356020942407877E-3</v>
      </c>
      <c r="E129" s="37">
        <v>3.8869878250309187E-2</v>
      </c>
      <c r="F129" s="37">
        <v>5.0922024159907764E-2</v>
      </c>
      <c r="G129" s="37">
        <v>8.8643724312534533E-2</v>
      </c>
      <c r="H129" s="37">
        <v>0.120961322741168</v>
      </c>
      <c r="I129" s="37">
        <v>0.18210682033660963</v>
      </c>
      <c r="J129" s="37">
        <v>0.20476814759908324</v>
      </c>
      <c r="K129" s="37">
        <v>0.2125645383088961</v>
      </c>
      <c r="L129" s="37">
        <v>0.23942329201826362</v>
      </c>
      <c r="M129" s="37">
        <v>0.26806838881238082</v>
      </c>
      <c r="N129" s="37">
        <v>0.32979158058426927</v>
      </c>
      <c r="O129" s="37">
        <v>0.35276444741968183</v>
      </c>
      <c r="P129" s="37">
        <v>0.37718843053592022</v>
      </c>
      <c r="Q129" s="37">
        <v>0.37718843053592022</v>
      </c>
      <c r="R129" s="37">
        <v>0.37718843053592022</v>
      </c>
      <c r="S129" s="37">
        <v>0.37718843053592022</v>
      </c>
      <c r="T129" s="37">
        <v>0.39275871977252219</v>
      </c>
      <c r="U129" s="37">
        <v>0.39275871977252219</v>
      </c>
      <c r="V129" s="37">
        <v>0.39275871977252219</v>
      </c>
    </row>
    <row r="130" spans="1:22">
      <c r="A130" s="249" t="s">
        <v>45</v>
      </c>
      <c r="B130" s="248">
        <v>41</v>
      </c>
      <c r="C130" s="37">
        <v>5.0000000000000044E-2</v>
      </c>
      <c r="D130" s="37">
        <v>7.567567567567568E-2</v>
      </c>
      <c r="E130" s="37">
        <v>0.1572337042925277</v>
      </c>
      <c r="F130" s="37">
        <v>0.21535551778959472</v>
      </c>
      <c r="G130" s="37">
        <v>0.27949167546592346</v>
      </c>
      <c r="H130" s="37">
        <v>0.31551709169262732</v>
      </c>
      <c r="I130" s="37">
        <v>0.44781210758396828</v>
      </c>
      <c r="J130" s="37">
        <v>0.49382776528530425</v>
      </c>
      <c r="K130" s="37">
        <v>0.49382776528530425</v>
      </c>
      <c r="L130" s="37">
        <v>0.49382776528530425</v>
      </c>
      <c r="M130" s="37">
        <v>0.61434496402689853</v>
      </c>
      <c r="N130" s="37">
        <v>0.69147597122151883</v>
      </c>
      <c r="O130" s="37">
        <v>0.69147597122151883</v>
      </c>
      <c r="P130" s="37">
        <v>0.69147597122151883</v>
      </c>
      <c r="Q130" s="37">
        <v>0.69147597122151883</v>
      </c>
      <c r="R130" s="37">
        <v>0.69147597122151883</v>
      </c>
      <c r="S130" s="37">
        <v>0.69147597122151883</v>
      </c>
      <c r="T130" s="37">
        <v>0.69147597122151883</v>
      </c>
      <c r="U130" s="37">
        <v>0.69147597122151883</v>
      </c>
      <c r="V130" s="37">
        <v>0.69147597122151883</v>
      </c>
    </row>
    <row r="131" spans="1:22">
      <c r="A131" s="249" t="s">
        <v>51</v>
      </c>
      <c r="B131" s="248">
        <v>6</v>
      </c>
      <c r="C131" s="37">
        <v>0.33333333333333337</v>
      </c>
      <c r="D131" s="37">
        <v>0.33333333333333337</v>
      </c>
      <c r="E131" s="37">
        <v>0.33333333333333337</v>
      </c>
      <c r="F131" s="37">
        <v>0.33333333333333337</v>
      </c>
      <c r="G131" s="37">
        <v>0.33333333333333337</v>
      </c>
      <c r="H131" s="37">
        <v>0.33333333333333337</v>
      </c>
      <c r="I131" s="37">
        <v>0.55555555555555558</v>
      </c>
      <c r="J131" s="37">
        <v>0.55555555555555558</v>
      </c>
      <c r="K131" s="37">
        <v>0.55555555555555558</v>
      </c>
      <c r="L131" s="37">
        <v>0.55555555555555558</v>
      </c>
      <c r="M131" s="37">
        <v>0.55555555555555558</v>
      </c>
      <c r="N131" s="37"/>
      <c r="O131" s="37"/>
      <c r="P131" s="37"/>
      <c r="Q131" s="37"/>
      <c r="R131" s="37"/>
      <c r="S131" s="37"/>
      <c r="T131" s="37"/>
      <c r="U131" s="37"/>
      <c r="V131" s="37"/>
    </row>
    <row r="132" spans="1:22">
      <c r="A132" s="249" t="s">
        <v>37</v>
      </c>
      <c r="B132" s="248">
        <v>934</v>
      </c>
      <c r="C132" s="37">
        <v>0</v>
      </c>
      <c r="D132" s="37">
        <v>0</v>
      </c>
      <c r="E132" s="37">
        <v>4.6339296391351148E-3</v>
      </c>
      <c r="F132" s="37">
        <v>8.1525100475229317E-3</v>
      </c>
      <c r="G132" s="37">
        <v>9.3709959074154137E-3</v>
      </c>
      <c r="H132" s="37">
        <v>1.1835292965303834E-2</v>
      </c>
      <c r="I132" s="37">
        <v>1.5642636856704195E-2</v>
      </c>
      <c r="J132" s="37">
        <v>2.2273335389706328E-2</v>
      </c>
      <c r="K132" s="37">
        <v>3.047918034029351E-2</v>
      </c>
      <c r="L132" s="37">
        <v>3.4776350800782563E-2</v>
      </c>
      <c r="M132" s="37">
        <v>4.8079123305042715E-2</v>
      </c>
      <c r="N132" s="37">
        <v>5.8676104307271215E-2</v>
      </c>
      <c r="O132" s="37">
        <v>6.1810211579469865E-2</v>
      </c>
      <c r="P132" s="37">
        <v>6.3519118297904353E-2</v>
      </c>
      <c r="Q132" s="37">
        <v>6.3519118297904353E-2</v>
      </c>
      <c r="R132" s="37">
        <v>6.5418673838882224E-2</v>
      </c>
      <c r="S132" s="37">
        <v>6.5418673838882224E-2</v>
      </c>
      <c r="T132" s="37">
        <v>6.5418673838882224E-2</v>
      </c>
      <c r="U132" s="37">
        <v>6.5418673838882224E-2</v>
      </c>
      <c r="V132" s="37">
        <v>6.978587629757893E-2</v>
      </c>
    </row>
    <row r="133" spans="1:22">
      <c r="A133" s="249" t="s">
        <v>38</v>
      </c>
      <c r="B133" s="248">
        <v>254</v>
      </c>
      <c r="C133" s="37">
        <v>1.6299454397443847E-2</v>
      </c>
      <c r="D133" s="37">
        <v>2.4817304163597953E-2</v>
      </c>
      <c r="E133" s="37">
        <v>6.5523750690212545E-2</v>
      </c>
      <c r="F133" s="37">
        <v>8.4922477676058983E-2</v>
      </c>
      <c r="G133" s="37">
        <v>0.12589159261364757</v>
      </c>
      <c r="H133" s="37">
        <v>0.15787116849363614</v>
      </c>
      <c r="I133" s="37">
        <v>0.23188394748126184</v>
      </c>
      <c r="J133" s="37">
        <v>0.25687676559346817</v>
      </c>
      <c r="K133" s="37">
        <v>0.2633387067622206</v>
      </c>
      <c r="L133" s="37">
        <v>0.28544766265456734</v>
      </c>
      <c r="M133" s="37">
        <v>0.32526305469023398</v>
      </c>
      <c r="N133" s="37">
        <v>0.38689371363622305</v>
      </c>
      <c r="O133" s="37">
        <v>0.4072110759523716</v>
      </c>
      <c r="P133" s="37">
        <v>0.42876703682683082</v>
      </c>
      <c r="Q133" s="37">
        <v>0.42876703682683082</v>
      </c>
      <c r="R133" s="37">
        <v>0.42876703682683082</v>
      </c>
      <c r="S133" s="37">
        <v>0.42876703682683082</v>
      </c>
      <c r="T133" s="37">
        <v>0.44236782166428723</v>
      </c>
      <c r="U133" s="37">
        <v>0.44236782166428723</v>
      </c>
      <c r="V133" s="37">
        <v>0.44236782166428723</v>
      </c>
    </row>
    <row r="134" spans="1:22">
      <c r="A134" s="249" t="s">
        <v>39</v>
      </c>
      <c r="B134" s="248">
        <v>1188</v>
      </c>
      <c r="C134" s="37">
        <v>3.4375215188683361E-3</v>
      </c>
      <c r="D134" s="37">
        <v>5.2044929472458978E-3</v>
      </c>
      <c r="E134" s="37">
        <v>1.7150622820846451E-2</v>
      </c>
      <c r="F134" s="37">
        <v>2.3764690719252357E-2</v>
      </c>
      <c r="G134" s="37">
        <v>3.2535892927043397E-2</v>
      </c>
      <c r="H134" s="37">
        <v>4.0547192205589222E-2</v>
      </c>
      <c r="I134" s="37">
        <v>5.7175341906899546E-2</v>
      </c>
      <c r="J134" s="37">
        <v>6.6981119335086436E-2</v>
      </c>
      <c r="K134" s="37">
        <v>7.4866310248159929E-2</v>
      </c>
      <c r="L134" s="37">
        <v>8.1998443188398329E-2</v>
      </c>
      <c r="M134" s="37">
        <v>9.9318081176946182E-2</v>
      </c>
      <c r="N134" s="37">
        <v>0.11719427377346447</v>
      </c>
      <c r="O134" s="37">
        <v>0.12256142532532865</v>
      </c>
      <c r="P134" s="37">
        <v>0.12687939492978118</v>
      </c>
      <c r="Q134" s="37">
        <v>0.12687939492978118</v>
      </c>
      <c r="R134" s="37">
        <v>0.12849329623305328</v>
      </c>
      <c r="S134" s="37">
        <v>0.12849329623305328</v>
      </c>
      <c r="T134" s="37">
        <v>0.13020213290710614</v>
      </c>
      <c r="U134" s="37">
        <v>0.13020213290710614</v>
      </c>
      <c r="V134" s="37">
        <v>0.13394319900212937</v>
      </c>
    </row>
    <row r="135" spans="1:22">
      <c r="A135" s="254">
        <v>29587</v>
      </c>
      <c r="B135" s="250"/>
    </row>
    <row r="136" spans="1:22">
      <c r="A136" s="251" t="s">
        <v>121</v>
      </c>
      <c r="B136" s="252" t="s">
        <v>122</v>
      </c>
      <c r="C136" s="253">
        <v>1</v>
      </c>
      <c r="D136" s="253">
        <v>2</v>
      </c>
      <c r="E136" s="253">
        <v>3</v>
      </c>
      <c r="F136" s="253">
        <v>4</v>
      </c>
      <c r="G136" s="253">
        <v>5</v>
      </c>
      <c r="H136" s="253">
        <v>6</v>
      </c>
      <c r="I136" s="253">
        <v>7</v>
      </c>
      <c r="J136" s="253">
        <v>8</v>
      </c>
      <c r="K136" s="253">
        <v>9</v>
      </c>
      <c r="L136" s="253">
        <v>10</v>
      </c>
      <c r="M136" s="253">
        <v>11</v>
      </c>
      <c r="N136" s="253">
        <v>12</v>
      </c>
      <c r="O136" s="253">
        <v>13</v>
      </c>
      <c r="P136" s="253">
        <v>14</v>
      </c>
      <c r="Q136" s="253">
        <v>15</v>
      </c>
      <c r="R136" s="253">
        <v>16</v>
      </c>
      <c r="S136" s="253">
        <v>17</v>
      </c>
      <c r="T136" s="253">
        <v>18</v>
      </c>
      <c r="U136" s="253">
        <v>19</v>
      </c>
      <c r="V136" s="253">
        <v>20</v>
      </c>
    </row>
    <row r="137" spans="1:22">
      <c r="A137" s="249" t="s">
        <v>40</v>
      </c>
      <c r="B137" s="248">
        <v>91</v>
      </c>
      <c r="C137" s="37">
        <v>0</v>
      </c>
      <c r="D137" s="37">
        <v>0</v>
      </c>
      <c r="E137" s="37">
        <v>0</v>
      </c>
      <c r="F137" s="37">
        <v>0</v>
      </c>
      <c r="G137" s="37">
        <v>0</v>
      </c>
      <c r="H137" s="37">
        <v>0</v>
      </c>
      <c r="I137" s="37">
        <v>1.2195121951219523E-2</v>
      </c>
      <c r="J137" s="37">
        <v>1.2195121951219523E-2</v>
      </c>
      <c r="K137" s="37">
        <v>1.2195121951219523E-2</v>
      </c>
      <c r="L137" s="37">
        <v>2.4859287054408985E-2</v>
      </c>
      <c r="M137" s="37">
        <v>2.4859287054408985E-2</v>
      </c>
      <c r="N137" s="37">
        <v>2.4859287054408985E-2</v>
      </c>
      <c r="O137" s="37">
        <v>2.4859287054408985E-2</v>
      </c>
      <c r="P137" s="37">
        <v>2.4859287054408985E-2</v>
      </c>
      <c r="Q137" s="37">
        <v>2.4859287054408985E-2</v>
      </c>
      <c r="R137" s="37">
        <v>2.4859287054408985E-2</v>
      </c>
      <c r="S137" s="37">
        <v>2.4859287054408985E-2</v>
      </c>
      <c r="T137" s="37">
        <v>2.4859287054408985E-2</v>
      </c>
      <c r="U137" s="37">
        <v>2.4859287054408985E-2</v>
      </c>
      <c r="V137" s="37">
        <v>2.4859287054408985E-2</v>
      </c>
    </row>
    <row r="138" spans="1:22">
      <c r="A138" s="249" t="s">
        <v>41</v>
      </c>
      <c r="B138" s="248">
        <v>135</v>
      </c>
      <c r="C138" s="37">
        <v>0</v>
      </c>
      <c r="D138" s="37">
        <v>0</v>
      </c>
      <c r="E138" s="37">
        <v>0</v>
      </c>
      <c r="F138" s="37">
        <v>0</v>
      </c>
      <c r="G138" s="37">
        <v>0</v>
      </c>
      <c r="H138" s="37">
        <v>0</v>
      </c>
      <c r="I138" s="37">
        <v>8.3333333333333037E-3</v>
      </c>
      <c r="J138" s="37">
        <v>2.5000000000000022E-2</v>
      </c>
      <c r="K138" s="37">
        <v>2.5000000000000022E-2</v>
      </c>
      <c r="L138" s="37">
        <v>2.5000000000000022E-2</v>
      </c>
      <c r="M138" s="37">
        <v>2.5000000000000022E-2</v>
      </c>
      <c r="N138" s="37">
        <v>2.5000000000000022E-2</v>
      </c>
      <c r="O138" s="37">
        <v>2.5000000000000022E-2</v>
      </c>
      <c r="P138" s="37">
        <v>2.5000000000000022E-2</v>
      </c>
      <c r="Q138" s="37">
        <v>2.5000000000000022E-2</v>
      </c>
      <c r="R138" s="37">
        <v>2.5000000000000022E-2</v>
      </c>
      <c r="S138" s="37">
        <v>2.5000000000000022E-2</v>
      </c>
      <c r="T138" s="37">
        <v>2.5000000000000022E-2</v>
      </c>
      <c r="U138" s="37">
        <v>2.5000000000000022E-2</v>
      </c>
      <c r="V138" s="37">
        <v>3.7341772151898711E-2</v>
      </c>
    </row>
    <row r="139" spans="1:22">
      <c r="A139" s="249" t="s">
        <v>42</v>
      </c>
      <c r="B139" s="248">
        <v>386</v>
      </c>
      <c r="C139" s="37">
        <v>0</v>
      </c>
      <c r="D139" s="37">
        <v>2.6881720430107503E-3</v>
      </c>
      <c r="E139" s="37">
        <v>2.6881720430107503E-3</v>
      </c>
      <c r="F139" s="37">
        <v>2.6881720430107503E-3</v>
      </c>
      <c r="G139" s="37">
        <v>2.6881720430107503E-3</v>
      </c>
      <c r="H139" s="37">
        <v>1.1523055707841734E-2</v>
      </c>
      <c r="I139" s="37">
        <v>1.4631473771653525E-2</v>
      </c>
      <c r="J139" s="37">
        <v>2.1126592293053248E-2</v>
      </c>
      <c r="K139" s="37">
        <v>2.1126592293053248E-2</v>
      </c>
      <c r="L139" s="37">
        <v>3.1540841383535634E-2</v>
      </c>
      <c r="M139" s="37">
        <v>3.8755568806216223E-2</v>
      </c>
      <c r="N139" s="37">
        <v>3.8755568806216223E-2</v>
      </c>
      <c r="O139" s="37">
        <v>4.2898863768258355E-2</v>
      </c>
      <c r="P139" s="37">
        <v>4.2898863768258355E-2</v>
      </c>
      <c r="Q139" s="37">
        <v>4.7413491769351501E-2</v>
      </c>
      <c r="R139" s="37">
        <v>4.7413491769351501E-2</v>
      </c>
      <c r="S139" s="37">
        <v>4.7413491769351501E-2</v>
      </c>
      <c r="T139" s="37">
        <v>4.7413491769351501E-2</v>
      </c>
      <c r="U139" s="37">
        <v>5.7493772279728739E-2</v>
      </c>
      <c r="V139" s="37">
        <v>6.2672377926543343E-2</v>
      </c>
    </row>
    <row r="140" spans="1:22">
      <c r="A140" s="249" t="s">
        <v>43</v>
      </c>
      <c r="B140" s="248">
        <v>339</v>
      </c>
      <c r="C140" s="37">
        <v>0</v>
      </c>
      <c r="D140" s="37">
        <v>6.422919791074011E-3</v>
      </c>
      <c r="E140" s="37">
        <v>1.9582881118344608E-2</v>
      </c>
      <c r="F140" s="37">
        <v>2.654887531382577E-2</v>
      </c>
      <c r="G140" s="37">
        <v>3.3733212829276993E-2</v>
      </c>
      <c r="H140" s="37">
        <v>3.3733212829276993E-2</v>
      </c>
      <c r="I140" s="37">
        <v>3.7742618585172139E-2</v>
      </c>
      <c r="J140" s="37">
        <v>4.5862934040149628E-2</v>
      </c>
      <c r="K140" s="37">
        <v>5.9125603668185978E-2</v>
      </c>
      <c r="L140" s="37">
        <v>8.2606165487197236E-2</v>
      </c>
      <c r="M140" s="37">
        <v>0.10179478535997522</v>
      </c>
      <c r="N140" s="37">
        <v>0.11161477389031016</v>
      </c>
      <c r="O140" s="37">
        <v>0.11161477389031016</v>
      </c>
      <c r="P140" s="37">
        <v>0.11161477389031016</v>
      </c>
      <c r="Q140" s="37">
        <v>0.11161477389031016</v>
      </c>
      <c r="R140" s="37">
        <v>0.11161477389031016</v>
      </c>
      <c r="S140" s="37">
        <v>0.11161477389031016</v>
      </c>
      <c r="T140" s="37">
        <v>0.11161477389031016</v>
      </c>
      <c r="U140" s="37">
        <v>0.11908019595845876</v>
      </c>
      <c r="V140" s="37">
        <v>0.12716202902305995</v>
      </c>
    </row>
    <row r="141" spans="1:22">
      <c r="A141" s="249" t="s">
        <v>44</v>
      </c>
      <c r="B141" s="248">
        <v>240</v>
      </c>
      <c r="C141" s="37">
        <v>0</v>
      </c>
      <c r="D141" s="37">
        <v>3.6538433753742106E-2</v>
      </c>
      <c r="E141" s="37">
        <v>5.1310763996494368E-2</v>
      </c>
      <c r="F141" s="37">
        <v>8.170769584770099E-2</v>
      </c>
      <c r="G141" s="37">
        <v>0.11872100716832967</v>
      </c>
      <c r="H141" s="37">
        <v>0.1855976878823492</v>
      </c>
      <c r="I141" s="37">
        <v>0.21067882976531094</v>
      </c>
      <c r="J141" s="37">
        <v>0.21720214522179593</v>
      </c>
      <c r="K141" s="37">
        <v>0.24732128364951989</v>
      </c>
      <c r="L141" s="37">
        <v>0.28832959200062713</v>
      </c>
      <c r="M141" s="37">
        <v>0.35162233949861466</v>
      </c>
      <c r="N141" s="37">
        <v>0.37241776381195757</v>
      </c>
      <c r="O141" s="37">
        <v>0.39443819315188888</v>
      </c>
      <c r="P141" s="37">
        <v>0.39443819315188888</v>
      </c>
      <c r="Q141" s="37">
        <v>0.39443819315188888</v>
      </c>
      <c r="R141" s="37">
        <v>0.39443819315188888</v>
      </c>
      <c r="S141" s="37">
        <v>0.40852102586928685</v>
      </c>
      <c r="T141" s="37">
        <v>0.42294734231149933</v>
      </c>
      <c r="U141" s="37">
        <v>0.42294734231149933</v>
      </c>
      <c r="V141" s="37">
        <v>0.42294734231149933</v>
      </c>
    </row>
    <row r="142" spans="1:22">
      <c r="A142" s="249" t="s">
        <v>45</v>
      </c>
      <c r="B142" s="248">
        <v>46</v>
      </c>
      <c r="C142" s="37">
        <v>4.3972332015810189E-2</v>
      </c>
      <c r="D142" s="37">
        <v>0.11392557601465336</v>
      </c>
      <c r="E142" s="37">
        <v>0.16315193290272823</v>
      </c>
      <c r="F142" s="37">
        <v>0.24334987266621666</v>
      </c>
      <c r="G142" s="37">
        <v>0.27245180064059293</v>
      </c>
      <c r="H142" s="37">
        <v>0.41233787955124224</v>
      </c>
      <c r="I142" s="37">
        <v>0.41233787955124224</v>
      </c>
      <c r="J142" s="37">
        <v>0.41233787955124224</v>
      </c>
      <c r="K142" s="37">
        <v>0.41233787955124224</v>
      </c>
      <c r="L142" s="37">
        <v>0.51517875062977481</v>
      </c>
      <c r="M142" s="37">
        <v>0.57578140680105294</v>
      </c>
      <c r="N142" s="37">
        <v>0.57578140680105294</v>
      </c>
      <c r="O142" s="37">
        <v>0.57578140680105294</v>
      </c>
      <c r="P142" s="37">
        <v>0.57578140680105294</v>
      </c>
      <c r="Q142" s="37">
        <v>0.57578140680105294</v>
      </c>
      <c r="R142" s="37">
        <v>0.57578140680105294</v>
      </c>
      <c r="S142" s="37">
        <v>0.57578140680105294</v>
      </c>
      <c r="T142" s="37">
        <v>0.57578140680105294</v>
      </c>
      <c r="U142" s="37">
        <v>0.57578140680105294</v>
      </c>
      <c r="V142" s="37">
        <v>0.57578140680105294</v>
      </c>
    </row>
    <row r="143" spans="1:22">
      <c r="A143" s="249" t="s">
        <v>51</v>
      </c>
      <c r="B143" s="248">
        <v>7</v>
      </c>
      <c r="C143" s="37">
        <v>0</v>
      </c>
      <c r="D143" s="37">
        <v>0</v>
      </c>
      <c r="E143" s="37">
        <v>0</v>
      </c>
      <c r="F143" s="37">
        <v>0</v>
      </c>
      <c r="G143" s="37">
        <v>0</v>
      </c>
      <c r="H143" s="37">
        <v>0.16666666666666663</v>
      </c>
      <c r="I143" s="37">
        <v>0.33333333333333326</v>
      </c>
      <c r="J143" s="37">
        <v>0.33333333333333326</v>
      </c>
      <c r="K143" s="37">
        <v>0.33333333333333326</v>
      </c>
      <c r="L143" s="37">
        <v>0.33333333333333326</v>
      </c>
      <c r="M143" s="37">
        <v>0.33333333333333326</v>
      </c>
      <c r="N143" s="37">
        <v>0.33333333333333326</v>
      </c>
      <c r="O143" s="37">
        <v>0.33333333333333326</v>
      </c>
      <c r="P143" s="37">
        <v>0.33333333333333326</v>
      </c>
      <c r="Q143" s="37">
        <v>0.33333333333333326</v>
      </c>
      <c r="R143" s="37">
        <v>0.33333333333333326</v>
      </c>
      <c r="S143" s="37">
        <v>0.33333333333333326</v>
      </c>
      <c r="T143" s="37">
        <v>0.33333333333333326</v>
      </c>
      <c r="U143" s="37">
        <v>0.33333333333333326</v>
      </c>
      <c r="V143" s="37">
        <v>0.33333333333333326</v>
      </c>
    </row>
    <row r="144" spans="1:22">
      <c r="A144" s="249" t="s">
        <v>37</v>
      </c>
      <c r="B144" s="248">
        <v>951</v>
      </c>
      <c r="C144" s="37">
        <v>0</v>
      </c>
      <c r="D144" s="37">
        <v>3.3236582931552849E-3</v>
      </c>
      <c r="E144" s="37">
        <v>7.8094080735647831E-3</v>
      </c>
      <c r="F144" s="37">
        <v>1.014676291411698E-2</v>
      </c>
      <c r="G144" s="37">
        <v>1.2542107349418519E-2</v>
      </c>
      <c r="H144" s="37">
        <v>1.6213164985508732E-2</v>
      </c>
      <c r="I144" s="37">
        <v>2.1368048402355844E-2</v>
      </c>
      <c r="J144" s="37">
        <v>2.9311088503033433E-2</v>
      </c>
      <c r="K144" s="37">
        <v>3.3476048045992357E-2</v>
      </c>
      <c r="L144" s="37">
        <v>4.6366949845985994E-2</v>
      </c>
      <c r="M144" s="37">
        <v>5.5172738451761183E-2</v>
      </c>
      <c r="N144" s="37">
        <v>5.8214756461026695E-2</v>
      </c>
      <c r="O144" s="37">
        <v>5.9875753363211937E-2</v>
      </c>
      <c r="P144" s="37">
        <v>5.9875753363211937E-2</v>
      </c>
      <c r="Q144" s="37">
        <v>6.1719134238970352E-2</v>
      </c>
      <c r="R144" s="37">
        <v>6.1719134238970352E-2</v>
      </c>
      <c r="S144" s="37">
        <v>6.1719134238970352E-2</v>
      </c>
      <c r="T144" s="37">
        <v>6.1719134238970352E-2</v>
      </c>
      <c r="U144" s="37">
        <v>6.8036242979633843E-2</v>
      </c>
      <c r="V144" s="37">
        <v>7.4609687408081715E-2</v>
      </c>
    </row>
    <row r="145" spans="1:22">
      <c r="A145" s="249" t="s">
        <v>38</v>
      </c>
      <c r="B145" s="248">
        <v>293</v>
      </c>
      <c r="C145" s="37">
        <v>7.0066125675726232E-3</v>
      </c>
      <c r="D145" s="37">
        <v>4.7898891264288368E-2</v>
      </c>
      <c r="E145" s="37">
        <v>6.7807607132271519E-2</v>
      </c>
      <c r="F145" s="37">
        <v>0.10513009754828317</v>
      </c>
      <c r="G145" s="37">
        <v>0.13987266669450227</v>
      </c>
      <c r="H145" s="37">
        <v>0.21894527927016927</v>
      </c>
      <c r="I145" s="37">
        <v>0.24472393261445435</v>
      </c>
      <c r="J145" s="37">
        <v>0.25008050046825259</v>
      </c>
      <c r="K145" s="37">
        <v>0.27472873418247856</v>
      </c>
      <c r="L145" s="37">
        <v>0.32227736180939859</v>
      </c>
      <c r="M145" s="37">
        <v>0.38314921682018355</v>
      </c>
      <c r="N145" s="37">
        <v>0.40093300412987098</v>
      </c>
      <c r="O145" s="37">
        <v>0.41965384775081249</v>
      </c>
      <c r="P145" s="37">
        <v>0.41965384775081249</v>
      </c>
      <c r="Q145" s="37">
        <v>0.41965384775081249</v>
      </c>
      <c r="R145" s="37">
        <v>0.41965384775081249</v>
      </c>
      <c r="S145" s="37">
        <v>0.43149764677630609</v>
      </c>
      <c r="T145" s="37">
        <v>0.44359344152574642</v>
      </c>
      <c r="U145" s="37">
        <v>0.44359344152574642</v>
      </c>
      <c r="V145" s="37">
        <v>0.44359344152574642</v>
      </c>
    </row>
    <row r="146" spans="1:22">
      <c r="A146" s="249" t="s">
        <v>39</v>
      </c>
      <c r="B146" s="248">
        <v>1244</v>
      </c>
      <c r="C146" s="37">
        <v>1.6253821366603027E-3</v>
      </c>
      <c r="D146" s="37">
        <v>1.35276387223221E-2</v>
      </c>
      <c r="E146" s="37">
        <v>2.1407346054546195E-2</v>
      </c>
      <c r="F146" s="37">
        <v>3.1374605549566503E-2</v>
      </c>
      <c r="G146" s="37">
        <v>4.0711588935399279E-2</v>
      </c>
      <c r="H146" s="37">
        <v>6.0107632621333673E-2</v>
      </c>
      <c r="I146" s="37">
        <v>6.9334704945205217E-2</v>
      </c>
      <c r="J146" s="37">
        <v>7.6754727676935364E-2</v>
      </c>
      <c r="K146" s="37">
        <v>8.461082766422634E-2</v>
      </c>
      <c r="L146" s="37">
        <v>0.1033673850508936</v>
      </c>
      <c r="M146" s="37">
        <v>0.12035878883606066</v>
      </c>
      <c r="N146" s="37">
        <v>0.12547749007414633</v>
      </c>
      <c r="O146" s="37">
        <v>0.12959210927588394</v>
      </c>
      <c r="P146" s="37">
        <v>0.12959210927588394</v>
      </c>
      <c r="Q146" s="37">
        <v>0.1311272201942687</v>
      </c>
      <c r="R146" s="37">
        <v>0.1311272201942687</v>
      </c>
      <c r="S146" s="37">
        <v>0.1327604397051817</v>
      </c>
      <c r="T146" s="37">
        <v>0.13444440001643376</v>
      </c>
      <c r="U146" s="37">
        <v>0.13975544008151741</v>
      </c>
      <c r="V146" s="37">
        <v>0.14528955926001264</v>
      </c>
    </row>
    <row r="147" spans="1:22">
      <c r="A147" s="254">
        <v>29952</v>
      </c>
      <c r="B147" s="250"/>
    </row>
    <row r="148" spans="1:22">
      <c r="A148" s="251" t="s">
        <v>121</v>
      </c>
      <c r="B148" s="252" t="s">
        <v>122</v>
      </c>
      <c r="C148" s="253">
        <v>1</v>
      </c>
      <c r="D148" s="253">
        <v>2</v>
      </c>
      <c r="E148" s="253">
        <v>3</v>
      </c>
      <c r="F148" s="253">
        <v>4</v>
      </c>
      <c r="G148" s="253">
        <v>5</v>
      </c>
      <c r="H148" s="253">
        <v>6</v>
      </c>
      <c r="I148" s="253">
        <v>7</v>
      </c>
      <c r="J148" s="253">
        <v>8</v>
      </c>
      <c r="K148" s="253">
        <v>9</v>
      </c>
      <c r="L148" s="253">
        <v>10</v>
      </c>
      <c r="M148" s="253">
        <v>11</v>
      </c>
      <c r="N148" s="253">
        <v>12</v>
      </c>
      <c r="O148" s="253">
        <v>13</v>
      </c>
      <c r="P148" s="253">
        <v>14</v>
      </c>
      <c r="Q148" s="253">
        <v>15</v>
      </c>
      <c r="R148" s="253">
        <v>16</v>
      </c>
      <c r="S148" s="253">
        <v>17</v>
      </c>
      <c r="T148" s="253">
        <v>18</v>
      </c>
      <c r="U148" s="253">
        <v>19</v>
      </c>
      <c r="V148" s="253">
        <v>20</v>
      </c>
    </row>
    <row r="149" spans="1:22">
      <c r="A149" s="249" t="s">
        <v>40</v>
      </c>
      <c r="B149" s="248">
        <v>94</v>
      </c>
      <c r="C149" s="37">
        <v>0</v>
      </c>
      <c r="D149" s="37">
        <v>0</v>
      </c>
      <c r="E149" s="37">
        <v>0</v>
      </c>
      <c r="F149" s="37">
        <v>0</v>
      </c>
      <c r="G149" s="37">
        <v>0</v>
      </c>
      <c r="H149" s="37">
        <v>1.1764705882352899E-2</v>
      </c>
      <c r="I149" s="37">
        <v>1.1764705882352899E-2</v>
      </c>
      <c r="J149" s="37">
        <v>1.1764705882352899E-2</v>
      </c>
      <c r="K149" s="37">
        <v>2.4117647058823466E-2</v>
      </c>
      <c r="L149" s="37">
        <v>2.4117647058823466E-2</v>
      </c>
      <c r="M149" s="37">
        <v>2.4117647058823466E-2</v>
      </c>
      <c r="N149" s="37">
        <v>2.4117647058823466E-2</v>
      </c>
      <c r="O149" s="37">
        <v>2.4117647058823466E-2</v>
      </c>
      <c r="P149" s="37">
        <v>2.4117647058823466E-2</v>
      </c>
      <c r="Q149" s="37">
        <v>2.4117647058823466E-2</v>
      </c>
      <c r="R149" s="37">
        <v>2.4117647058823466E-2</v>
      </c>
      <c r="S149" s="37">
        <v>2.4117647058823466E-2</v>
      </c>
      <c r="T149" s="37">
        <v>2.4117647058823466E-2</v>
      </c>
      <c r="U149" s="37">
        <v>2.4117647058823466E-2</v>
      </c>
      <c r="V149" s="37">
        <v>2.4117647058823466E-2</v>
      </c>
    </row>
    <row r="150" spans="1:22">
      <c r="A150" s="249" t="s">
        <v>41</v>
      </c>
      <c r="B150" s="248">
        <v>147</v>
      </c>
      <c r="C150" s="37">
        <v>0</v>
      </c>
      <c r="D150" s="37">
        <v>0</v>
      </c>
      <c r="E150" s="37">
        <v>0</v>
      </c>
      <c r="F150" s="37">
        <v>0</v>
      </c>
      <c r="G150" s="37">
        <v>0</v>
      </c>
      <c r="H150" s="37">
        <v>7.575757575757569E-3</v>
      </c>
      <c r="I150" s="37">
        <v>2.2843822843822803E-2</v>
      </c>
      <c r="J150" s="37">
        <v>2.2843822843822803E-2</v>
      </c>
      <c r="K150" s="37">
        <v>2.2843822843822803E-2</v>
      </c>
      <c r="L150" s="37">
        <v>2.2843822843822803E-2</v>
      </c>
      <c r="M150" s="37">
        <v>2.2843822843822803E-2</v>
      </c>
      <c r="N150" s="37">
        <v>2.2843822843822803E-2</v>
      </c>
      <c r="O150" s="37">
        <v>2.2843822843822803E-2</v>
      </c>
      <c r="P150" s="37">
        <v>3.2917597866051418E-2</v>
      </c>
      <c r="Q150" s="37">
        <v>3.2917597866051418E-2</v>
      </c>
      <c r="R150" s="37">
        <v>3.2917597866051418E-2</v>
      </c>
      <c r="S150" s="37">
        <v>3.2917597866051418E-2</v>
      </c>
      <c r="T150" s="37">
        <v>3.2917597866051418E-2</v>
      </c>
      <c r="U150" s="37">
        <v>4.4569193072484525E-2</v>
      </c>
      <c r="V150" s="37">
        <v>4.4569193072484525E-2</v>
      </c>
    </row>
    <row r="151" spans="1:22">
      <c r="A151" s="249" t="s">
        <v>42</v>
      </c>
      <c r="B151" s="248">
        <v>395</v>
      </c>
      <c r="C151" s="37">
        <v>2.564102564102555E-3</v>
      </c>
      <c r="D151" s="37">
        <v>2.564102564102555E-3</v>
      </c>
      <c r="E151" s="37">
        <v>2.564102564102555E-3</v>
      </c>
      <c r="F151" s="37">
        <v>2.564102564102555E-3</v>
      </c>
      <c r="G151" s="37">
        <v>1.1097685428722803E-2</v>
      </c>
      <c r="H151" s="37">
        <v>1.1097685428722803E-2</v>
      </c>
      <c r="I151" s="37">
        <v>1.7408775118684772E-2</v>
      </c>
      <c r="J151" s="37">
        <v>1.7408775118684772E-2</v>
      </c>
      <c r="K151" s="37">
        <v>3.0974578270501651E-2</v>
      </c>
      <c r="L151" s="37">
        <v>3.8010059604207336E-2</v>
      </c>
      <c r="M151" s="37">
        <v>3.8010059604207336E-2</v>
      </c>
      <c r="N151" s="37">
        <v>4.1985224647165142E-2</v>
      </c>
      <c r="O151" s="37">
        <v>4.1985224647165142E-2</v>
      </c>
      <c r="P151" s="37">
        <v>4.1985224647165142E-2</v>
      </c>
      <c r="Q151" s="37">
        <v>4.1985224647165142E-2</v>
      </c>
      <c r="R151" s="37">
        <v>4.1985224647165142E-2</v>
      </c>
      <c r="S151" s="37">
        <v>4.1985224647165142E-2</v>
      </c>
      <c r="T151" s="37">
        <v>4.6848243811392742E-2</v>
      </c>
      <c r="U151" s="37">
        <v>5.1838567142223124E-2</v>
      </c>
      <c r="V151" s="37">
        <v>8.2679074550362275E-2</v>
      </c>
    </row>
    <row r="152" spans="1:22">
      <c r="A152" s="249" t="s">
        <v>43</v>
      </c>
      <c r="B152" s="248">
        <v>325</v>
      </c>
      <c r="C152" s="37">
        <v>3.2894736842105088E-3</v>
      </c>
      <c r="D152" s="37">
        <v>3.2894736842105088E-3</v>
      </c>
      <c r="E152" s="37">
        <v>1.3931056229559258E-2</v>
      </c>
      <c r="F152" s="37">
        <v>2.1289985373610154E-2</v>
      </c>
      <c r="G152" s="37">
        <v>2.5128063862341121E-2</v>
      </c>
      <c r="H152" s="37">
        <v>3.3221085815749674E-2</v>
      </c>
      <c r="I152" s="37">
        <v>4.1555386800096628E-2</v>
      </c>
      <c r="J152" s="37">
        <v>5.4977596019898378E-2</v>
      </c>
      <c r="K152" s="37">
        <v>7.868000926170704E-2</v>
      </c>
      <c r="L152" s="37">
        <v>9.8078409447253878E-2</v>
      </c>
      <c r="M152" s="37">
        <v>0.10810349419073018</v>
      </c>
      <c r="N152" s="37">
        <v>0.10810349419073018</v>
      </c>
      <c r="O152" s="37">
        <v>0.10810349419073018</v>
      </c>
      <c r="P152" s="37">
        <v>0.10810349419073018</v>
      </c>
      <c r="Q152" s="37">
        <v>0.10810349419073018</v>
      </c>
      <c r="R152" s="37">
        <v>0.10810349419073018</v>
      </c>
      <c r="S152" s="37">
        <v>0.10810349419073018</v>
      </c>
      <c r="T152" s="37">
        <v>0.12348793969366489</v>
      </c>
      <c r="U152" s="37">
        <v>0.13167964119185493</v>
      </c>
      <c r="V152" s="37">
        <v>0.13167964119185493</v>
      </c>
    </row>
    <row r="153" spans="1:22">
      <c r="A153" s="249" t="s">
        <v>44</v>
      </c>
      <c r="B153" s="248">
        <v>254</v>
      </c>
      <c r="C153" s="37">
        <v>2.7864346841233179E-2</v>
      </c>
      <c r="D153" s="37">
        <v>5.3597578162027704E-2</v>
      </c>
      <c r="E153" s="37">
        <v>8.0517674676125139E-2</v>
      </c>
      <c r="F153" s="37">
        <v>0.11793590758988315</v>
      </c>
      <c r="G153" s="37">
        <v>0.18633564214131593</v>
      </c>
      <c r="H153" s="37">
        <v>0.2084209259895462</v>
      </c>
      <c r="I153" s="37">
        <v>0.21415700623599876</v>
      </c>
      <c r="J153" s="37">
        <v>0.24076492264981075</v>
      </c>
      <c r="K153" s="37">
        <v>0.28537718417829827</v>
      </c>
      <c r="L153" s="37">
        <v>0.32632726782633714</v>
      </c>
      <c r="M153" s="37">
        <v>0.34534989439033736</v>
      </c>
      <c r="N153" s="37">
        <v>0.36549297456294239</v>
      </c>
      <c r="O153" s="37">
        <v>0.36549297456294239</v>
      </c>
      <c r="P153" s="37">
        <v>0.36549297456294239</v>
      </c>
      <c r="Q153" s="37">
        <v>0.36549297456294239</v>
      </c>
      <c r="R153" s="37">
        <v>0.37899312404032659</v>
      </c>
      <c r="S153" s="37">
        <v>0.39377900203936644</v>
      </c>
      <c r="T153" s="37">
        <v>0.39377900203936644</v>
      </c>
      <c r="U153" s="37">
        <v>0.39377900203936644</v>
      </c>
      <c r="V153" s="37">
        <v>0.42654770463183311</v>
      </c>
    </row>
    <row r="154" spans="1:22">
      <c r="A154" s="249" t="s">
        <v>45</v>
      </c>
      <c r="B154" s="248">
        <v>45</v>
      </c>
      <c r="C154" s="37">
        <v>2.2222222222222254E-2</v>
      </c>
      <c r="D154" s="37">
        <v>9.1007751937984604E-2</v>
      </c>
      <c r="E154" s="37">
        <v>0.14084439256532288</v>
      </c>
      <c r="F154" s="37">
        <v>0.16769300529765652</v>
      </c>
      <c r="G154" s="37">
        <v>0.29169276533951749</v>
      </c>
      <c r="H154" s="37">
        <v>0.29169276533951749</v>
      </c>
      <c r="I154" s="37">
        <v>0.29169276533951749</v>
      </c>
      <c r="J154" s="37">
        <v>0.29169276533951749</v>
      </c>
      <c r="K154" s="37">
        <v>0.34617793723647761</v>
      </c>
      <c r="L154" s="37">
        <v>0.53192284143066015</v>
      </c>
      <c r="M154" s="37">
        <v>0.53192284143066015</v>
      </c>
      <c r="N154" s="37">
        <v>0.53192284143066015</v>
      </c>
      <c r="O154" s="37">
        <v>0.53192284143066015</v>
      </c>
      <c r="P154" s="37">
        <v>0.53192284143066015</v>
      </c>
      <c r="Q154" s="37">
        <v>0.53192284143066015</v>
      </c>
      <c r="R154" s="37">
        <v>0.53192284143066015</v>
      </c>
      <c r="S154" s="37">
        <v>0.53192284143066015</v>
      </c>
      <c r="T154" s="37">
        <v>0.53192284143066015</v>
      </c>
      <c r="U154" s="37">
        <v>0.53192284143066015</v>
      </c>
      <c r="V154" s="37">
        <v>0.53192284143066015</v>
      </c>
    </row>
    <row r="155" spans="1:22">
      <c r="A155" s="249" t="s">
        <v>51</v>
      </c>
      <c r="B155" s="248">
        <v>14</v>
      </c>
      <c r="C155" s="37">
        <v>0.2142857142857143</v>
      </c>
      <c r="D155" s="37">
        <v>0.5</v>
      </c>
      <c r="E155" s="37">
        <v>0.5</v>
      </c>
      <c r="F155" s="37">
        <v>0.5</v>
      </c>
      <c r="G155" s="37">
        <v>0.58333333333333326</v>
      </c>
      <c r="H155" s="37">
        <v>0.66666666666666663</v>
      </c>
      <c r="I155" s="37">
        <v>0.66666666666666663</v>
      </c>
      <c r="J155" s="37">
        <v>0.66666666666666663</v>
      </c>
      <c r="K155" s="37">
        <v>0.66666666666666663</v>
      </c>
      <c r="L155" s="37">
        <v>0.66666666666666663</v>
      </c>
      <c r="M155" s="37">
        <v>0.66666666666666663</v>
      </c>
      <c r="N155" s="37">
        <v>0.66666666666666663</v>
      </c>
      <c r="O155" s="37">
        <v>0.66666666666666663</v>
      </c>
      <c r="P155" s="37">
        <v>0.66666666666666663</v>
      </c>
      <c r="Q155" s="37">
        <v>0.66666666666666663</v>
      </c>
      <c r="R155" s="37">
        <v>0.66666666666666663</v>
      </c>
      <c r="S155" s="37">
        <v>0.66666666666666663</v>
      </c>
      <c r="T155" s="37">
        <v>0.66666666666666663</v>
      </c>
      <c r="U155" s="37">
        <v>0.66666666666666663</v>
      </c>
      <c r="V155" s="37">
        <v>0.66666666666666663</v>
      </c>
    </row>
    <row r="156" spans="1:22">
      <c r="A156" s="249" t="s">
        <v>37</v>
      </c>
      <c r="B156" s="248">
        <v>961</v>
      </c>
      <c r="C156" s="37">
        <v>2.1470962859041487E-3</v>
      </c>
      <c r="D156" s="37">
        <v>2.1470962859041487E-3</v>
      </c>
      <c r="E156" s="37">
        <v>5.5412063764831432E-3</v>
      </c>
      <c r="F156" s="37">
        <v>7.8729441524215682E-3</v>
      </c>
      <c r="G156" s="37">
        <v>1.26590905709002E-2</v>
      </c>
      <c r="H156" s="37">
        <v>1.7694068050864487E-2</v>
      </c>
      <c r="I156" s="37">
        <v>2.5450240235687871E-2</v>
      </c>
      <c r="J156" s="37">
        <v>2.952294895501606E-2</v>
      </c>
      <c r="K156" s="37">
        <v>4.3555846758652428E-2</v>
      </c>
      <c r="L156" s="37">
        <v>5.2201303185122394E-2</v>
      </c>
      <c r="M156" s="37">
        <v>5.5190303953900899E-2</v>
      </c>
      <c r="N156" s="37">
        <v>5.6822099629282752E-2</v>
      </c>
      <c r="O156" s="37">
        <v>5.6822099629282752E-2</v>
      </c>
      <c r="P156" s="37">
        <v>5.8628953844552356E-2</v>
      </c>
      <c r="Q156" s="37">
        <v>5.8628953844552356E-2</v>
      </c>
      <c r="R156" s="37">
        <v>5.8628953844552356E-2</v>
      </c>
      <c r="S156" s="37">
        <v>5.8628953844552356E-2</v>
      </c>
      <c r="T156" s="37">
        <v>6.4814152299704775E-2</v>
      </c>
      <c r="U156" s="37">
        <v>7.1244031586084167E-2</v>
      </c>
      <c r="V156" s="37">
        <v>8.4408939091268231E-2</v>
      </c>
    </row>
    <row r="157" spans="1:22">
      <c r="A157" s="249" t="s">
        <v>38</v>
      </c>
      <c r="B157" s="248">
        <v>313</v>
      </c>
      <c r="C157" s="37">
        <v>3.5419503917661466E-2</v>
      </c>
      <c r="D157" s="37">
        <v>7.9678031051535592E-2</v>
      </c>
      <c r="E157" s="37">
        <v>0.10867370890327666</v>
      </c>
      <c r="F157" s="37">
        <v>0.1428181087495678</v>
      </c>
      <c r="G157" s="37">
        <v>0.21916483797436326</v>
      </c>
      <c r="H157" s="37">
        <v>0.24151869395511461</v>
      </c>
      <c r="I157" s="37">
        <v>0.2461719535014022</v>
      </c>
      <c r="J157" s="37">
        <v>0.26804106122087223</v>
      </c>
      <c r="K157" s="37">
        <v>0.31108330798464801</v>
      </c>
      <c r="L157" s="37">
        <v>0.36557636944842331</v>
      </c>
      <c r="M157" s="37">
        <v>0.38166906641851206</v>
      </c>
      <c r="N157" s="37">
        <v>0.3986096399412925</v>
      </c>
      <c r="O157" s="37">
        <v>0.3986096399412925</v>
      </c>
      <c r="P157" s="37">
        <v>0.3986096399412925</v>
      </c>
      <c r="Q157" s="37">
        <v>0.3986096399412925</v>
      </c>
      <c r="R157" s="37">
        <v>0.40974649846089817</v>
      </c>
      <c r="S157" s="37">
        <v>0.4217924882882268</v>
      </c>
      <c r="T157" s="37">
        <v>0.4217924882882268</v>
      </c>
      <c r="U157" s="37">
        <v>0.4217924882882268</v>
      </c>
      <c r="V157" s="37">
        <v>0.44868586092598373</v>
      </c>
    </row>
    <row r="158" spans="1:22">
      <c r="A158" s="249" t="s">
        <v>39</v>
      </c>
      <c r="B158" s="248">
        <v>1274</v>
      </c>
      <c r="C158" s="37">
        <v>1.0402716147011826E-2</v>
      </c>
      <c r="D158" s="37">
        <v>2.1126717683921381E-2</v>
      </c>
      <c r="E158" s="37">
        <v>3.0566832341068939E-2</v>
      </c>
      <c r="F158" s="37">
        <v>4.031043383570998E-2</v>
      </c>
      <c r="G158" s="37">
        <v>6.146793646712323E-2</v>
      </c>
      <c r="H158" s="37">
        <v>7.0259868477952514E-2</v>
      </c>
      <c r="I158" s="37">
        <v>7.7334418039262665E-2</v>
      </c>
      <c r="J158" s="37">
        <v>8.4867953767101989E-2</v>
      </c>
      <c r="K158" s="37">
        <v>0.10406823261035592</v>
      </c>
      <c r="L158" s="37">
        <v>0.12046898775127624</v>
      </c>
      <c r="M158" s="37">
        <v>0.12542120547662639</v>
      </c>
      <c r="N158" s="37">
        <v>0.12940089921385878</v>
      </c>
      <c r="O158" s="37">
        <v>0.12940089921385878</v>
      </c>
      <c r="P158" s="37">
        <v>0.13088403226460177</v>
      </c>
      <c r="Q158" s="37">
        <v>0.13088403226460177</v>
      </c>
      <c r="R158" s="37">
        <v>0.1324700103079145</v>
      </c>
      <c r="S158" s="37">
        <v>0.13410995357765376</v>
      </c>
      <c r="T158" s="37">
        <v>0.13928541189749377</v>
      </c>
      <c r="U158" s="37">
        <v>0.14467238081535982</v>
      </c>
      <c r="V158" s="37">
        <v>0.15931921870748811</v>
      </c>
    </row>
    <row r="159" spans="1:22">
      <c r="A159" s="254">
        <v>30317</v>
      </c>
      <c r="B159" s="250"/>
    </row>
    <row r="160" spans="1:22">
      <c r="A160" s="251" t="s">
        <v>121</v>
      </c>
      <c r="B160" s="252" t="s">
        <v>122</v>
      </c>
      <c r="C160" s="253">
        <v>1</v>
      </c>
      <c r="D160" s="253">
        <v>2</v>
      </c>
      <c r="E160" s="253">
        <v>3</v>
      </c>
      <c r="F160" s="253">
        <v>4</v>
      </c>
      <c r="G160" s="253">
        <v>5</v>
      </c>
      <c r="H160" s="253">
        <v>6</v>
      </c>
      <c r="I160" s="253">
        <v>7</v>
      </c>
      <c r="J160" s="253">
        <v>8</v>
      </c>
      <c r="K160" s="253">
        <v>9</v>
      </c>
      <c r="L160" s="253">
        <v>10</v>
      </c>
      <c r="M160" s="253">
        <v>11</v>
      </c>
      <c r="N160" s="253">
        <v>12</v>
      </c>
      <c r="O160" s="253">
        <v>13</v>
      </c>
      <c r="P160" s="253">
        <v>14</v>
      </c>
      <c r="Q160" s="253">
        <v>15</v>
      </c>
      <c r="R160" s="253">
        <v>16</v>
      </c>
      <c r="S160" s="253">
        <v>17</v>
      </c>
      <c r="T160" s="253">
        <v>18</v>
      </c>
      <c r="U160" s="253">
        <v>19</v>
      </c>
      <c r="V160" s="253">
        <v>20</v>
      </c>
    </row>
    <row r="161" spans="1:22">
      <c r="A161" s="249" t="s">
        <v>40</v>
      </c>
      <c r="B161" s="248">
        <v>101</v>
      </c>
      <c r="C161" s="37">
        <v>0</v>
      </c>
      <c r="D161" s="37">
        <v>0</v>
      </c>
      <c r="E161" s="37">
        <v>0</v>
      </c>
      <c r="F161" s="37">
        <v>0</v>
      </c>
      <c r="G161" s="37">
        <v>2.2471910112359605E-2</v>
      </c>
      <c r="H161" s="37">
        <v>2.2471910112359605E-2</v>
      </c>
      <c r="I161" s="37">
        <v>2.2471910112359605E-2</v>
      </c>
      <c r="J161" s="37">
        <v>3.4845683402076499E-2</v>
      </c>
      <c r="K161" s="37">
        <v>3.4845683402076499E-2</v>
      </c>
      <c r="L161" s="37">
        <v>3.4845683402076499E-2</v>
      </c>
      <c r="M161" s="37">
        <v>3.4845683402076499E-2</v>
      </c>
      <c r="N161" s="37">
        <v>3.4845683402076499E-2</v>
      </c>
      <c r="O161" s="37">
        <v>3.4845683402076499E-2</v>
      </c>
      <c r="P161" s="37">
        <v>3.4845683402076499E-2</v>
      </c>
      <c r="Q161" s="37">
        <v>3.4845683402076499E-2</v>
      </c>
      <c r="R161" s="37">
        <v>3.4845683402076499E-2</v>
      </c>
      <c r="S161" s="37">
        <v>3.4845683402076499E-2</v>
      </c>
      <c r="T161" s="37">
        <v>3.4845683402076499E-2</v>
      </c>
      <c r="U161" s="37">
        <v>3.4845683402076499E-2</v>
      </c>
      <c r="V161" s="37">
        <v>3.4845683402076499E-2</v>
      </c>
    </row>
    <row r="162" spans="1:22">
      <c r="A162" s="249" t="s">
        <v>41</v>
      </c>
      <c r="B162" s="248">
        <v>235</v>
      </c>
      <c r="C162" s="37">
        <v>0</v>
      </c>
      <c r="D162" s="37">
        <v>0</v>
      </c>
      <c r="E162" s="37">
        <v>0</v>
      </c>
      <c r="F162" s="37">
        <v>0</v>
      </c>
      <c r="G162" s="37">
        <v>4.6511627906976605E-3</v>
      </c>
      <c r="H162" s="37">
        <v>1.8871740435453921E-2</v>
      </c>
      <c r="I162" s="37">
        <v>1.8871740435453921E-2</v>
      </c>
      <c r="J162" s="37">
        <v>1.8871740435453921E-2</v>
      </c>
      <c r="K162" s="37">
        <v>1.8871740435453921E-2</v>
      </c>
      <c r="L162" s="37">
        <v>1.8871740435453921E-2</v>
      </c>
      <c r="M162" s="37">
        <v>1.8871740435453921E-2</v>
      </c>
      <c r="N162" s="37">
        <v>1.8871740435453921E-2</v>
      </c>
      <c r="O162" s="37">
        <v>2.5412595499217594E-2</v>
      </c>
      <c r="P162" s="37">
        <v>2.5412595499217594E-2</v>
      </c>
      <c r="Q162" s="37">
        <v>2.5412595499217594E-2</v>
      </c>
      <c r="R162" s="37">
        <v>2.5412595499217594E-2</v>
      </c>
      <c r="S162" s="37">
        <v>2.5412595499217594E-2</v>
      </c>
      <c r="T162" s="37">
        <v>2.5412595499217594E-2</v>
      </c>
      <c r="U162" s="37">
        <v>3.3209294735223827E-2</v>
      </c>
      <c r="V162" s="37">
        <v>4.1472463156290273E-2</v>
      </c>
    </row>
    <row r="163" spans="1:22">
      <c r="A163" s="249" t="s">
        <v>42</v>
      </c>
      <c r="B163" s="248">
        <v>484</v>
      </c>
      <c r="C163" s="37">
        <v>0</v>
      </c>
      <c r="D163" s="37">
        <v>0</v>
      </c>
      <c r="E163" s="37">
        <v>0</v>
      </c>
      <c r="F163" s="37">
        <v>2.2522522522522292E-3</v>
      </c>
      <c r="G163" s="37">
        <v>2.2522522522522292E-3</v>
      </c>
      <c r="H163" s="37">
        <v>9.7294829892453638E-3</v>
      </c>
      <c r="I163" s="37">
        <v>9.7294829892453638E-3</v>
      </c>
      <c r="J163" s="37">
        <v>2.3079809887641578E-2</v>
      </c>
      <c r="K163" s="37">
        <v>3.419078239843365E-2</v>
      </c>
      <c r="L163" s="37">
        <v>3.9951486801706126E-2</v>
      </c>
      <c r="M163" s="37">
        <v>4.3088900243530626E-2</v>
      </c>
      <c r="N163" s="37">
        <v>4.3088900243530626E-2</v>
      </c>
      <c r="O163" s="37">
        <v>4.3088900243530626E-2</v>
      </c>
      <c r="P163" s="37">
        <v>4.3088900243530626E-2</v>
      </c>
      <c r="Q163" s="37">
        <v>4.3088900243530626E-2</v>
      </c>
      <c r="R163" s="37">
        <v>4.3088900243530626E-2</v>
      </c>
      <c r="S163" s="37">
        <v>4.3088900243530626E-2</v>
      </c>
      <c r="T163" s="37">
        <v>4.7213517052825726E-2</v>
      </c>
      <c r="U163" s="37">
        <v>5.9827820032693935E-2</v>
      </c>
      <c r="V163" s="37">
        <v>6.4160410723787531E-2</v>
      </c>
    </row>
    <row r="164" spans="1:22">
      <c r="A164" s="249" t="s">
        <v>43</v>
      </c>
      <c r="B164" s="248">
        <v>333</v>
      </c>
      <c r="C164" s="37">
        <v>0</v>
      </c>
      <c r="D164" s="37">
        <v>9.6053434246305969E-3</v>
      </c>
      <c r="E164" s="37">
        <v>1.3020497412821519E-2</v>
      </c>
      <c r="F164" s="37">
        <v>2.7162563532394546E-2</v>
      </c>
      <c r="G164" s="37">
        <v>3.116600977300199E-2</v>
      </c>
      <c r="H164" s="37">
        <v>3.5271238545150241E-2</v>
      </c>
      <c r="I164" s="37">
        <v>4.4291352947058993E-2</v>
      </c>
      <c r="J164" s="37">
        <v>6.7895614489516976E-2</v>
      </c>
      <c r="K164" s="37">
        <v>8.7731081964186219E-2</v>
      </c>
      <c r="L164" s="37">
        <v>8.7731081964186219E-2</v>
      </c>
      <c r="M164" s="37">
        <v>8.7731081964186219E-2</v>
      </c>
      <c r="N164" s="37">
        <v>8.7731081964186219E-2</v>
      </c>
      <c r="O164" s="37">
        <v>8.7731081964186219E-2</v>
      </c>
      <c r="P164" s="37">
        <v>8.7731081964186219E-2</v>
      </c>
      <c r="Q164" s="37">
        <v>8.7731081964186219E-2</v>
      </c>
      <c r="R164" s="37">
        <v>8.7731081964186219E-2</v>
      </c>
      <c r="S164" s="37">
        <v>0.10294195505459702</v>
      </c>
      <c r="T164" s="37">
        <v>0.11896084871433632</v>
      </c>
      <c r="U164" s="37">
        <v>0.13590390931598373</v>
      </c>
      <c r="V164" s="37">
        <v>0.17047833695180425</v>
      </c>
    </row>
    <row r="165" spans="1:22">
      <c r="A165" s="249" t="s">
        <v>44</v>
      </c>
      <c r="B165" s="248">
        <v>179</v>
      </c>
      <c r="C165" s="37">
        <v>1.1565357719203972E-2</v>
      </c>
      <c r="D165" s="37">
        <v>2.4197499644386999E-2</v>
      </c>
      <c r="E165" s="37">
        <v>4.4159163095277676E-2</v>
      </c>
      <c r="F165" s="37">
        <v>0.1024420230204639</v>
      </c>
      <c r="G165" s="37">
        <v>0.11916378013553786</v>
      </c>
      <c r="H165" s="37">
        <v>0.15522161081123942</v>
      </c>
      <c r="I165" s="37">
        <v>0.19804703788901246</v>
      </c>
      <c r="J165" s="37">
        <v>0.23291455798079441</v>
      </c>
      <c r="K165" s="37">
        <v>0.26870542980262369</v>
      </c>
      <c r="L165" s="37">
        <v>0.26870542980262369</v>
      </c>
      <c r="M165" s="37">
        <v>0.28532576094347317</v>
      </c>
      <c r="N165" s="37">
        <v>0.28532576094347317</v>
      </c>
      <c r="O165" s="37">
        <v>0.28532576094347317</v>
      </c>
      <c r="P165" s="37">
        <v>0.28532576094347317</v>
      </c>
      <c r="Q165" s="37">
        <v>0.28532576094347317</v>
      </c>
      <c r="R165" s="37">
        <v>0.30996970022128445</v>
      </c>
      <c r="S165" s="37">
        <v>0.33650932713585047</v>
      </c>
      <c r="T165" s="37">
        <v>0.36415477183852329</v>
      </c>
      <c r="U165" s="37">
        <v>0.41944566124386895</v>
      </c>
      <c r="V165" s="37">
        <v>0.44709110594654189</v>
      </c>
    </row>
    <row r="166" spans="1:22">
      <c r="A166" s="249" t="s">
        <v>45</v>
      </c>
      <c r="B166" s="248">
        <v>140</v>
      </c>
      <c r="C166" s="37">
        <v>2.217500272420192E-2</v>
      </c>
      <c r="D166" s="37">
        <v>6.8564839804262978E-2</v>
      </c>
      <c r="E166" s="37">
        <v>0.13299322595737195</v>
      </c>
      <c r="F166" s="37">
        <v>0.23330566765942773</v>
      </c>
      <c r="G166" s="37">
        <v>0.26037309630553696</v>
      </c>
      <c r="H166" s="37">
        <v>0.26961843260171769</v>
      </c>
      <c r="I166" s="37">
        <v>0.29176153049392306</v>
      </c>
      <c r="J166" s="37">
        <v>0.36426264196360536</v>
      </c>
      <c r="K166" s="37">
        <v>0.47586627747747912</v>
      </c>
      <c r="L166" s="37">
        <v>0.5247060107125322</v>
      </c>
      <c r="M166" s="37">
        <v>0.5497214838329253</v>
      </c>
      <c r="N166" s="37">
        <v>0.5497214838329253</v>
      </c>
      <c r="O166" s="37">
        <v>0.5497214838329253</v>
      </c>
      <c r="P166" s="37">
        <v>0.5497214838329253</v>
      </c>
      <c r="Q166" s="37">
        <v>0.58724469351351494</v>
      </c>
      <c r="R166" s="37">
        <v>0.58724469351351494</v>
      </c>
      <c r="S166" s="37">
        <v>0.58724469351351494</v>
      </c>
      <c r="T166" s="37">
        <v>0.58724469351351494</v>
      </c>
      <c r="U166" s="37">
        <v>0.58724469351351494</v>
      </c>
      <c r="V166" s="37">
        <v>0.58724469351351494</v>
      </c>
    </row>
    <row r="167" spans="1:22">
      <c r="A167" s="249" t="s">
        <v>51</v>
      </c>
      <c r="B167" s="248">
        <v>21</v>
      </c>
      <c r="C167" s="37">
        <v>0.45054945054945061</v>
      </c>
      <c r="D167" s="37">
        <v>0.56043956043956045</v>
      </c>
      <c r="E167" s="37">
        <v>0.61538461538461542</v>
      </c>
      <c r="F167" s="37">
        <v>0.61538461538461542</v>
      </c>
      <c r="G167" s="37">
        <v>0.74358974358974361</v>
      </c>
      <c r="H167" s="37">
        <v>0.74358974358974361</v>
      </c>
      <c r="I167" s="37">
        <v>0.74358974358974361</v>
      </c>
      <c r="J167" s="37">
        <v>0.74358974358974361</v>
      </c>
      <c r="K167" s="37">
        <v>0.74358974358974361</v>
      </c>
      <c r="L167" s="37">
        <v>0.74358974358974361</v>
      </c>
      <c r="M167" s="37">
        <v>0.74358974358974361</v>
      </c>
      <c r="N167" s="37">
        <v>0.74358974358974361</v>
      </c>
      <c r="O167" s="37">
        <v>0.74358974358974361</v>
      </c>
      <c r="P167" s="37">
        <v>0.74358974358974361</v>
      </c>
      <c r="Q167" s="37">
        <v>0.74358974358974361</v>
      </c>
      <c r="R167" s="37">
        <v>0.74358974358974361</v>
      </c>
      <c r="S167" s="37">
        <v>0.74358974358974361</v>
      </c>
      <c r="T167" s="37">
        <v>0.74358974358974361</v>
      </c>
      <c r="U167" s="37">
        <v>0.74358974358974361</v>
      </c>
      <c r="V167" s="37">
        <v>0.74358974358974361</v>
      </c>
    </row>
    <row r="168" spans="1:22">
      <c r="A168" s="249" t="s">
        <v>37</v>
      </c>
      <c r="B168" s="248">
        <v>1153</v>
      </c>
      <c r="C168" s="37">
        <v>0</v>
      </c>
      <c r="D168" s="37">
        <v>2.7157861135380656E-3</v>
      </c>
      <c r="E168" s="37">
        <v>3.6575086951116109E-3</v>
      </c>
      <c r="F168" s="37">
        <v>8.4722671146483242E-3</v>
      </c>
      <c r="G168" s="37">
        <v>1.2558762039554972E-2</v>
      </c>
      <c r="H168" s="37">
        <v>2.0036335002218575E-2</v>
      </c>
      <c r="I168" s="37">
        <v>2.2272910499328336E-2</v>
      </c>
      <c r="J168" s="37">
        <v>3.4963015253608676E-2</v>
      </c>
      <c r="K168" s="37">
        <v>4.4554600312451842E-2</v>
      </c>
      <c r="L168" s="37">
        <v>4.7050854579834489E-2</v>
      </c>
      <c r="M168" s="37">
        <v>4.8414158078289637E-2</v>
      </c>
      <c r="N168" s="37">
        <v>4.8414158078289637E-2</v>
      </c>
      <c r="O168" s="37">
        <v>4.9931838846904886E-2</v>
      </c>
      <c r="P168" s="37">
        <v>4.9931838846904886E-2</v>
      </c>
      <c r="Q168" s="37">
        <v>4.9931838846904886E-2</v>
      </c>
      <c r="R168" s="37">
        <v>4.9931838846904886E-2</v>
      </c>
      <c r="S168" s="37">
        <v>5.3402973023065958E-2</v>
      </c>
      <c r="T168" s="37">
        <v>5.8829343041125637E-2</v>
      </c>
      <c r="U168" s="37">
        <v>6.9946362631796433E-2</v>
      </c>
      <c r="V168" s="37">
        <v>8.1501834034882203E-2</v>
      </c>
    </row>
    <row r="169" spans="1:22">
      <c r="A169" s="249" t="s">
        <v>38</v>
      </c>
      <c r="B169" s="248">
        <v>340</v>
      </c>
      <c r="C169" s="37">
        <v>4.2684855551346712E-2</v>
      </c>
      <c r="D169" s="37">
        <v>7.5574270812390876E-2</v>
      </c>
      <c r="E169" s="37">
        <v>0.11672109109005979</v>
      </c>
      <c r="F169" s="37">
        <v>0.18957887347001623</v>
      </c>
      <c r="G169" s="37">
        <v>0.21796956070428475</v>
      </c>
      <c r="H169" s="37">
        <v>0.2395297337793979</v>
      </c>
      <c r="I169" s="37">
        <v>0.27063332368223525</v>
      </c>
      <c r="J169" s="37">
        <v>0.31845008854765533</v>
      </c>
      <c r="K169" s="37">
        <v>0.37789277070728433</v>
      </c>
      <c r="L169" s="37">
        <v>0.39389753404024097</v>
      </c>
      <c r="M169" s="37">
        <v>0.41199014496441289</v>
      </c>
      <c r="N169" s="37">
        <v>0.41199014496441289</v>
      </c>
      <c r="O169" s="37">
        <v>0.41199014496441289</v>
      </c>
      <c r="P169" s="37">
        <v>0.41199014496441289</v>
      </c>
      <c r="Q169" s="37">
        <v>0.42424035027765428</v>
      </c>
      <c r="R169" s="37">
        <v>0.4386343415207129</v>
      </c>
      <c r="S169" s="37">
        <v>0.45380638634447734</v>
      </c>
      <c r="T169" s="37">
        <v>0.46987090439316914</v>
      </c>
      <c r="U169" s="37">
        <v>0.50199994049055285</v>
      </c>
      <c r="V169" s="37">
        <v>0.51859994247420105</v>
      </c>
    </row>
    <row r="170" spans="1:22">
      <c r="A170" s="249" t="s">
        <v>39</v>
      </c>
      <c r="B170" s="248">
        <v>1493</v>
      </c>
      <c r="C170" s="37">
        <v>9.4999800081139174E-3</v>
      </c>
      <c r="D170" s="37">
        <v>1.8681434840706168E-2</v>
      </c>
      <c r="E170" s="37">
        <v>2.816093449426027E-2</v>
      </c>
      <c r="F170" s="37">
        <v>4.7233171525910889E-2</v>
      </c>
      <c r="G170" s="37">
        <v>5.6167875952810697E-2</v>
      </c>
      <c r="H170" s="37">
        <v>6.6397857047521658E-2</v>
      </c>
      <c r="I170" s="37">
        <v>7.3682493972448082E-2</v>
      </c>
      <c r="J170" s="37">
        <v>9.1887718816684116E-2</v>
      </c>
      <c r="K170" s="37">
        <v>0.10888190479658943</v>
      </c>
      <c r="L170" s="37">
        <v>0.11313212953349838</v>
      </c>
      <c r="M170" s="37">
        <v>0.11656842788569632</v>
      </c>
      <c r="N170" s="37">
        <v>0.11656842788569632</v>
      </c>
      <c r="O170" s="37">
        <v>0.11786568423241339</v>
      </c>
      <c r="P170" s="37">
        <v>0.11786568423241339</v>
      </c>
      <c r="Q170" s="37">
        <v>0.11925268787355747</v>
      </c>
      <c r="R170" s="37">
        <v>0.12068479732416959</v>
      </c>
      <c r="S170" s="37">
        <v>0.12521286491956851</v>
      </c>
      <c r="T170" s="37">
        <v>0.1314782919056684</v>
      </c>
      <c r="U170" s="37">
        <v>0.14429963398949264</v>
      </c>
      <c r="V170" s="37">
        <v>0.15596156816737827</v>
      </c>
    </row>
    <row r="171" spans="1:22">
      <c r="A171" s="254">
        <v>30682</v>
      </c>
      <c r="B171" s="250"/>
    </row>
    <row r="172" spans="1:22">
      <c r="A172" s="251" t="s">
        <v>121</v>
      </c>
      <c r="B172" s="252" t="s">
        <v>122</v>
      </c>
      <c r="C172" s="253">
        <v>1</v>
      </c>
      <c r="D172" s="253">
        <v>2</v>
      </c>
      <c r="E172" s="253">
        <v>3</v>
      </c>
      <c r="F172" s="253">
        <v>4</v>
      </c>
      <c r="G172" s="253">
        <v>5</v>
      </c>
      <c r="H172" s="253">
        <v>6</v>
      </c>
      <c r="I172" s="253">
        <v>7</v>
      </c>
      <c r="J172" s="253">
        <v>8</v>
      </c>
      <c r="K172" s="253">
        <v>9</v>
      </c>
      <c r="L172" s="253">
        <v>10</v>
      </c>
      <c r="M172" s="253">
        <v>11</v>
      </c>
      <c r="N172" s="253">
        <v>12</v>
      </c>
      <c r="O172" s="253">
        <v>13</v>
      </c>
      <c r="P172" s="253">
        <v>14</v>
      </c>
      <c r="Q172" s="253">
        <v>15</v>
      </c>
      <c r="R172" s="253">
        <v>16</v>
      </c>
      <c r="S172" s="253">
        <v>17</v>
      </c>
      <c r="T172" s="253">
        <v>18</v>
      </c>
      <c r="U172" s="253">
        <v>19</v>
      </c>
      <c r="V172" s="253">
        <v>20</v>
      </c>
    </row>
    <row r="173" spans="1:22">
      <c r="A173" s="249" t="s">
        <v>40</v>
      </c>
      <c r="B173" s="248">
        <v>87</v>
      </c>
      <c r="C173" s="37">
        <v>0</v>
      </c>
      <c r="D173" s="37">
        <v>0</v>
      </c>
      <c r="E173" s="37">
        <v>0</v>
      </c>
      <c r="F173" s="37">
        <v>1.2658227848101222E-2</v>
      </c>
      <c r="G173" s="37">
        <v>1.2658227848101222E-2</v>
      </c>
      <c r="H173" s="37">
        <v>1.2658227848101222E-2</v>
      </c>
      <c r="I173" s="37">
        <v>2.6967528893780846E-2</v>
      </c>
      <c r="J173" s="37">
        <v>2.6967528893780846E-2</v>
      </c>
      <c r="K173" s="37">
        <v>2.6967528893780846E-2</v>
      </c>
      <c r="L173" s="37">
        <v>2.6967528893780846E-2</v>
      </c>
      <c r="M173" s="37">
        <v>2.6967528893780846E-2</v>
      </c>
      <c r="N173" s="37">
        <v>2.6967528893780846E-2</v>
      </c>
      <c r="O173" s="37">
        <v>2.6967528893780846E-2</v>
      </c>
      <c r="P173" s="37">
        <v>2.6967528893780846E-2</v>
      </c>
      <c r="Q173" s="37">
        <v>2.6967528893780846E-2</v>
      </c>
      <c r="R173" s="37">
        <v>2.6967528893780846E-2</v>
      </c>
      <c r="S173" s="37">
        <v>2.6967528893780846E-2</v>
      </c>
      <c r="T173" s="37">
        <v>2.6967528893780846E-2</v>
      </c>
      <c r="U173" s="37">
        <v>2.6967528893780846E-2</v>
      </c>
      <c r="V173" s="37">
        <v>2.6967528893780846E-2</v>
      </c>
    </row>
    <row r="174" spans="1:22">
      <c r="A174" s="249" t="s">
        <v>41</v>
      </c>
      <c r="B174" s="248">
        <v>251</v>
      </c>
      <c r="C174" s="37">
        <v>0</v>
      </c>
      <c r="D174" s="37">
        <v>0</v>
      </c>
      <c r="E174" s="37">
        <v>0</v>
      </c>
      <c r="F174" s="37">
        <v>8.5470085470085166E-3</v>
      </c>
      <c r="G174" s="37">
        <v>1.7400330818822751E-2</v>
      </c>
      <c r="H174" s="37">
        <v>1.7400330818822751E-2</v>
      </c>
      <c r="I174" s="37">
        <v>1.7400330818822751E-2</v>
      </c>
      <c r="J174" s="37">
        <v>1.7400330818822751E-2</v>
      </c>
      <c r="K174" s="37">
        <v>1.7400330818822751E-2</v>
      </c>
      <c r="L174" s="37">
        <v>1.7400330818822751E-2</v>
      </c>
      <c r="M174" s="37">
        <v>1.7400330818822751E-2</v>
      </c>
      <c r="N174" s="37">
        <v>2.350343435410962E-2</v>
      </c>
      <c r="O174" s="37">
        <v>2.350343435410962E-2</v>
      </c>
      <c r="P174" s="37">
        <v>2.350343435410962E-2</v>
      </c>
      <c r="Q174" s="37">
        <v>2.350343435410962E-2</v>
      </c>
      <c r="R174" s="37">
        <v>2.350343435410962E-2</v>
      </c>
      <c r="S174" s="37">
        <v>2.350343435410962E-2</v>
      </c>
      <c r="T174" s="37">
        <v>3.0683556160329362E-2</v>
      </c>
      <c r="U174" s="37">
        <v>3.8256340877826811E-2</v>
      </c>
      <c r="V174" s="37">
        <v>3.8256340877826811E-2</v>
      </c>
    </row>
    <row r="175" spans="1:22">
      <c r="A175" s="249" t="s">
        <v>42</v>
      </c>
      <c r="B175" s="248">
        <v>506</v>
      </c>
      <c r="C175" s="37">
        <v>0</v>
      </c>
      <c r="D175" s="37">
        <v>2.0833333333333259E-3</v>
      </c>
      <c r="E175" s="37">
        <v>4.1930937279774927E-3</v>
      </c>
      <c r="F175" s="37">
        <v>6.4409648482303128E-3</v>
      </c>
      <c r="G175" s="37">
        <v>1.5684922938280277E-2</v>
      </c>
      <c r="H175" s="37">
        <v>1.5684922938280277E-2</v>
      </c>
      <c r="I175" s="37">
        <v>3.0547089235316904E-2</v>
      </c>
      <c r="J175" s="37">
        <v>4.085454982939063E-2</v>
      </c>
      <c r="K175" s="37">
        <v>4.6155399607583858E-2</v>
      </c>
      <c r="L175" s="37">
        <v>4.6155399607583858E-2</v>
      </c>
      <c r="M175" s="37">
        <v>4.6155399607583858E-2</v>
      </c>
      <c r="N175" s="37">
        <v>4.6155399607583858E-2</v>
      </c>
      <c r="O175" s="37">
        <v>4.6155399607583858E-2</v>
      </c>
      <c r="P175" s="37">
        <v>4.6155399607583858E-2</v>
      </c>
      <c r="Q175" s="37">
        <v>4.6155399607583858E-2</v>
      </c>
      <c r="R175" s="37">
        <v>4.6155399607583858E-2</v>
      </c>
      <c r="S175" s="37">
        <v>4.9925536368028212E-2</v>
      </c>
      <c r="T175" s="37">
        <v>6.1468366459343948E-2</v>
      </c>
      <c r="U175" s="37">
        <v>6.5428415546013308E-2</v>
      </c>
      <c r="V175" s="37">
        <v>6.9878756424365585E-2</v>
      </c>
    </row>
    <row r="176" spans="1:22">
      <c r="A176" s="249" t="s">
        <v>43</v>
      </c>
      <c r="B176" s="248">
        <v>341</v>
      </c>
      <c r="C176" s="37">
        <v>6.0606060606060996E-3</v>
      </c>
      <c r="D176" s="37">
        <v>6.0606060606060996E-3</v>
      </c>
      <c r="E176" s="37">
        <v>9.3301435406698552E-3</v>
      </c>
      <c r="F176" s="37">
        <v>1.3215123369922144E-2</v>
      </c>
      <c r="G176" s="37">
        <v>1.7194094646656333E-2</v>
      </c>
      <c r="H176" s="37">
        <v>2.5933615202398563E-2</v>
      </c>
      <c r="I176" s="37">
        <v>3.5287717937351859E-2</v>
      </c>
      <c r="J176" s="37">
        <v>4.995941578039842E-2</v>
      </c>
      <c r="K176" s="37">
        <v>4.995941578039842E-2</v>
      </c>
      <c r="L176" s="37">
        <v>5.5580957698857625E-2</v>
      </c>
      <c r="M176" s="37">
        <v>5.5580957698857625E-2</v>
      </c>
      <c r="N176" s="37">
        <v>5.5580957698857625E-2</v>
      </c>
      <c r="O176" s="37">
        <v>5.5580957698857625E-2</v>
      </c>
      <c r="P176" s="37">
        <v>6.2681852753753486E-2</v>
      </c>
      <c r="Q176" s="37">
        <v>6.2681852753753486E-2</v>
      </c>
      <c r="R176" s="37">
        <v>7.0693118969533342E-2</v>
      </c>
      <c r="S176" s="37">
        <v>8.7744621373762044E-2</v>
      </c>
      <c r="T176" s="37">
        <v>0.11440707389073212</v>
      </c>
      <c r="U176" s="37">
        <v>0.14189755247779745</v>
      </c>
      <c r="V176" s="37">
        <v>0.14189755247779745</v>
      </c>
    </row>
    <row r="177" spans="1:22">
      <c r="A177" s="249" t="s">
        <v>44</v>
      </c>
      <c r="B177" s="248">
        <v>196</v>
      </c>
      <c r="C177" s="37">
        <v>5.1546391752577136E-3</v>
      </c>
      <c r="D177" s="37">
        <v>2.1435019174261716E-2</v>
      </c>
      <c r="E177" s="37">
        <v>9.0601071065259831E-2</v>
      </c>
      <c r="F177" s="37">
        <v>0.11628812724512516</v>
      </c>
      <c r="G177" s="37">
        <v>0.15109050488864784</v>
      </c>
      <c r="H177" s="37">
        <v>0.1834699048665116</v>
      </c>
      <c r="I177" s="37">
        <v>0.24342403473960039</v>
      </c>
      <c r="J177" s="37">
        <v>0.29642562403719952</v>
      </c>
      <c r="K177" s="37">
        <v>0.30724984520585796</v>
      </c>
      <c r="L177" s="37">
        <v>0.31899137325321625</v>
      </c>
      <c r="M177" s="37">
        <v>0.31899137325321625</v>
      </c>
      <c r="N177" s="37">
        <v>0.31899137325321625</v>
      </c>
      <c r="O177" s="37">
        <v>0.31899137325321625</v>
      </c>
      <c r="P177" s="37">
        <v>0.31899137325321625</v>
      </c>
      <c r="Q177" s="37">
        <v>0.31899137325321625</v>
      </c>
      <c r="R177" s="37">
        <v>0.35738156544727517</v>
      </c>
      <c r="S177" s="37">
        <v>0.37746339152704778</v>
      </c>
      <c r="T177" s="37">
        <v>0.39754521760682038</v>
      </c>
      <c r="U177" s="37">
        <v>0.43770886976636558</v>
      </c>
      <c r="V177" s="37">
        <v>0.43770886976636558</v>
      </c>
    </row>
    <row r="178" spans="1:22">
      <c r="A178" s="249" t="s">
        <v>45</v>
      </c>
      <c r="B178" s="248">
        <v>159</v>
      </c>
      <c r="C178" s="37">
        <v>5.1671214916551467E-2</v>
      </c>
      <c r="D178" s="37">
        <v>0.11854444464967373</v>
      </c>
      <c r="E178" s="37">
        <v>0.20920428921364231</v>
      </c>
      <c r="F178" s="37">
        <v>0.2388384992267778</v>
      </c>
      <c r="G178" s="37">
        <v>0.27008996926341677</v>
      </c>
      <c r="H178" s="37">
        <v>0.32624074624683386</v>
      </c>
      <c r="I178" s="37">
        <v>0.40795366052585458</v>
      </c>
      <c r="J178" s="37">
        <v>0.46890613879217913</v>
      </c>
      <c r="K178" s="37">
        <v>0.48787377669245846</v>
      </c>
      <c r="L178" s="37">
        <v>0.52884387455706183</v>
      </c>
      <c r="M178" s="37">
        <v>0.52884387455706183</v>
      </c>
      <c r="N178" s="37">
        <v>0.52884387455706183</v>
      </c>
      <c r="O178" s="37">
        <v>0.52884387455706183</v>
      </c>
      <c r="P178" s="37">
        <v>0.52884387455706183</v>
      </c>
      <c r="Q178" s="37">
        <v>0.56508665343728781</v>
      </c>
      <c r="R178" s="37">
        <v>0.56508665343728781</v>
      </c>
      <c r="S178" s="37">
        <v>0.56508665343728781</v>
      </c>
      <c r="T178" s="37">
        <v>0.56508665343728781</v>
      </c>
      <c r="U178" s="37">
        <v>0.56508665343728781</v>
      </c>
      <c r="V178" s="37">
        <v>0.56508665343728781</v>
      </c>
    </row>
    <row r="179" spans="1:22">
      <c r="A179" s="249" t="s">
        <v>51</v>
      </c>
      <c r="B179" s="248">
        <v>11</v>
      </c>
      <c r="C179" s="37">
        <v>0.18181818181818188</v>
      </c>
      <c r="D179" s="37">
        <v>0.2987012987012988</v>
      </c>
      <c r="E179" s="37">
        <v>0.2987012987012988</v>
      </c>
      <c r="F179" s="37">
        <v>0.47402597402597413</v>
      </c>
      <c r="G179" s="37">
        <v>0.47402597402597413</v>
      </c>
      <c r="H179" s="37">
        <v>0.47402597402597413</v>
      </c>
      <c r="I179" s="37">
        <v>0.47402597402597413</v>
      </c>
      <c r="J179" s="37">
        <v>0.47402597402597413</v>
      </c>
      <c r="K179" s="37">
        <v>0.47402597402597413</v>
      </c>
      <c r="L179" s="37">
        <v>0.47402597402597413</v>
      </c>
      <c r="M179" s="37">
        <v>0.47402597402597413</v>
      </c>
      <c r="N179" s="37">
        <v>0.47402597402597413</v>
      </c>
      <c r="O179" s="37">
        <v>0.47402597402597413</v>
      </c>
      <c r="P179" s="37">
        <v>0.47402597402597413</v>
      </c>
      <c r="Q179" s="37">
        <v>0.47402597402597413</v>
      </c>
      <c r="R179" s="37">
        <v>0.47402597402597413</v>
      </c>
      <c r="S179" s="37">
        <v>0.47402597402597413</v>
      </c>
      <c r="T179" s="37">
        <v>0.47402597402597413</v>
      </c>
      <c r="U179" s="37">
        <v>0.47402597402597413</v>
      </c>
      <c r="V179" s="37">
        <v>0.47402597402597413</v>
      </c>
    </row>
    <row r="180" spans="1:22">
      <c r="A180" s="249" t="s">
        <v>37</v>
      </c>
      <c r="B180" s="248">
        <v>1185</v>
      </c>
      <c r="C180" s="37">
        <v>1.7211703958691649E-3</v>
      </c>
      <c r="D180" s="37">
        <v>2.6180965680202561E-3</v>
      </c>
      <c r="E180" s="37">
        <v>4.4298711428285564E-3</v>
      </c>
      <c r="F180" s="37">
        <v>9.2960009328433291E-3</v>
      </c>
      <c r="G180" s="37">
        <v>1.6437387171822415E-2</v>
      </c>
      <c r="H180" s="37">
        <v>1.8577156994091459E-2</v>
      </c>
      <c r="I180" s="37">
        <v>2.855634709116428E-2</v>
      </c>
      <c r="J180" s="37">
        <v>3.6651426994704361E-2</v>
      </c>
      <c r="K180" s="37">
        <v>3.906599379689657E-2</v>
      </c>
      <c r="L180" s="37">
        <v>4.038959435640499E-2</v>
      </c>
      <c r="M180" s="37">
        <v>4.038959435640499E-2</v>
      </c>
      <c r="N180" s="37">
        <v>4.1870474612027864E-2</v>
      </c>
      <c r="O180" s="37">
        <v>4.1870474612027864E-2</v>
      </c>
      <c r="P180" s="37">
        <v>4.3454159777958301E-2</v>
      </c>
      <c r="Q180" s="37">
        <v>4.3454159777958301E-2</v>
      </c>
      <c r="R180" s="37">
        <v>4.5174565965408031E-2</v>
      </c>
      <c r="S180" s="37">
        <v>5.0495590917118083E-2</v>
      </c>
      <c r="T180" s="37">
        <v>6.3215549032462737E-2</v>
      </c>
      <c r="U180" s="37">
        <v>7.2695347847172354E-2</v>
      </c>
      <c r="V180" s="37">
        <v>7.4760614333036046E-2</v>
      </c>
    </row>
    <row r="181" spans="1:22">
      <c r="A181" s="249" t="s">
        <v>38</v>
      </c>
      <c r="B181" s="248">
        <v>366</v>
      </c>
      <c r="C181" s="37">
        <v>3.0776581734023978E-2</v>
      </c>
      <c r="D181" s="37">
        <v>7.155437102791018E-2</v>
      </c>
      <c r="E181" s="37">
        <v>0.14849040646269751</v>
      </c>
      <c r="F181" s="37">
        <v>0.17859760052776963</v>
      </c>
      <c r="G181" s="37">
        <v>0.2109923846141788</v>
      </c>
      <c r="H181" s="37">
        <v>0.25343142245501338</v>
      </c>
      <c r="I181" s="37">
        <v>0.32025507512389362</v>
      </c>
      <c r="J181" s="37">
        <v>0.37334622046419197</v>
      </c>
      <c r="K181" s="37">
        <v>0.38593269321202017</v>
      </c>
      <c r="L181" s="37">
        <v>0.40710742792884702</v>
      </c>
      <c r="M181" s="37">
        <v>0.40710742792884702</v>
      </c>
      <c r="N181" s="37">
        <v>0.40710742792884702</v>
      </c>
      <c r="O181" s="37">
        <v>0.40710742792884702</v>
      </c>
      <c r="P181" s="37">
        <v>0.40710742792884702</v>
      </c>
      <c r="Q181" s="37">
        <v>0.41850920816098458</v>
      </c>
      <c r="R181" s="37">
        <v>0.44275948963075717</v>
      </c>
      <c r="S181" s="37">
        <v>0.45571857126725124</v>
      </c>
      <c r="T181" s="37">
        <v>0.4686776529037453</v>
      </c>
      <c r="U181" s="37">
        <v>0.49492810032125889</v>
      </c>
      <c r="V181" s="37">
        <v>0.49492810032125889</v>
      </c>
    </row>
    <row r="182" spans="1:22">
      <c r="A182" s="249" t="s">
        <v>39</v>
      </c>
      <c r="B182" s="248">
        <v>1551</v>
      </c>
      <c r="C182" s="37">
        <v>8.5268347924045695E-3</v>
      </c>
      <c r="D182" s="37">
        <v>1.8689913218043697E-2</v>
      </c>
      <c r="E182" s="37">
        <v>3.780772017405587E-2</v>
      </c>
      <c r="F182" s="37">
        <v>4.8319273188820899E-2</v>
      </c>
      <c r="G182" s="37">
        <v>6.0984549170536084E-2</v>
      </c>
      <c r="H182" s="37">
        <v>7.1146316804896359E-2</v>
      </c>
      <c r="I182" s="37">
        <v>9.1716363101838838E-2</v>
      </c>
      <c r="J182" s="37">
        <v>0.10765493337911636</v>
      </c>
      <c r="K182" s="37">
        <v>0.11165208843232655</v>
      </c>
      <c r="L182" s="37">
        <v>0.11597921257546018</v>
      </c>
      <c r="M182" s="37">
        <v>0.11597921257546018</v>
      </c>
      <c r="N182" s="37">
        <v>0.11720872688342199</v>
      </c>
      <c r="O182" s="37">
        <v>0.11720872688342199</v>
      </c>
      <c r="P182" s="37">
        <v>0.11853225203052331</v>
      </c>
      <c r="Q182" s="37">
        <v>0.11990311944571685</v>
      </c>
      <c r="R182" s="37">
        <v>0.1242464030868099</v>
      </c>
      <c r="S182" s="37">
        <v>0.13026030773490005</v>
      </c>
      <c r="T182" s="37">
        <v>0.14255494405874358</v>
      </c>
      <c r="U182" s="37">
        <v>0.15375809565738596</v>
      </c>
      <c r="V182" s="37">
        <v>0.15549933414368766</v>
      </c>
    </row>
    <row r="183" spans="1:22">
      <c r="A183" s="254">
        <v>31048</v>
      </c>
      <c r="B183" s="250"/>
    </row>
    <row r="184" spans="1:22">
      <c r="A184" s="251" t="s">
        <v>121</v>
      </c>
      <c r="B184" s="252" t="s">
        <v>122</v>
      </c>
      <c r="C184" s="253">
        <v>1</v>
      </c>
      <c r="D184" s="253">
        <v>2</v>
      </c>
      <c r="E184" s="253">
        <v>3</v>
      </c>
      <c r="F184" s="253">
        <v>4</v>
      </c>
      <c r="G184" s="253">
        <v>5</v>
      </c>
      <c r="H184" s="253">
        <v>6</v>
      </c>
      <c r="I184" s="253">
        <v>7</v>
      </c>
      <c r="J184" s="253">
        <v>8</v>
      </c>
      <c r="K184" s="253">
        <v>9</v>
      </c>
      <c r="L184" s="253">
        <v>10</v>
      </c>
      <c r="M184" s="253">
        <v>11</v>
      </c>
      <c r="N184" s="253">
        <v>12</v>
      </c>
      <c r="O184" s="253">
        <v>13</v>
      </c>
      <c r="P184" s="253">
        <v>14</v>
      </c>
      <c r="Q184" s="253">
        <v>15</v>
      </c>
      <c r="R184" s="253">
        <v>16</v>
      </c>
      <c r="S184" s="253">
        <v>17</v>
      </c>
      <c r="T184" s="253">
        <v>18</v>
      </c>
      <c r="U184" s="253">
        <v>19</v>
      </c>
      <c r="V184" s="253">
        <v>20</v>
      </c>
    </row>
    <row r="185" spans="1:22">
      <c r="A185" s="249" t="s">
        <v>40</v>
      </c>
      <c r="B185" s="248">
        <v>92</v>
      </c>
      <c r="C185" s="37">
        <v>0</v>
      </c>
      <c r="D185" s="37">
        <v>0</v>
      </c>
      <c r="E185" s="37">
        <v>0</v>
      </c>
      <c r="F185" s="37">
        <v>0</v>
      </c>
      <c r="G185" s="37">
        <v>0</v>
      </c>
      <c r="H185" s="37">
        <v>1.3333333333333308E-2</v>
      </c>
      <c r="I185" s="37">
        <v>1.3333333333333308E-2</v>
      </c>
      <c r="J185" s="37">
        <v>1.3333333333333308E-2</v>
      </c>
      <c r="K185" s="37">
        <v>1.3333333333333308E-2</v>
      </c>
      <c r="L185" s="37">
        <v>1.3333333333333308E-2</v>
      </c>
      <c r="M185" s="37">
        <v>1.3333333333333308E-2</v>
      </c>
      <c r="N185" s="37">
        <v>1.3333333333333308E-2</v>
      </c>
      <c r="O185" s="37">
        <v>1.3333333333333308E-2</v>
      </c>
      <c r="P185" s="37">
        <v>1.3333333333333308E-2</v>
      </c>
      <c r="Q185" s="37">
        <v>1.3333333333333308E-2</v>
      </c>
      <c r="R185" s="37">
        <v>1.3333333333333308E-2</v>
      </c>
      <c r="S185" s="37">
        <v>1.3333333333333308E-2</v>
      </c>
      <c r="T185" s="37">
        <v>1.3333333333333308E-2</v>
      </c>
      <c r="U185" s="37">
        <v>1.3333333333333308E-2</v>
      </c>
      <c r="V185" s="37">
        <v>1.3333333333333308E-2</v>
      </c>
    </row>
    <row r="186" spans="1:22">
      <c r="A186" s="249" t="s">
        <v>41</v>
      </c>
      <c r="B186" s="248">
        <v>304</v>
      </c>
      <c r="C186" s="37">
        <v>0</v>
      </c>
      <c r="D186" s="37">
        <v>0</v>
      </c>
      <c r="E186" s="37">
        <v>0</v>
      </c>
      <c r="F186" s="37">
        <v>7.6509633458646809E-3</v>
      </c>
      <c r="G186" s="37">
        <v>7.6509633458646809E-3</v>
      </c>
      <c r="H186" s="37">
        <v>7.6509633458646809E-3</v>
      </c>
      <c r="I186" s="37">
        <v>7.6509633458646809E-3</v>
      </c>
      <c r="J186" s="37">
        <v>7.6509633458646809E-3</v>
      </c>
      <c r="K186" s="37">
        <v>7.6509633458646809E-3</v>
      </c>
      <c r="L186" s="37">
        <v>7.6509633458646809E-3</v>
      </c>
      <c r="M186" s="37">
        <v>1.3225957933809318E-2</v>
      </c>
      <c r="N186" s="37">
        <v>1.3225957933809318E-2</v>
      </c>
      <c r="O186" s="37">
        <v>1.3225957933809318E-2</v>
      </c>
      <c r="P186" s="37">
        <v>1.3225957933809318E-2</v>
      </c>
      <c r="Q186" s="37">
        <v>1.3225957933809318E-2</v>
      </c>
      <c r="R186" s="37">
        <v>1.3225957933809318E-2</v>
      </c>
      <c r="S186" s="37">
        <v>1.9804451547583923E-2</v>
      </c>
      <c r="T186" s="37">
        <v>2.6707237100065728E-2</v>
      </c>
      <c r="U186" s="37">
        <v>2.6707237100065728E-2</v>
      </c>
      <c r="V186" s="37">
        <v>2.6707237100065728E-2</v>
      </c>
    </row>
    <row r="187" spans="1:22">
      <c r="A187" s="249" t="s">
        <v>42</v>
      </c>
      <c r="B187" s="248">
        <v>567</v>
      </c>
      <c r="C187" s="37">
        <v>0</v>
      </c>
      <c r="D187" s="37">
        <v>1.879699248120259E-3</v>
      </c>
      <c r="E187" s="37">
        <v>1.1927443609022537E-2</v>
      </c>
      <c r="F187" s="37">
        <v>2.26509584664637E-2</v>
      </c>
      <c r="G187" s="37">
        <v>2.26509584664637E-2</v>
      </c>
      <c r="H187" s="37">
        <v>3.8985059772998376E-2</v>
      </c>
      <c r="I187" s="37">
        <v>4.8723644708799752E-2</v>
      </c>
      <c r="J187" s="37">
        <v>5.1246924165805674E-2</v>
      </c>
      <c r="K187" s="37">
        <v>5.1246924165805674E-2</v>
      </c>
      <c r="L187" s="37">
        <v>5.1246924165805674E-2</v>
      </c>
      <c r="M187" s="37">
        <v>5.1246924165805674E-2</v>
      </c>
      <c r="N187" s="37">
        <v>5.1246924165805674E-2</v>
      </c>
      <c r="O187" s="37">
        <v>5.1246924165805674E-2</v>
      </c>
      <c r="P187" s="37">
        <v>5.1246924165805674E-2</v>
      </c>
      <c r="Q187" s="37">
        <v>5.1246924165805674E-2</v>
      </c>
      <c r="R187" s="37">
        <v>5.4881993421875386E-2</v>
      </c>
      <c r="S187" s="37">
        <v>6.2340380953667229E-2</v>
      </c>
      <c r="T187" s="37">
        <v>6.6152005421335258E-2</v>
      </c>
      <c r="U187" s="37">
        <v>7.0416151515301784E-2</v>
      </c>
      <c r="V187" s="37">
        <v>7.0416151515301784E-2</v>
      </c>
    </row>
    <row r="188" spans="1:22">
      <c r="A188" s="249" t="s">
        <v>43</v>
      </c>
      <c r="B188" s="248">
        <v>346</v>
      </c>
      <c r="C188" s="37">
        <v>0</v>
      </c>
      <c r="D188" s="37">
        <v>9.8057663760480196E-3</v>
      </c>
      <c r="E188" s="37">
        <v>1.3196842518595764E-2</v>
      </c>
      <c r="F188" s="37">
        <v>1.7051542352507498E-2</v>
      </c>
      <c r="G188" s="37">
        <v>2.5715258721928813E-2</v>
      </c>
      <c r="H188" s="37">
        <v>3.0205050156389968E-2</v>
      </c>
      <c r="I188" s="37">
        <v>4.4905808165711658E-2</v>
      </c>
      <c r="J188" s="37">
        <v>4.9959216588115307E-2</v>
      </c>
      <c r="K188" s="37">
        <v>5.5614221251281237E-2</v>
      </c>
      <c r="L188" s="37">
        <v>5.5614221251281237E-2</v>
      </c>
      <c r="M188" s="37">
        <v>5.5614221251281237E-2</v>
      </c>
      <c r="N188" s="37">
        <v>5.5614221251281237E-2</v>
      </c>
      <c r="O188" s="37">
        <v>6.310934647944566E-2</v>
      </c>
      <c r="P188" s="37">
        <v>6.310934647944566E-2</v>
      </c>
      <c r="Q188" s="37">
        <v>8.8141445206919689E-2</v>
      </c>
      <c r="R188" s="37">
        <v>0.10637861630278123</v>
      </c>
      <c r="S188" s="37">
        <v>0.13452321481066853</v>
      </c>
      <c r="T188" s="37">
        <v>0.16414888997654331</v>
      </c>
      <c r="U188" s="37">
        <v>0.16414888997654331</v>
      </c>
      <c r="V188" s="37">
        <v>0.16414888997654331</v>
      </c>
    </row>
    <row r="189" spans="1:22">
      <c r="A189" s="249" t="s">
        <v>44</v>
      </c>
      <c r="B189" s="248">
        <v>236</v>
      </c>
      <c r="C189" s="37">
        <v>8.7152201689646436E-3</v>
      </c>
      <c r="D189" s="37">
        <v>5.9266403555254921E-2</v>
      </c>
      <c r="E189" s="37">
        <v>8.6536366656975283E-2</v>
      </c>
      <c r="F189" s="37">
        <v>0.12090104420942327</v>
      </c>
      <c r="G189" s="37">
        <v>0.17175104052666734</v>
      </c>
      <c r="H189" s="37">
        <v>0.23344604146533787</v>
      </c>
      <c r="I189" s="37">
        <v>0.29113398162960369</v>
      </c>
      <c r="J189" s="37">
        <v>0.30722785205186876</v>
      </c>
      <c r="K189" s="37">
        <v>0.31610954625633192</v>
      </c>
      <c r="L189" s="37">
        <v>0.31610954625633192</v>
      </c>
      <c r="M189" s="37">
        <v>0.31610954625633192</v>
      </c>
      <c r="N189" s="37">
        <v>0.31610954625633192</v>
      </c>
      <c r="O189" s="37">
        <v>0.31610954625633192</v>
      </c>
      <c r="P189" s="37">
        <v>0.31610954625633192</v>
      </c>
      <c r="Q189" s="37">
        <v>0.33165251111414251</v>
      </c>
      <c r="R189" s="37">
        <v>0.34878962621377985</v>
      </c>
      <c r="S189" s="37">
        <v>0.38306385641305452</v>
      </c>
      <c r="T189" s="37">
        <v>0.41733808661232918</v>
      </c>
      <c r="U189" s="37">
        <v>0.41733808661232918</v>
      </c>
      <c r="V189" s="37">
        <v>0.41733808661232918</v>
      </c>
    </row>
    <row r="190" spans="1:22">
      <c r="A190" s="249" t="s">
        <v>45</v>
      </c>
      <c r="B190" s="248">
        <v>187</v>
      </c>
      <c r="C190" s="37">
        <v>7.1090191314910234E-2</v>
      </c>
      <c r="D190" s="37">
        <v>0.15585854331960824</v>
      </c>
      <c r="E190" s="37">
        <v>0.20376549425797352</v>
      </c>
      <c r="F190" s="37">
        <v>0.2359415211426954</v>
      </c>
      <c r="G190" s="37">
        <v>0.29232609369254503</v>
      </c>
      <c r="H190" s="37">
        <v>0.37549817209949843</v>
      </c>
      <c r="I190" s="37">
        <v>0.43074476929693795</v>
      </c>
      <c r="J190" s="37">
        <v>0.44799492780309136</v>
      </c>
      <c r="K190" s="37">
        <v>0.48888419241026981</v>
      </c>
      <c r="L190" s="37">
        <v>0.48888419241026981</v>
      </c>
      <c r="M190" s="37">
        <v>0.51443998278975633</v>
      </c>
      <c r="N190" s="37">
        <v>0.51443998278975633</v>
      </c>
      <c r="O190" s="37">
        <v>0.51443998278975633</v>
      </c>
      <c r="P190" s="37">
        <v>0.54912284116191656</v>
      </c>
      <c r="Q190" s="37">
        <v>0.54912284116191656</v>
      </c>
      <c r="R190" s="37">
        <v>0.54912284116191656</v>
      </c>
      <c r="S190" s="37">
        <v>0.54912284116191656</v>
      </c>
      <c r="T190" s="37">
        <v>0.54912284116191656</v>
      </c>
      <c r="U190" s="37">
        <v>0.54912284116191656</v>
      </c>
      <c r="V190" s="37">
        <v>0.54912284116191656</v>
      </c>
    </row>
    <row r="191" spans="1:22">
      <c r="A191" s="249" t="s">
        <v>51</v>
      </c>
      <c r="B191" s="248">
        <v>16</v>
      </c>
      <c r="C191" s="37">
        <v>6.25E-2</v>
      </c>
      <c r="D191" s="37">
        <v>0.125</v>
      </c>
      <c r="E191" s="37">
        <v>0.21250000000000002</v>
      </c>
      <c r="F191" s="37">
        <v>0.31093749999999998</v>
      </c>
      <c r="G191" s="37">
        <v>0.31093749999999998</v>
      </c>
      <c r="H191" s="37">
        <v>0.31093749999999998</v>
      </c>
      <c r="I191" s="37">
        <v>0.31093749999999998</v>
      </c>
      <c r="J191" s="37">
        <v>0.31093749999999998</v>
      </c>
      <c r="K191" s="37">
        <v>0.31093749999999998</v>
      </c>
      <c r="L191" s="37">
        <v>0.31093749999999998</v>
      </c>
      <c r="M191" s="37">
        <v>0.58656249999999999</v>
      </c>
      <c r="N191" s="37">
        <v>0.58656249999999999</v>
      </c>
      <c r="O191" s="37">
        <v>0.58656249999999999</v>
      </c>
      <c r="P191" s="37">
        <v>0.58656249999999999</v>
      </c>
      <c r="Q191" s="37">
        <v>0.58656249999999999</v>
      </c>
      <c r="R191" s="37">
        <v>0.58656249999999999</v>
      </c>
      <c r="S191" s="37">
        <v>0.58656249999999999</v>
      </c>
      <c r="T191" s="37">
        <v>0.58656249999999999</v>
      </c>
      <c r="U191" s="37">
        <v>0.58656249999999999</v>
      </c>
      <c r="V191" s="37">
        <v>0.58656249999999999</v>
      </c>
    </row>
    <row r="192" spans="1:22">
      <c r="A192" s="249" t="s">
        <v>37</v>
      </c>
      <c r="B192" s="248">
        <v>1309</v>
      </c>
      <c r="C192" s="37">
        <v>0</v>
      </c>
      <c r="D192" s="37">
        <v>3.299367916303364E-3</v>
      </c>
      <c r="E192" s="37">
        <v>8.5471548458213586E-3</v>
      </c>
      <c r="F192" s="37">
        <v>1.6094491872288397E-2</v>
      </c>
      <c r="G192" s="37">
        <v>1.809880966771682E-2</v>
      </c>
      <c r="H192" s="37">
        <v>2.7411882629260087E-2</v>
      </c>
      <c r="I192" s="37">
        <v>3.5025915578133282E-2</v>
      </c>
      <c r="J192" s="37">
        <v>3.7303402306117395E-2</v>
      </c>
      <c r="K192" s="37">
        <v>3.8552036025564673E-2</v>
      </c>
      <c r="L192" s="37">
        <v>3.8552036025564673E-2</v>
      </c>
      <c r="M192" s="37">
        <v>3.9965930090232971E-2</v>
      </c>
      <c r="N192" s="37">
        <v>3.9965930090232971E-2</v>
      </c>
      <c r="O192" s="37">
        <v>4.1484971340090215E-2</v>
      </c>
      <c r="P192" s="37">
        <v>4.1484971340090215E-2</v>
      </c>
      <c r="Q192" s="37">
        <v>4.6392795163812228E-2</v>
      </c>
      <c r="R192" s="37">
        <v>5.1516669399642834E-2</v>
      </c>
      <c r="S192" s="37">
        <v>6.2000461756410719E-2</v>
      </c>
      <c r="T192" s="37">
        <v>7.1123209734158532E-2</v>
      </c>
      <c r="U192" s="37">
        <v>7.3107989200538515E-2</v>
      </c>
      <c r="V192" s="37">
        <v>7.3107989200538515E-2</v>
      </c>
    </row>
    <row r="193" spans="1:22">
      <c r="A193" s="249" t="s">
        <v>38</v>
      </c>
      <c r="B193" s="248">
        <v>439</v>
      </c>
      <c r="C193" s="37">
        <v>3.720816821015771E-2</v>
      </c>
      <c r="D193" s="37">
        <v>0.10308619197243984</v>
      </c>
      <c r="E193" s="37">
        <v>0.14145312861119919</v>
      </c>
      <c r="F193" s="37">
        <v>0.17666479738889052</v>
      </c>
      <c r="G193" s="37">
        <v>0.22859131834996915</v>
      </c>
      <c r="H193" s="37">
        <v>0.29621239162510882</v>
      </c>
      <c r="I193" s="37">
        <v>0.35006091570556563</v>
      </c>
      <c r="J193" s="37">
        <v>0.36542650795442821</v>
      </c>
      <c r="K193" s="37">
        <v>0.38273305773748922</v>
      </c>
      <c r="L193" s="37">
        <v>0.38273305773748922</v>
      </c>
      <c r="M193" s="37">
        <v>0.40436849618489101</v>
      </c>
      <c r="N193" s="37">
        <v>0.40436849618489101</v>
      </c>
      <c r="O193" s="37">
        <v>0.40436849618489101</v>
      </c>
      <c r="P193" s="37">
        <v>0.41339321593966538</v>
      </c>
      <c r="Q193" s="37">
        <v>0.42368456302844326</v>
      </c>
      <c r="R193" s="37">
        <v>0.43498486571416006</v>
      </c>
      <c r="S193" s="37">
        <v>0.45758547108559366</v>
      </c>
      <c r="T193" s="37">
        <v>0.48043173521106453</v>
      </c>
      <c r="U193" s="37">
        <v>0.48043173521106453</v>
      </c>
      <c r="V193" s="37">
        <v>0.48043173521106453</v>
      </c>
    </row>
    <row r="194" spans="1:22">
      <c r="A194" s="249" t="s">
        <v>39</v>
      </c>
      <c r="B194" s="248">
        <v>1748</v>
      </c>
      <c r="C194" s="37">
        <v>9.3598932059031359E-3</v>
      </c>
      <c r="D194" s="37">
        <v>2.8484027743552964E-2</v>
      </c>
      <c r="E194" s="37">
        <v>4.1847612040445958E-2</v>
      </c>
      <c r="F194" s="37">
        <v>5.6060006264435081E-2</v>
      </c>
      <c r="G194" s="37">
        <v>6.9144051474019586E-2</v>
      </c>
      <c r="H194" s="37">
        <v>9.044432412705905E-2</v>
      </c>
      <c r="I194" s="37">
        <v>0.10686968302128319</v>
      </c>
      <c r="J194" s="37">
        <v>0.11146486039900028</v>
      </c>
      <c r="K194" s="37">
        <v>0.11546417778930507</v>
      </c>
      <c r="L194" s="37">
        <v>0.11546417778930507</v>
      </c>
      <c r="M194" s="37">
        <v>0.12009561671367863</v>
      </c>
      <c r="N194" s="37">
        <v>0.12009561671367863</v>
      </c>
      <c r="O194" s="37">
        <v>0.12134017736896341</v>
      </c>
      <c r="P194" s="37">
        <v>0.12263042674140257</v>
      </c>
      <c r="Q194" s="37">
        <v>0.12810215330355279</v>
      </c>
      <c r="R194" s="37">
        <v>0.13381496001200988</v>
      </c>
      <c r="S194" s="37">
        <v>0.14550160628838593</v>
      </c>
      <c r="T194" s="37">
        <v>0.15613049836541015</v>
      </c>
      <c r="U194" s="37">
        <v>0.15778190639209233</v>
      </c>
      <c r="V194" s="37">
        <v>0.15778190639209233</v>
      </c>
    </row>
    <row r="195" spans="1:22">
      <c r="A195" s="254">
        <v>31413</v>
      </c>
      <c r="B195" s="250"/>
    </row>
    <row r="196" spans="1:22">
      <c r="A196" s="251" t="s">
        <v>121</v>
      </c>
      <c r="B196" s="252" t="s">
        <v>122</v>
      </c>
      <c r="C196" s="253">
        <v>1</v>
      </c>
      <c r="D196" s="253">
        <v>2</v>
      </c>
      <c r="E196" s="253">
        <v>3</v>
      </c>
      <c r="F196" s="253">
        <v>4</v>
      </c>
      <c r="G196" s="253">
        <v>5</v>
      </c>
      <c r="H196" s="253">
        <v>6</v>
      </c>
      <c r="I196" s="253">
        <v>7</v>
      </c>
      <c r="J196" s="253">
        <v>8</v>
      </c>
      <c r="K196" s="253">
        <v>9</v>
      </c>
      <c r="L196" s="253">
        <v>10</v>
      </c>
      <c r="M196" s="253">
        <v>11</v>
      </c>
      <c r="N196" s="253">
        <v>12</v>
      </c>
      <c r="O196" s="253">
        <v>13</v>
      </c>
      <c r="P196" s="253">
        <v>14</v>
      </c>
      <c r="Q196" s="253">
        <v>15</v>
      </c>
      <c r="R196" s="253">
        <v>16</v>
      </c>
      <c r="S196" s="253">
        <v>17</v>
      </c>
      <c r="T196" s="253">
        <v>18</v>
      </c>
      <c r="U196" s="253">
        <v>19</v>
      </c>
      <c r="V196" s="253">
        <v>20</v>
      </c>
    </row>
    <row r="197" spans="1:22">
      <c r="A197" s="249" t="s">
        <v>40</v>
      </c>
      <c r="B197" s="248">
        <v>137</v>
      </c>
      <c r="C197" s="37">
        <v>0</v>
      </c>
      <c r="D197" s="37">
        <v>0</v>
      </c>
      <c r="E197" s="37">
        <v>0</v>
      </c>
      <c r="F197" s="37">
        <v>0</v>
      </c>
      <c r="G197" s="37">
        <v>0</v>
      </c>
      <c r="H197" s="37">
        <v>0</v>
      </c>
      <c r="I197" s="37">
        <v>0</v>
      </c>
      <c r="J197" s="37">
        <v>0</v>
      </c>
      <c r="K197" s="37">
        <v>0</v>
      </c>
      <c r="L197" s="37">
        <v>0</v>
      </c>
      <c r="M197" s="37">
        <v>0</v>
      </c>
      <c r="N197" s="37">
        <v>0</v>
      </c>
      <c r="O197" s="37">
        <v>0</v>
      </c>
      <c r="P197" s="37">
        <v>0</v>
      </c>
      <c r="Q197" s="37">
        <v>0</v>
      </c>
      <c r="R197" s="37">
        <v>0</v>
      </c>
      <c r="S197" s="37">
        <v>0</v>
      </c>
      <c r="T197" s="37">
        <v>0</v>
      </c>
      <c r="U197" s="37">
        <v>0</v>
      </c>
      <c r="V197" s="37">
        <v>0</v>
      </c>
    </row>
    <row r="198" spans="1:22">
      <c r="A198" s="249" t="s">
        <v>41</v>
      </c>
      <c r="B198" s="248">
        <v>353</v>
      </c>
      <c r="C198" s="37">
        <v>0</v>
      </c>
      <c r="D198" s="37">
        <v>0</v>
      </c>
      <c r="E198" s="37">
        <v>6.351903548165283E-3</v>
      </c>
      <c r="F198" s="37">
        <v>6.351903548165283E-3</v>
      </c>
      <c r="G198" s="37">
        <v>1.3264972504781425E-2</v>
      </c>
      <c r="H198" s="37">
        <v>1.3264972504781425E-2</v>
      </c>
      <c r="I198" s="37">
        <v>1.3264972504781425E-2</v>
      </c>
      <c r="J198" s="37">
        <v>1.3264972504781425E-2</v>
      </c>
      <c r="K198" s="37">
        <v>1.3264972504781425E-2</v>
      </c>
      <c r="L198" s="37">
        <v>1.7812138530104993E-2</v>
      </c>
      <c r="M198" s="37">
        <v>1.7812138530104993E-2</v>
      </c>
      <c r="N198" s="37">
        <v>1.7812138530104993E-2</v>
      </c>
      <c r="O198" s="37">
        <v>1.7812138530104993E-2</v>
      </c>
      <c r="P198" s="37">
        <v>1.7812138530104993E-2</v>
      </c>
      <c r="Q198" s="37">
        <v>1.7812138530104993E-2</v>
      </c>
      <c r="R198" s="37">
        <v>2.3693502970044578E-2</v>
      </c>
      <c r="S198" s="37">
        <v>2.975751847954744E-2</v>
      </c>
      <c r="T198" s="37">
        <v>2.975751847954744E-2</v>
      </c>
      <c r="U198" s="37">
        <v>2.975751847954744E-2</v>
      </c>
      <c r="V198" s="37">
        <v>2.975751847954744E-2</v>
      </c>
    </row>
    <row r="199" spans="1:22">
      <c r="A199" s="249" t="s">
        <v>42</v>
      </c>
      <c r="B199" s="248">
        <v>634</v>
      </c>
      <c r="C199" s="37">
        <v>0</v>
      </c>
      <c r="D199" s="37">
        <v>1.7361111111111605E-3</v>
      </c>
      <c r="E199" s="37">
        <v>7.1648001528480387E-3</v>
      </c>
      <c r="F199" s="37">
        <v>9.0523195441923887E-3</v>
      </c>
      <c r="G199" s="37">
        <v>1.8770398265840815E-2</v>
      </c>
      <c r="H199" s="37">
        <v>2.4811301596245006E-2</v>
      </c>
      <c r="I199" s="37">
        <v>2.4811301596245006E-2</v>
      </c>
      <c r="J199" s="37">
        <v>2.4811301596245006E-2</v>
      </c>
      <c r="K199" s="37">
        <v>2.4811301596245006E-2</v>
      </c>
      <c r="L199" s="37">
        <v>2.4811301596245006E-2</v>
      </c>
      <c r="M199" s="37">
        <v>2.4811301596245006E-2</v>
      </c>
      <c r="N199" s="37">
        <v>2.4811301596245006E-2</v>
      </c>
      <c r="O199" s="37">
        <v>2.4811301596245006E-2</v>
      </c>
      <c r="P199" s="37">
        <v>2.4811301596245006E-2</v>
      </c>
      <c r="Q199" s="37">
        <v>3.1323467736592336E-2</v>
      </c>
      <c r="R199" s="37">
        <v>3.8028722778938651E-2</v>
      </c>
      <c r="S199" s="37">
        <v>4.5078979761778326E-2</v>
      </c>
      <c r="T199" s="37">
        <v>4.8976616579077259E-2</v>
      </c>
      <c r="U199" s="37">
        <v>4.8976616579077259E-2</v>
      </c>
      <c r="V199" s="37">
        <v>5.3147771769519903E-2</v>
      </c>
    </row>
    <row r="200" spans="1:22">
      <c r="A200" s="249" t="s">
        <v>43</v>
      </c>
      <c r="B200" s="248">
        <v>376</v>
      </c>
      <c r="C200" s="37">
        <v>8.4270533197013942E-3</v>
      </c>
      <c r="D200" s="37">
        <v>1.1317936546174523E-2</v>
      </c>
      <c r="E200" s="37">
        <v>2.4677177352344759E-2</v>
      </c>
      <c r="F200" s="37">
        <v>3.5515908586647771E-2</v>
      </c>
      <c r="G200" s="37">
        <v>5.0713992480835191E-2</v>
      </c>
      <c r="H200" s="37">
        <v>6.3066653078462487E-2</v>
      </c>
      <c r="I200" s="37">
        <v>7.1855896482979742E-2</v>
      </c>
      <c r="J200" s="37">
        <v>7.674086544885883E-2</v>
      </c>
      <c r="K200" s="37">
        <v>8.1957018751407595E-2</v>
      </c>
      <c r="L200" s="37">
        <v>8.1957018751407595E-2</v>
      </c>
      <c r="M200" s="37">
        <v>8.1957018751407595E-2</v>
      </c>
      <c r="N200" s="37">
        <v>8.8376899739159964E-2</v>
      </c>
      <c r="O200" s="37">
        <v>8.8376899739159964E-2</v>
      </c>
      <c r="P200" s="37">
        <v>0.10234875505412289</v>
      </c>
      <c r="Q200" s="37">
        <v>0.11002098791690818</v>
      </c>
      <c r="R200" s="37">
        <v>0.12550124537456342</v>
      </c>
      <c r="S200" s="37">
        <v>0.14147483373767111</v>
      </c>
      <c r="T200" s="37">
        <v>0.14147483373767111</v>
      </c>
      <c r="U200" s="37">
        <v>0.14147483373767111</v>
      </c>
      <c r="V200" s="37">
        <v>0.14147483373767111</v>
      </c>
    </row>
    <row r="201" spans="1:22">
      <c r="A201" s="249" t="s">
        <v>44</v>
      </c>
      <c r="B201" s="248">
        <v>313</v>
      </c>
      <c r="C201" s="37">
        <v>2.3725747228813376E-2</v>
      </c>
      <c r="D201" s="37">
        <v>6.9431578525815163E-2</v>
      </c>
      <c r="E201" s="37">
        <v>9.4211463875671919E-2</v>
      </c>
      <c r="F201" s="37">
        <v>0.13686818993163707</v>
      </c>
      <c r="G201" s="37">
        <v>0.20418597521360549</v>
      </c>
      <c r="H201" s="37">
        <v>0.26547425275731706</v>
      </c>
      <c r="I201" s="37">
        <v>0.28559134820474841</v>
      </c>
      <c r="J201" s="37">
        <v>0.30740769843161408</v>
      </c>
      <c r="K201" s="37">
        <v>0.3153685294841243</v>
      </c>
      <c r="L201" s="37">
        <v>0.3153685294841243</v>
      </c>
      <c r="M201" s="37">
        <v>0.3153685294841243</v>
      </c>
      <c r="N201" s="37">
        <v>0.32558690964107773</v>
      </c>
      <c r="O201" s="37">
        <v>0.32558690964107773</v>
      </c>
      <c r="P201" s="37">
        <v>0.32558690964107773</v>
      </c>
      <c r="Q201" s="37">
        <v>0.33993612432956544</v>
      </c>
      <c r="R201" s="37">
        <v>0.39831133863045864</v>
      </c>
      <c r="S201" s="37">
        <v>0.42766200503872898</v>
      </c>
      <c r="T201" s="37">
        <v>0.42766200503872898</v>
      </c>
      <c r="U201" s="37">
        <v>0.42766200503872898</v>
      </c>
      <c r="V201" s="37">
        <v>0.44401451918047963</v>
      </c>
    </row>
    <row r="202" spans="1:22">
      <c r="A202" s="249" t="s">
        <v>45</v>
      </c>
      <c r="B202" s="248">
        <v>228</v>
      </c>
      <c r="C202" s="37">
        <v>0.10300255187133178</v>
      </c>
      <c r="D202" s="37">
        <v>0.1454259983983045</v>
      </c>
      <c r="E202" s="37">
        <v>0.18585231427596782</v>
      </c>
      <c r="F202" s="37">
        <v>0.23540974516043212</v>
      </c>
      <c r="G202" s="37">
        <v>0.31246961979935539</v>
      </c>
      <c r="H202" s="37">
        <v>0.38672344355830612</v>
      </c>
      <c r="I202" s="37">
        <v>0.43425716926716429</v>
      </c>
      <c r="J202" s="37">
        <v>0.46119730406396597</v>
      </c>
      <c r="K202" s="37">
        <v>0.46119730406396597</v>
      </c>
      <c r="L202" s="37">
        <v>0.4827494119014073</v>
      </c>
      <c r="M202" s="37">
        <v>0.4827494119014073</v>
      </c>
      <c r="N202" s="37">
        <v>0.4827494119014073</v>
      </c>
      <c r="O202" s="37">
        <v>0.50738039228705456</v>
      </c>
      <c r="P202" s="37">
        <v>0.56533564025328342</v>
      </c>
      <c r="Q202" s="37">
        <v>0.5963830945209061</v>
      </c>
      <c r="R202" s="37">
        <v>0.5963830945209061</v>
      </c>
      <c r="S202" s="37">
        <v>0.5963830945209061</v>
      </c>
      <c r="T202" s="37">
        <v>0.5963830945209061</v>
      </c>
      <c r="U202" s="37">
        <v>0.5963830945209061</v>
      </c>
      <c r="V202" s="37">
        <v>0.5963830945209061</v>
      </c>
    </row>
    <row r="203" spans="1:22">
      <c r="A203" s="249" t="s">
        <v>51</v>
      </c>
      <c r="B203" s="248">
        <v>20</v>
      </c>
      <c r="C203" s="37">
        <v>0.16176470588235303</v>
      </c>
      <c r="D203" s="37">
        <v>0.2262443438914028</v>
      </c>
      <c r="E203" s="37">
        <v>0.30361990950226247</v>
      </c>
      <c r="F203" s="37">
        <v>0.30361990950226247</v>
      </c>
      <c r="G203" s="37">
        <v>0.30361990950226247</v>
      </c>
      <c r="H203" s="37">
        <v>0.30361990950226247</v>
      </c>
      <c r="I203" s="37">
        <v>0.30361990950226247</v>
      </c>
      <c r="J203" s="37">
        <v>0.30361990950226247</v>
      </c>
      <c r="K203" s="37">
        <v>0.30361990950226247</v>
      </c>
      <c r="L203" s="37">
        <v>0.76787330316742086</v>
      </c>
      <c r="M203" s="37">
        <v>0.76787330316742086</v>
      </c>
      <c r="N203" s="37">
        <v>0.76787330316742086</v>
      </c>
      <c r="O203" s="37">
        <v>0.76787330316742086</v>
      </c>
      <c r="P203" s="37">
        <v>0.76787330316742086</v>
      </c>
      <c r="Q203" s="37">
        <v>0.76787330316742086</v>
      </c>
      <c r="R203" s="37">
        <v>0.76787330316742086</v>
      </c>
      <c r="S203" s="37">
        <v>0.76787330316742086</v>
      </c>
      <c r="T203" s="37">
        <v>0.76787330316742086</v>
      </c>
      <c r="U203" s="37">
        <v>0.76787330316742086</v>
      </c>
      <c r="V203" s="37">
        <v>0.76787330316742086</v>
      </c>
    </row>
    <row r="204" spans="1:22">
      <c r="A204" s="249" t="s">
        <v>37</v>
      </c>
      <c r="B204" s="248">
        <v>1500</v>
      </c>
      <c r="C204" s="37">
        <v>2.0754338942171602E-3</v>
      </c>
      <c r="D204" s="37">
        <v>3.525871940674441E-3</v>
      </c>
      <c r="E204" s="37">
        <v>1.0481147249194356E-2</v>
      </c>
      <c r="F204" s="37">
        <v>1.3731143141281654E-2</v>
      </c>
      <c r="G204" s="37">
        <v>2.2999034471462343E-2</v>
      </c>
      <c r="H204" s="37">
        <v>2.8289899148093434E-2</v>
      </c>
      <c r="I204" s="37">
        <v>3.0141210649140882E-2</v>
      </c>
      <c r="J204" s="37">
        <v>3.1154647210635988E-2</v>
      </c>
      <c r="K204" s="37">
        <v>3.2216977641326139E-2</v>
      </c>
      <c r="L204" s="37">
        <v>3.3359578612233598E-2</v>
      </c>
      <c r="M204" s="37">
        <v>3.3359578612233598E-2</v>
      </c>
      <c r="N204" s="37">
        <v>3.461008368518026E-2</v>
      </c>
      <c r="O204" s="37">
        <v>3.461008368518026E-2</v>
      </c>
      <c r="P204" s="37">
        <v>3.7342984405680069E-2</v>
      </c>
      <c r="Q204" s="37">
        <v>4.1712098318838708E-2</v>
      </c>
      <c r="R204" s="37">
        <v>4.9132841258799909E-2</v>
      </c>
      <c r="S204" s="37">
        <v>5.6874880883478585E-2</v>
      </c>
      <c r="T204" s="37">
        <v>5.8556030828427863E-2</v>
      </c>
      <c r="U204" s="37">
        <v>5.8556030828427863E-2</v>
      </c>
      <c r="V204" s="37">
        <v>6.0373490228373017E-2</v>
      </c>
    </row>
    <row r="205" spans="1:22">
      <c r="A205" s="249" t="s">
        <v>38</v>
      </c>
      <c r="B205" s="248">
        <v>561</v>
      </c>
      <c r="C205" s="37">
        <v>6.1055914646180209E-2</v>
      </c>
      <c r="D205" s="37">
        <v>0.10593561787894012</v>
      </c>
      <c r="E205" s="37">
        <v>0.13901763561230174</v>
      </c>
      <c r="F205" s="37">
        <v>0.18346940357780239</v>
      </c>
      <c r="G205" s="37">
        <v>0.25300099379606655</v>
      </c>
      <c r="H205" s="37">
        <v>0.31737065407116405</v>
      </c>
      <c r="I205" s="37">
        <v>0.3462663370911685</v>
      </c>
      <c r="J205" s="37">
        <v>0.36911180046269776</v>
      </c>
      <c r="K205" s="37">
        <v>0.37424097281665958</v>
      </c>
      <c r="L205" s="37">
        <v>0.39164175859929795</v>
      </c>
      <c r="M205" s="37">
        <v>0.39164175859929795</v>
      </c>
      <c r="N205" s="37">
        <v>0.3984772444577328</v>
      </c>
      <c r="O205" s="37">
        <v>0.4058128878180044</v>
      </c>
      <c r="P205" s="37">
        <v>0.42278966245177574</v>
      </c>
      <c r="Q205" s="37">
        <v>0.44085436750172013</v>
      </c>
      <c r="R205" s="37">
        <v>0.47861276509858675</v>
      </c>
      <c r="S205" s="37">
        <v>0.49775116445860434</v>
      </c>
      <c r="T205" s="37">
        <v>0.49775116445860434</v>
      </c>
      <c r="U205" s="37">
        <v>0.49775116445860434</v>
      </c>
      <c r="V205" s="37">
        <v>0.50866961740515637</v>
      </c>
    </row>
    <row r="206" spans="1:22">
      <c r="A206" s="249" t="s">
        <v>39</v>
      </c>
      <c r="B206" s="248">
        <v>2061</v>
      </c>
      <c r="C206" s="37">
        <v>1.8044381168899615E-2</v>
      </c>
      <c r="D206" s="37">
        <v>3.0969523246464958E-2</v>
      </c>
      <c r="E206" s="37">
        <v>4.4647929717020807E-2</v>
      </c>
      <c r="F206" s="37">
        <v>5.758607125574744E-2</v>
      </c>
      <c r="G206" s="37">
        <v>7.9891338467975137E-2</v>
      </c>
      <c r="H206" s="37">
        <v>9.7167223205884778E-2</v>
      </c>
      <c r="I206" s="37">
        <v>0.10393357123688307</v>
      </c>
      <c r="J206" s="37">
        <v>0.1087882594652172</v>
      </c>
      <c r="K206" s="37">
        <v>0.11051040775610566</v>
      </c>
      <c r="L206" s="37">
        <v>0.11424727722036654</v>
      </c>
      <c r="M206" s="37">
        <v>0.11424727722036654</v>
      </c>
      <c r="N206" s="37">
        <v>0.11632341332508189</v>
      </c>
      <c r="O206" s="37">
        <v>0.11739713943282781</v>
      </c>
      <c r="P206" s="37">
        <v>0.12200116718689036</v>
      </c>
      <c r="Q206" s="37">
        <v>0.12802254365026422</v>
      </c>
      <c r="R206" s="37">
        <v>0.13919580674706478</v>
      </c>
      <c r="S206" s="37">
        <v>0.14819067487079796</v>
      </c>
      <c r="T206" s="37">
        <v>0.14958708360051798</v>
      </c>
      <c r="U206" s="37">
        <v>0.14958708360051798</v>
      </c>
      <c r="V206" s="37">
        <v>0.15260273224023246</v>
      </c>
    </row>
    <row r="207" spans="1:22">
      <c r="A207" s="254">
        <v>31778</v>
      </c>
      <c r="B207" s="250"/>
    </row>
    <row r="208" spans="1:22">
      <c r="A208" s="251" t="s">
        <v>121</v>
      </c>
      <c r="B208" s="252" t="s">
        <v>122</v>
      </c>
      <c r="C208" s="253">
        <v>1</v>
      </c>
      <c r="D208" s="253">
        <v>2</v>
      </c>
      <c r="E208" s="253">
        <v>3</v>
      </c>
      <c r="F208" s="253">
        <v>4</v>
      </c>
      <c r="G208" s="253">
        <v>5</v>
      </c>
      <c r="H208" s="253">
        <v>6</v>
      </c>
      <c r="I208" s="253">
        <v>7</v>
      </c>
      <c r="J208" s="253">
        <v>8</v>
      </c>
      <c r="K208" s="253">
        <v>9</v>
      </c>
      <c r="L208" s="253">
        <v>10</v>
      </c>
      <c r="M208" s="253">
        <v>11</v>
      </c>
      <c r="N208" s="253">
        <v>12</v>
      </c>
      <c r="O208" s="253">
        <v>13</v>
      </c>
      <c r="P208" s="253">
        <v>14</v>
      </c>
      <c r="Q208" s="253">
        <v>15</v>
      </c>
      <c r="R208" s="253">
        <v>16</v>
      </c>
      <c r="S208" s="253">
        <v>17</v>
      </c>
      <c r="T208" s="253">
        <v>18</v>
      </c>
      <c r="U208" s="253">
        <v>19</v>
      </c>
      <c r="V208" s="253">
        <v>20</v>
      </c>
    </row>
    <row r="209" spans="1:22">
      <c r="A209" s="249" t="s">
        <v>40</v>
      </c>
      <c r="B209" s="248">
        <v>157</v>
      </c>
      <c r="C209" s="37">
        <v>0</v>
      </c>
      <c r="D209" s="37">
        <v>0</v>
      </c>
      <c r="E209" s="37">
        <v>0</v>
      </c>
      <c r="F209" s="37">
        <v>0</v>
      </c>
      <c r="G209" s="37">
        <v>0</v>
      </c>
      <c r="H209" s="37">
        <v>0</v>
      </c>
      <c r="I209" s="37">
        <v>0</v>
      </c>
      <c r="J209" s="37">
        <v>0</v>
      </c>
      <c r="K209" s="37">
        <v>0</v>
      </c>
      <c r="L209" s="37">
        <v>0</v>
      </c>
      <c r="M209" s="37">
        <v>0</v>
      </c>
      <c r="N209" s="37">
        <v>0</v>
      </c>
      <c r="O209" s="37">
        <v>0</v>
      </c>
      <c r="P209" s="37">
        <v>0</v>
      </c>
      <c r="Q209" s="37">
        <v>0</v>
      </c>
      <c r="R209" s="37">
        <v>0</v>
      </c>
      <c r="S209" s="37">
        <v>0</v>
      </c>
      <c r="T209" s="37">
        <v>0</v>
      </c>
      <c r="U209" s="37">
        <v>0</v>
      </c>
      <c r="V209" s="37">
        <v>0</v>
      </c>
    </row>
    <row r="210" spans="1:22">
      <c r="A210" s="249" t="s">
        <v>41</v>
      </c>
      <c r="B210" s="248">
        <v>367</v>
      </c>
      <c r="C210" s="37">
        <v>0</v>
      </c>
      <c r="D210" s="37">
        <v>0</v>
      </c>
      <c r="E210" s="37">
        <v>0</v>
      </c>
      <c r="F210" s="37">
        <v>3.1645569620253333E-3</v>
      </c>
      <c r="G210" s="37">
        <v>3.1645569620253333E-3</v>
      </c>
      <c r="H210" s="37">
        <v>3.1645569620253333E-3</v>
      </c>
      <c r="I210" s="37">
        <v>3.1645569620253333E-3</v>
      </c>
      <c r="J210" s="37">
        <v>3.1645569620253333E-3</v>
      </c>
      <c r="K210" s="37">
        <v>7.3529411764705621E-3</v>
      </c>
      <c r="L210" s="37">
        <v>7.3529411764705621E-3</v>
      </c>
      <c r="M210" s="37">
        <v>7.3529411764705621E-3</v>
      </c>
      <c r="N210" s="37">
        <v>7.3529411764705621E-3</v>
      </c>
      <c r="O210" s="37">
        <v>7.3529411764705621E-3</v>
      </c>
      <c r="P210" s="37">
        <v>7.3529411764705621E-3</v>
      </c>
      <c r="Q210" s="37">
        <v>1.2689753320683117E-2</v>
      </c>
      <c r="R210" s="37">
        <v>1.8236440099780427E-2</v>
      </c>
      <c r="S210" s="37">
        <v>1.8236440099780427E-2</v>
      </c>
      <c r="T210" s="37">
        <v>1.8236440099780427E-2</v>
      </c>
      <c r="U210" s="37">
        <v>1.8236440099780427E-2</v>
      </c>
      <c r="V210" s="37">
        <v>1.8236440099780427E-2</v>
      </c>
    </row>
    <row r="211" spans="1:22">
      <c r="A211" s="249" t="s">
        <v>42</v>
      </c>
      <c r="B211" s="248">
        <v>603</v>
      </c>
      <c r="C211" s="37">
        <v>0</v>
      </c>
      <c r="D211" s="37">
        <v>0</v>
      </c>
      <c r="E211" s="37">
        <v>1.8450184501844769E-3</v>
      </c>
      <c r="F211" s="37">
        <v>1.1303346513636514E-2</v>
      </c>
      <c r="G211" s="37">
        <v>1.718134525523296E-2</v>
      </c>
      <c r="H211" s="37">
        <v>1.718134525523296E-2</v>
      </c>
      <c r="I211" s="37">
        <v>1.718134525523296E-2</v>
      </c>
      <c r="J211" s="37">
        <v>1.718134525523296E-2</v>
      </c>
      <c r="K211" s="37">
        <v>1.718134525523296E-2</v>
      </c>
      <c r="L211" s="37">
        <v>1.718134525523296E-2</v>
      </c>
      <c r="M211" s="37">
        <v>1.718134525523296E-2</v>
      </c>
      <c r="N211" s="37">
        <v>1.718134525523296E-2</v>
      </c>
      <c r="O211" s="37">
        <v>1.718134525523296E-2</v>
      </c>
      <c r="P211" s="37">
        <v>2.0393170924333459E-2</v>
      </c>
      <c r="Q211" s="37">
        <v>2.696919940873721E-2</v>
      </c>
      <c r="R211" s="37">
        <v>3.3885515900744734E-2</v>
      </c>
      <c r="S211" s="37">
        <v>4.1377035148052133E-2</v>
      </c>
      <c r="T211" s="37">
        <v>4.1377035148052133E-2</v>
      </c>
      <c r="U211" s="37">
        <v>4.5421857784558206E-2</v>
      </c>
      <c r="V211" s="37">
        <v>4.9590321287682371E-2</v>
      </c>
    </row>
    <row r="212" spans="1:22">
      <c r="A212" s="249" t="s">
        <v>43</v>
      </c>
      <c r="B212" s="248">
        <v>413</v>
      </c>
      <c r="C212" s="37">
        <v>0</v>
      </c>
      <c r="D212" s="37">
        <v>8.4876238600923859E-3</v>
      </c>
      <c r="E212" s="37">
        <v>1.7488398863586441E-2</v>
      </c>
      <c r="F212" s="37">
        <v>3.3384686948419562E-2</v>
      </c>
      <c r="G212" s="37">
        <v>4.7188301608063532E-2</v>
      </c>
      <c r="H212" s="37">
        <v>6.1647482457919955E-2</v>
      </c>
      <c r="I212" s="37">
        <v>7.3818045592327075E-2</v>
      </c>
      <c r="J212" s="37">
        <v>7.3818045592327075E-2</v>
      </c>
      <c r="K212" s="37">
        <v>7.3818045592327075E-2</v>
      </c>
      <c r="L212" s="37">
        <v>7.3818045592327075E-2</v>
      </c>
      <c r="M212" s="37">
        <v>7.917169850797845E-2</v>
      </c>
      <c r="N212" s="37">
        <v>8.4963071473337037E-2</v>
      </c>
      <c r="O212" s="37">
        <v>9.6808584315744128E-2</v>
      </c>
      <c r="P212" s="37">
        <v>0.10340122238643212</v>
      </c>
      <c r="Q212" s="37">
        <v>0.11683626202836572</v>
      </c>
      <c r="R212" s="37">
        <v>0.12373597873126907</v>
      </c>
      <c r="S212" s="37">
        <v>0.12373597873126907</v>
      </c>
      <c r="T212" s="37">
        <v>0.12373597873126907</v>
      </c>
      <c r="U212" s="37">
        <v>0.12373597873126907</v>
      </c>
      <c r="V212" s="37">
        <v>0.12373597873126907</v>
      </c>
    </row>
    <row r="213" spans="1:22">
      <c r="A213" s="249" t="s">
        <v>44</v>
      </c>
      <c r="B213" s="248">
        <v>421</v>
      </c>
      <c r="C213" s="37">
        <v>3.0397850742209021E-2</v>
      </c>
      <c r="D213" s="37">
        <v>4.9914921629858E-2</v>
      </c>
      <c r="E213" s="37">
        <v>8.7380103462726288E-2</v>
      </c>
      <c r="F213" s="37">
        <v>0.15970229180306716</v>
      </c>
      <c r="G213" s="37">
        <v>0.23930682616879551</v>
      </c>
      <c r="H213" s="37">
        <v>0.26581521633852523</v>
      </c>
      <c r="I213" s="37">
        <v>0.29083991150389754</v>
      </c>
      <c r="J213" s="37">
        <v>0.30783646553167754</v>
      </c>
      <c r="K213" s="37">
        <v>0.31412886129957129</v>
      </c>
      <c r="L213" s="37">
        <v>0.32098757268657563</v>
      </c>
      <c r="M213" s="37">
        <v>0.33651555020478086</v>
      </c>
      <c r="N213" s="37">
        <v>0.33651555020478086</v>
      </c>
      <c r="O213" s="37">
        <v>0.33651555020478086</v>
      </c>
      <c r="P213" s="37">
        <v>0.34795493727021565</v>
      </c>
      <c r="Q213" s="37">
        <v>0.38227309846652013</v>
      </c>
      <c r="R213" s="37">
        <v>0.44150147789737382</v>
      </c>
      <c r="S213" s="37">
        <v>0.44150147789737382</v>
      </c>
      <c r="T213" s="37">
        <v>0.44150147789737382</v>
      </c>
      <c r="U213" s="37">
        <v>0.45582195282308224</v>
      </c>
      <c r="V213" s="37">
        <v>0.47093800968910771</v>
      </c>
    </row>
    <row r="214" spans="1:22">
      <c r="A214" s="249" t="s">
        <v>45</v>
      </c>
      <c r="B214" s="248">
        <v>308</v>
      </c>
      <c r="C214" s="37">
        <v>5.3461351071987684E-2</v>
      </c>
      <c r="D214" s="37">
        <v>0.11671191078887233</v>
      </c>
      <c r="E214" s="37">
        <v>0.19131695653379144</v>
      </c>
      <c r="F214" s="37">
        <v>0.29186690264678206</v>
      </c>
      <c r="G214" s="37">
        <v>0.37840242323895956</v>
      </c>
      <c r="H214" s="37">
        <v>0.42915253410495002</v>
      </c>
      <c r="I214" s="37">
        <v>0.4464509421623758</v>
      </c>
      <c r="J214" s="37">
        <v>0.4464509421623758</v>
      </c>
      <c r="K214" s="37">
        <v>0.45848461733275891</v>
      </c>
      <c r="L214" s="37">
        <v>0.45848461733275891</v>
      </c>
      <c r="M214" s="37">
        <v>0.45848461733275891</v>
      </c>
      <c r="N214" s="37">
        <v>0.47395648540896584</v>
      </c>
      <c r="O214" s="37">
        <v>0.50902605304836812</v>
      </c>
      <c r="P214" s="37">
        <v>0.56357871382077174</v>
      </c>
      <c r="Q214" s="37">
        <v>0.58255355235030337</v>
      </c>
      <c r="R214" s="37">
        <v>0.60342587473278819</v>
      </c>
      <c r="S214" s="37">
        <v>0.60342587473278819</v>
      </c>
      <c r="T214" s="37">
        <v>0.60342587473278819</v>
      </c>
      <c r="U214" s="37">
        <v>0.60342587473278819</v>
      </c>
      <c r="V214" s="37">
        <v>0.60342587473278819</v>
      </c>
    </row>
    <row r="215" spans="1:22">
      <c r="A215" s="249" t="s">
        <v>51</v>
      </c>
      <c r="B215" s="248">
        <v>34</v>
      </c>
      <c r="C215" s="37">
        <v>9.8225308641975317E-2</v>
      </c>
      <c r="D215" s="37">
        <v>0.16759259259259263</v>
      </c>
      <c r="E215" s="37">
        <v>0.16759259259259263</v>
      </c>
      <c r="F215" s="37">
        <v>0.50055555555555564</v>
      </c>
      <c r="G215" s="37">
        <v>0.50055555555555564</v>
      </c>
      <c r="H215" s="37">
        <v>0.50055555555555564</v>
      </c>
      <c r="I215" s="37">
        <v>0.50055555555555564</v>
      </c>
      <c r="J215" s="37">
        <v>0.50055555555555564</v>
      </c>
      <c r="K215" s="37">
        <v>0.75027777777777782</v>
      </c>
      <c r="L215" s="37">
        <v>0.75027777777777782</v>
      </c>
      <c r="M215" s="37">
        <v>0.75027777777777782</v>
      </c>
      <c r="N215" s="37">
        <v>0.75027777777777782</v>
      </c>
      <c r="O215" s="37">
        <v>0.75027777777777782</v>
      </c>
      <c r="P215" s="37">
        <v>0.75027777777777782</v>
      </c>
      <c r="Q215" s="37">
        <v>0.75027777777777782</v>
      </c>
      <c r="R215" s="37">
        <v>0.75027777777777782</v>
      </c>
      <c r="S215" s="37">
        <v>0.75027777777777782</v>
      </c>
      <c r="T215" s="37">
        <v>0.75027777777777782</v>
      </c>
      <c r="U215" s="37">
        <v>0.75027777777777782</v>
      </c>
      <c r="V215" s="37">
        <v>0.75027777777777782</v>
      </c>
    </row>
    <row r="216" spans="1:22">
      <c r="A216" s="249" t="s">
        <v>37</v>
      </c>
      <c r="B216" s="248">
        <v>1540</v>
      </c>
      <c r="C216" s="37">
        <v>0</v>
      </c>
      <c r="D216" s="37">
        <v>2.1392152516072072E-3</v>
      </c>
      <c r="E216" s="37">
        <v>5.1117112327172531E-3</v>
      </c>
      <c r="F216" s="37">
        <v>1.3588607193104396E-2</v>
      </c>
      <c r="G216" s="37">
        <v>1.924895793258341E-2</v>
      </c>
      <c r="H216" s="37">
        <v>2.2622041817608962E-2</v>
      </c>
      <c r="I216" s="37">
        <v>2.5427141345855997E-2</v>
      </c>
      <c r="J216" s="37">
        <v>2.5427141345855997E-2</v>
      </c>
      <c r="K216" s="37">
        <v>2.6471699608079047E-2</v>
      </c>
      <c r="L216" s="37">
        <v>2.6471699608079047E-2</v>
      </c>
      <c r="M216" s="37">
        <v>2.7626537449587873E-2</v>
      </c>
      <c r="N216" s="37">
        <v>2.887477039252806E-2</v>
      </c>
      <c r="O216" s="37">
        <v>3.1402113018155209E-2</v>
      </c>
      <c r="P216" s="37">
        <v>3.4102041380702053E-2</v>
      </c>
      <c r="Q216" s="37">
        <v>4.0981104782951916E-2</v>
      </c>
      <c r="R216" s="37">
        <v>4.6705099310410558E-2</v>
      </c>
      <c r="S216" s="37">
        <v>4.9770800689095673E-2</v>
      </c>
      <c r="T216" s="37">
        <v>4.9770800689095673E-2</v>
      </c>
      <c r="U216" s="37">
        <v>5.1440799281909255E-2</v>
      </c>
      <c r="V216" s="37">
        <v>5.3153000005227158E-2</v>
      </c>
    </row>
    <row r="217" spans="1:22">
      <c r="A217" s="249" t="s">
        <v>38</v>
      </c>
      <c r="B217" s="248">
        <v>763</v>
      </c>
      <c r="C217" s="37">
        <v>4.2812718039896946E-2</v>
      </c>
      <c r="D217" s="37">
        <v>8.2881522932819696E-2</v>
      </c>
      <c r="E217" s="37">
        <v>0.13399364041432471</v>
      </c>
      <c r="F217" s="37">
        <v>0.22354520157766644</v>
      </c>
      <c r="G217" s="37">
        <v>0.30349883743685424</v>
      </c>
      <c r="H217" s="37">
        <v>0.33782053491834962</v>
      </c>
      <c r="I217" s="37">
        <v>0.35912436085273947</v>
      </c>
      <c r="J217" s="37">
        <v>0.36946843885217362</v>
      </c>
      <c r="K217" s="37">
        <v>0.3851452003014415</v>
      </c>
      <c r="L217" s="37">
        <v>0.38941502529934813</v>
      </c>
      <c r="M217" s="37">
        <v>0.3989671676727139</v>
      </c>
      <c r="N217" s="37">
        <v>0.4043335322470647</v>
      </c>
      <c r="O217" s="37">
        <v>0.41674325032525084</v>
      </c>
      <c r="P217" s="37">
        <v>0.44327524660485851</v>
      </c>
      <c r="Q217" s="37">
        <v>0.47035378213367174</v>
      </c>
      <c r="R217" s="37">
        <v>0.51299356917603323</v>
      </c>
      <c r="S217" s="37">
        <v>0.51299356917603323</v>
      </c>
      <c r="T217" s="37">
        <v>0.51299356917603323</v>
      </c>
      <c r="U217" s="37">
        <v>0.5216901125836042</v>
      </c>
      <c r="V217" s="37">
        <v>0.53106873782706288</v>
      </c>
    </row>
    <row r="218" spans="1:22">
      <c r="A218" s="249" t="s">
        <v>39</v>
      </c>
      <c r="B218" s="248">
        <v>2303</v>
      </c>
      <c r="C218" s="37">
        <v>1.4067971260512402E-2</v>
      </c>
      <c r="D218" s="37">
        <v>2.8403634044672166E-2</v>
      </c>
      <c r="E218" s="37">
        <v>4.5946723867514305E-2</v>
      </c>
      <c r="F218" s="37">
        <v>7.7061133470492815E-2</v>
      </c>
      <c r="G218" s="37">
        <v>0.10229936745418933</v>
      </c>
      <c r="H218" s="37">
        <v>0.11307449639874256</v>
      </c>
      <c r="I218" s="37">
        <v>0.12000562303745188</v>
      </c>
      <c r="J218" s="37">
        <v>0.12225331661603467</v>
      </c>
      <c r="K218" s="37">
        <v>0.12627430352686042</v>
      </c>
      <c r="L218" s="37">
        <v>0.12712340527270416</v>
      </c>
      <c r="M218" s="37">
        <v>0.12984048888947053</v>
      </c>
      <c r="N218" s="37">
        <v>0.13177313163326954</v>
      </c>
      <c r="O218" s="37">
        <v>0.13584087414275359</v>
      </c>
      <c r="P218" s="37">
        <v>0.14223911536640121</v>
      </c>
      <c r="Q218" s="37">
        <v>0.15212220640156615</v>
      </c>
      <c r="R218" s="37">
        <v>0.16352700490333916</v>
      </c>
      <c r="S218" s="37">
        <v>0.16596973103695489</v>
      </c>
      <c r="T218" s="37">
        <v>0.16596973103695489</v>
      </c>
      <c r="U218" s="37">
        <v>0.16863862789763662</v>
      </c>
      <c r="V218" s="37">
        <v>0.17140554375173733</v>
      </c>
    </row>
    <row r="219" spans="1:22">
      <c r="A219" s="254">
        <v>32143</v>
      </c>
      <c r="B219" s="250"/>
    </row>
    <row r="220" spans="1:22">
      <c r="A220" s="251" t="s">
        <v>121</v>
      </c>
      <c r="B220" s="252" t="s">
        <v>122</v>
      </c>
      <c r="C220" s="253">
        <v>1</v>
      </c>
      <c r="D220" s="253">
        <v>2</v>
      </c>
      <c r="E220" s="253">
        <v>3</v>
      </c>
      <c r="F220" s="253">
        <v>4</v>
      </c>
      <c r="G220" s="253">
        <v>5</v>
      </c>
      <c r="H220" s="253">
        <v>6</v>
      </c>
      <c r="I220" s="253">
        <v>7</v>
      </c>
      <c r="J220" s="253">
        <v>8</v>
      </c>
      <c r="K220" s="253">
        <v>9</v>
      </c>
      <c r="L220" s="253">
        <v>10</v>
      </c>
      <c r="M220" s="253">
        <v>11</v>
      </c>
      <c r="N220" s="253">
        <v>12</v>
      </c>
      <c r="O220" s="253">
        <v>13</v>
      </c>
      <c r="P220" s="253">
        <v>14</v>
      </c>
      <c r="Q220" s="253">
        <v>15</v>
      </c>
      <c r="R220" s="253">
        <v>16</v>
      </c>
      <c r="S220" s="253">
        <v>17</v>
      </c>
      <c r="T220" s="253">
        <v>18</v>
      </c>
      <c r="U220" s="253">
        <v>19</v>
      </c>
      <c r="V220" s="253">
        <v>20</v>
      </c>
    </row>
    <row r="221" spans="1:22">
      <c r="A221" s="249" t="s">
        <v>40</v>
      </c>
      <c r="B221" s="248">
        <v>156</v>
      </c>
      <c r="C221" s="37">
        <v>0</v>
      </c>
      <c r="D221" s="37">
        <v>0</v>
      </c>
      <c r="E221" s="37">
        <v>0</v>
      </c>
      <c r="F221" s="37">
        <v>0</v>
      </c>
      <c r="G221" s="37">
        <v>0</v>
      </c>
      <c r="H221" s="37">
        <v>0</v>
      </c>
      <c r="I221" s="37">
        <v>0</v>
      </c>
      <c r="J221" s="37">
        <v>0</v>
      </c>
      <c r="K221" s="37">
        <v>0</v>
      </c>
      <c r="L221" s="37">
        <v>0</v>
      </c>
      <c r="M221" s="37">
        <v>0</v>
      </c>
      <c r="N221" s="37">
        <v>0</v>
      </c>
      <c r="O221" s="37">
        <v>0</v>
      </c>
      <c r="P221" s="37">
        <v>0</v>
      </c>
      <c r="Q221" s="37">
        <v>0</v>
      </c>
      <c r="R221" s="37">
        <v>0</v>
      </c>
      <c r="S221" s="37">
        <v>0</v>
      </c>
      <c r="T221" s="37">
        <v>0</v>
      </c>
      <c r="U221" s="37">
        <v>0</v>
      </c>
      <c r="V221" s="37">
        <v>0</v>
      </c>
    </row>
    <row r="222" spans="1:22">
      <c r="A222" s="249" t="s">
        <v>41</v>
      </c>
      <c r="B222" s="248">
        <v>406</v>
      </c>
      <c r="C222" s="37">
        <v>0</v>
      </c>
      <c r="D222" s="37">
        <v>5.2356020942407877E-3</v>
      </c>
      <c r="E222" s="37">
        <v>7.9241545210130271E-3</v>
      </c>
      <c r="F222" s="37">
        <v>7.9241545210130271E-3</v>
      </c>
      <c r="G222" s="37">
        <v>7.9241545210130271E-3</v>
      </c>
      <c r="H222" s="37">
        <v>7.9241545210130271E-3</v>
      </c>
      <c r="I222" s="37">
        <v>7.9241545210130271E-3</v>
      </c>
      <c r="J222" s="37">
        <v>1.1454673544069927E-2</v>
      </c>
      <c r="K222" s="37">
        <v>1.1454673544069927E-2</v>
      </c>
      <c r="L222" s="37">
        <v>1.1454673544069927E-2</v>
      </c>
      <c r="M222" s="37">
        <v>1.1454673544069927E-2</v>
      </c>
      <c r="N222" s="37">
        <v>1.1454673544069927E-2</v>
      </c>
      <c r="O222" s="37">
        <v>1.5968579144325368E-2</v>
      </c>
      <c r="P222" s="37">
        <v>2.0482484744580698E-2</v>
      </c>
      <c r="Q222" s="37">
        <v>2.5191703567923995E-2</v>
      </c>
      <c r="R222" s="37">
        <v>2.5191703567923995E-2</v>
      </c>
      <c r="S222" s="37">
        <v>2.5191703567923995E-2</v>
      </c>
      <c r="T222" s="37">
        <v>2.5191703567923995E-2</v>
      </c>
      <c r="U222" s="37">
        <v>2.5191703567923995E-2</v>
      </c>
      <c r="V222" s="37">
        <v>2.5191703567923995E-2</v>
      </c>
    </row>
    <row r="223" spans="1:22">
      <c r="A223" s="249" t="s">
        <v>42</v>
      </c>
      <c r="B223" s="248">
        <v>613</v>
      </c>
      <c r="C223" s="37">
        <v>0</v>
      </c>
      <c r="D223" s="37">
        <v>1.7421602787456303E-3</v>
      </c>
      <c r="E223" s="37">
        <v>8.8871341120377867E-3</v>
      </c>
      <c r="F223" s="37">
        <v>1.4414248374775784E-2</v>
      </c>
      <c r="G223" s="37">
        <v>1.4414248374775784E-2</v>
      </c>
      <c r="H223" s="37">
        <v>1.4414248374775784E-2</v>
      </c>
      <c r="I223" s="37">
        <v>1.4414248374775784E-2</v>
      </c>
      <c r="J223" s="37">
        <v>1.4414248374775784E-2</v>
      </c>
      <c r="K223" s="37">
        <v>1.4414248374775784E-2</v>
      </c>
      <c r="L223" s="37">
        <v>1.4414248374775784E-2</v>
      </c>
      <c r="M223" s="37">
        <v>1.4414248374775784E-2</v>
      </c>
      <c r="N223" s="37">
        <v>1.4414248374775784E-2</v>
      </c>
      <c r="O223" s="37">
        <v>1.4414248374775784E-2</v>
      </c>
      <c r="P223" s="37">
        <v>2.0836369709443248E-2</v>
      </c>
      <c r="Q223" s="37">
        <v>2.4144354946911362E-2</v>
      </c>
      <c r="R223" s="37">
        <v>3.1456194094656942E-2</v>
      </c>
      <c r="S223" s="37">
        <v>3.1456194094656942E-2</v>
      </c>
      <c r="T223" s="37">
        <v>3.5409434118760408E-2</v>
      </c>
      <c r="U223" s="37">
        <v>3.947943650644492E-2</v>
      </c>
      <c r="V223" s="37">
        <v>3.947943650644492E-2</v>
      </c>
    </row>
    <row r="224" spans="1:22">
      <c r="A224" s="249" t="s">
        <v>43</v>
      </c>
      <c r="B224" s="248">
        <v>390</v>
      </c>
      <c r="C224" s="37">
        <v>0</v>
      </c>
      <c r="D224" s="37">
        <v>2.8409090909090606E-3</v>
      </c>
      <c r="E224" s="37">
        <v>1.1701433022975327E-2</v>
      </c>
      <c r="F224" s="37">
        <v>2.4394937369842329E-2</v>
      </c>
      <c r="G224" s="37">
        <v>4.0973923935107126E-2</v>
      </c>
      <c r="H224" s="37">
        <v>5.5876242987451308E-2</v>
      </c>
      <c r="I224" s="37">
        <v>5.5876242987451308E-2</v>
      </c>
      <c r="J224" s="37">
        <v>5.5876242987451308E-2</v>
      </c>
      <c r="K224" s="37">
        <v>5.5876242987451308E-2</v>
      </c>
      <c r="L224" s="37">
        <v>6.0871606781168541E-2</v>
      </c>
      <c r="M224" s="37">
        <v>6.0871606781168541E-2</v>
      </c>
      <c r="N224" s="37">
        <v>6.6495130093856214E-2</v>
      </c>
      <c r="O224" s="37">
        <v>7.2636609501133487E-2</v>
      </c>
      <c r="P224" s="37">
        <v>9.1443192010331131E-2</v>
      </c>
      <c r="Q224" s="37">
        <v>0.11096430953367642</v>
      </c>
      <c r="R224" s="37">
        <v>0.11096430953367642</v>
      </c>
      <c r="S224" s="37">
        <v>0.11096430953367642</v>
      </c>
      <c r="T224" s="37">
        <v>0.11096430953367642</v>
      </c>
      <c r="U224" s="37">
        <v>0.11096430953367642</v>
      </c>
      <c r="V224" s="37">
        <v>0.11096430953367642</v>
      </c>
    </row>
    <row r="225" spans="1:22">
      <c r="A225" s="249" t="s">
        <v>44</v>
      </c>
      <c r="B225" s="248">
        <v>462</v>
      </c>
      <c r="C225" s="37">
        <v>1.3592598636917086E-2</v>
      </c>
      <c r="D225" s="37">
        <v>6.4736814627150641E-2</v>
      </c>
      <c r="E225" s="37">
        <v>0.11992081256281606</v>
      </c>
      <c r="F225" s="37">
        <v>0.20117029769548489</v>
      </c>
      <c r="G225" s="37">
        <v>0.22581261555918042</v>
      </c>
      <c r="H225" s="37">
        <v>0.24999703193599787</v>
      </c>
      <c r="I225" s="37">
        <v>0.25939275143821794</v>
      </c>
      <c r="J225" s="37">
        <v>0.26457182310648208</v>
      </c>
      <c r="K225" s="37">
        <v>0.27593234732729321</v>
      </c>
      <c r="L225" s="37">
        <v>0.28853059403130543</v>
      </c>
      <c r="M225" s="37">
        <v>0.29609941749905744</v>
      </c>
      <c r="N225" s="37">
        <v>0.30383458873533153</v>
      </c>
      <c r="O225" s="37">
        <v>0.31264680913108678</v>
      </c>
      <c r="P225" s="37">
        <v>0.35853072876748326</v>
      </c>
      <c r="Q225" s="37">
        <v>0.41647226611157839</v>
      </c>
      <c r="R225" s="37">
        <v>0.41647226611157839</v>
      </c>
      <c r="S225" s="37">
        <v>0.41647226611157839</v>
      </c>
      <c r="T225" s="37">
        <v>0.42915765163089192</v>
      </c>
      <c r="U225" s="37">
        <v>0.44342871034011966</v>
      </c>
      <c r="V225" s="37">
        <v>0.47622666133793412</v>
      </c>
    </row>
    <row r="226" spans="1:22">
      <c r="A226" s="249" t="s">
        <v>45</v>
      </c>
      <c r="B226" s="248">
        <v>389</v>
      </c>
      <c r="C226" s="37">
        <v>5.6142213509298711E-2</v>
      </c>
      <c r="D226" s="37">
        <v>0.12628365814119458</v>
      </c>
      <c r="E226" s="37">
        <v>0.2585719312408814</v>
      </c>
      <c r="F226" s="37">
        <v>0.34480612862811943</v>
      </c>
      <c r="G226" s="37">
        <v>0.38982294316691035</v>
      </c>
      <c r="H226" s="37">
        <v>0.42033805897833976</v>
      </c>
      <c r="I226" s="37">
        <v>0.43510833694288975</v>
      </c>
      <c r="J226" s="37">
        <v>0.46111209796325625</v>
      </c>
      <c r="K226" s="37">
        <v>0.46111209796325625</v>
      </c>
      <c r="L226" s="37">
        <v>0.47147532684857829</v>
      </c>
      <c r="M226" s="37">
        <v>0.51801351674706586</v>
      </c>
      <c r="N226" s="37">
        <v>0.54555560150437632</v>
      </c>
      <c r="O226" s="37">
        <v>0.59011857592582218</v>
      </c>
      <c r="P226" s="37">
        <v>0.60588324608252131</v>
      </c>
      <c r="Q226" s="37">
        <v>0.62379764398786119</v>
      </c>
      <c r="R226" s="37">
        <v>0.62379764398786119</v>
      </c>
      <c r="S226" s="37">
        <v>0.62379764398786119</v>
      </c>
      <c r="T226" s="37">
        <v>0.62379764398786119</v>
      </c>
      <c r="U226" s="37">
        <v>0.62379764398786119</v>
      </c>
      <c r="V226" s="37">
        <v>0.62379764398786119</v>
      </c>
    </row>
    <row r="227" spans="1:22">
      <c r="A227" s="249" t="s">
        <v>51</v>
      </c>
      <c r="B227" s="248">
        <v>40</v>
      </c>
      <c r="C227" s="37">
        <v>0.12500000000000011</v>
      </c>
      <c r="D227" s="37">
        <v>0.15740740740740755</v>
      </c>
      <c r="E227" s="37">
        <v>0.44547325102880675</v>
      </c>
      <c r="F227" s="37">
        <v>0.44547325102880675</v>
      </c>
      <c r="G227" s="37">
        <v>0.44547325102880675</v>
      </c>
      <c r="H227" s="37">
        <v>0.44547325102880675</v>
      </c>
      <c r="I227" s="37">
        <v>0.44547325102880675</v>
      </c>
      <c r="J227" s="37">
        <v>0.72273662551440343</v>
      </c>
      <c r="K227" s="37">
        <v>0.72273662551440343</v>
      </c>
      <c r="L227" s="37">
        <v>0.72273662551440343</v>
      </c>
      <c r="M227" s="37">
        <v>0.72273662551440343</v>
      </c>
      <c r="N227" s="37">
        <v>0.72273662551440343</v>
      </c>
      <c r="O227" s="37">
        <v>0.72273662551440343</v>
      </c>
      <c r="P227" s="37">
        <v>0.72273662551440343</v>
      </c>
      <c r="Q227" s="37">
        <v>0.72273662551440343</v>
      </c>
      <c r="R227" s="37">
        <v>0.72273662551440343</v>
      </c>
      <c r="S227" s="37">
        <v>0.72273662551440343</v>
      </c>
      <c r="T227" s="37">
        <v>0.72273662551440343</v>
      </c>
      <c r="U227" s="37">
        <v>0.72273662551440343</v>
      </c>
      <c r="V227" s="37">
        <v>0.72273662551440343</v>
      </c>
    </row>
    <row r="228" spans="1:22">
      <c r="A228" s="249" t="s">
        <v>37</v>
      </c>
      <c r="B228" s="248">
        <v>1565</v>
      </c>
      <c r="C228" s="37">
        <v>0</v>
      </c>
      <c r="D228" s="37">
        <v>2.7397453333426469E-3</v>
      </c>
      <c r="E228" s="37">
        <v>8.389737547074505E-3</v>
      </c>
      <c r="F228" s="37">
        <v>1.3554006669142749E-2</v>
      </c>
      <c r="G228" s="37">
        <v>1.740991642239953E-2</v>
      </c>
      <c r="H228" s="37">
        <v>2.0808560260322184E-2</v>
      </c>
      <c r="I228" s="37">
        <v>2.0808560260322184E-2</v>
      </c>
      <c r="J228" s="37">
        <v>2.1768551867910046E-2</v>
      </c>
      <c r="K228" s="37">
        <v>2.1768551867910046E-2</v>
      </c>
      <c r="L228" s="37">
        <v>2.2829540423367822E-2</v>
      </c>
      <c r="M228" s="37">
        <v>2.2829540423367822E-2</v>
      </c>
      <c r="N228" s="37">
        <v>2.4002614204372219E-2</v>
      </c>
      <c r="O228" s="37">
        <v>2.6511613214348029E-2</v>
      </c>
      <c r="P228" s="37">
        <v>3.4217692536367639E-2</v>
      </c>
      <c r="Q228" s="37">
        <v>4.0892156986061523E-2</v>
      </c>
      <c r="R228" s="37">
        <v>4.3738525726380595E-2</v>
      </c>
      <c r="S228" s="37">
        <v>4.3738525726380595E-2</v>
      </c>
      <c r="T228" s="37">
        <v>4.5280882942950962E-2</v>
      </c>
      <c r="U228" s="37">
        <v>4.6861543732780508E-2</v>
      </c>
      <c r="V228" s="37">
        <v>4.6861543732780508E-2</v>
      </c>
    </row>
    <row r="229" spans="1:22">
      <c r="A229" s="249" t="s">
        <v>38</v>
      </c>
      <c r="B229" s="248">
        <v>891</v>
      </c>
      <c r="C229" s="37">
        <v>3.7275827798428085E-2</v>
      </c>
      <c r="D229" s="37">
        <v>9.5953416780441114E-2</v>
      </c>
      <c r="E229" s="37">
        <v>0.18858755036621111</v>
      </c>
      <c r="F229" s="37">
        <v>0.26985095360665468</v>
      </c>
      <c r="G229" s="37">
        <v>0.30196252905784993</v>
      </c>
      <c r="H229" s="37">
        <v>0.32781467739179815</v>
      </c>
      <c r="I229" s="37">
        <v>0.33876503978074124</v>
      </c>
      <c r="J229" s="37">
        <v>0.35743378516237745</v>
      </c>
      <c r="K229" s="37">
        <v>0.36432532267696927</v>
      </c>
      <c r="L229" s="37">
        <v>0.37561475975108949</v>
      </c>
      <c r="M229" s="37">
        <v>0.39735353964324616</v>
      </c>
      <c r="N229" s="37">
        <v>0.41174838482350762</v>
      </c>
      <c r="O229" s="37">
        <v>0.43269214238527065</v>
      </c>
      <c r="P229" s="37">
        <v>0.46587524440069827</v>
      </c>
      <c r="Q229" s="37">
        <v>0.50702786226665897</v>
      </c>
      <c r="R229" s="37">
        <v>0.50702786226665897</v>
      </c>
      <c r="S229" s="37">
        <v>0.50702786226665897</v>
      </c>
      <c r="T229" s="37">
        <v>0.51485281683385486</v>
      </c>
      <c r="U229" s="37">
        <v>0.52336417092448895</v>
      </c>
      <c r="V229" s="37">
        <v>0.54207044365115742</v>
      </c>
    </row>
    <row r="230" spans="1:22">
      <c r="A230" s="249" t="s">
        <v>39</v>
      </c>
      <c r="B230" s="248">
        <v>2456</v>
      </c>
      <c r="C230" s="37">
        <v>1.3356389192552665E-2</v>
      </c>
      <c r="D230" s="37">
        <v>3.5024707041244607E-2</v>
      </c>
      <c r="E230" s="37">
        <v>6.8377069953161285E-2</v>
      </c>
      <c r="F230" s="37">
        <v>9.6479818319957333E-2</v>
      </c>
      <c r="G230" s="37">
        <v>0.10810730071575481</v>
      </c>
      <c r="H230" s="37">
        <v>0.11722712123547996</v>
      </c>
      <c r="I230" s="37">
        <v>0.11988107683194649</v>
      </c>
      <c r="J230" s="37">
        <v>0.1248840834648246</v>
      </c>
      <c r="K230" s="37">
        <v>0.12640810530117763</v>
      </c>
      <c r="L230" s="37">
        <v>0.12964582085648724</v>
      </c>
      <c r="M230" s="37">
        <v>0.13398828433263221</v>
      </c>
      <c r="N230" s="37">
        <v>0.13764738995329195</v>
      </c>
      <c r="O230" s="37">
        <v>0.14342641037967196</v>
      </c>
      <c r="P230" s="37">
        <v>0.15539071975414254</v>
      </c>
      <c r="Q230" s="37">
        <v>0.16783201780905987</v>
      </c>
      <c r="R230" s="37">
        <v>0.17004709481950775</v>
      </c>
      <c r="S230" s="37">
        <v>0.17004709481950775</v>
      </c>
      <c r="T230" s="37">
        <v>0.17247741079368195</v>
      </c>
      <c r="U230" s="37">
        <v>0.17500067437267264</v>
      </c>
      <c r="V230" s="37">
        <v>0.17765160865151186</v>
      </c>
    </row>
    <row r="231" spans="1:22">
      <c r="A231" s="254">
        <v>32509</v>
      </c>
      <c r="B231" s="250"/>
    </row>
    <row r="232" spans="1:22">
      <c r="A232" s="251" t="s">
        <v>121</v>
      </c>
      <c r="B232" s="252" t="s">
        <v>122</v>
      </c>
      <c r="C232" s="253">
        <v>1</v>
      </c>
      <c r="D232" s="253">
        <v>2</v>
      </c>
      <c r="E232" s="253">
        <v>3</v>
      </c>
      <c r="F232" s="253">
        <v>4</v>
      </c>
      <c r="G232" s="253">
        <v>5</v>
      </c>
      <c r="H232" s="253">
        <v>6</v>
      </c>
      <c r="I232" s="253">
        <v>7</v>
      </c>
      <c r="J232" s="253">
        <v>8</v>
      </c>
      <c r="K232" s="253">
        <v>9</v>
      </c>
      <c r="L232" s="253">
        <v>10</v>
      </c>
      <c r="M232" s="253">
        <v>11</v>
      </c>
      <c r="N232" s="253">
        <v>12</v>
      </c>
      <c r="O232" s="253">
        <v>13</v>
      </c>
      <c r="P232" s="253">
        <v>14</v>
      </c>
      <c r="Q232" s="253">
        <v>15</v>
      </c>
      <c r="R232" s="253">
        <v>16</v>
      </c>
      <c r="S232" s="253">
        <v>17</v>
      </c>
      <c r="T232" s="253">
        <v>18</v>
      </c>
      <c r="U232" s="253">
        <v>19</v>
      </c>
      <c r="V232" s="253">
        <v>20</v>
      </c>
    </row>
    <row r="233" spans="1:22">
      <c r="A233" s="249" t="s">
        <v>40</v>
      </c>
      <c r="B233" s="248">
        <v>175</v>
      </c>
      <c r="C233" s="37">
        <v>0</v>
      </c>
      <c r="D233" s="37">
        <v>0</v>
      </c>
      <c r="E233" s="37">
        <v>0</v>
      </c>
      <c r="F233" s="37">
        <v>0</v>
      </c>
      <c r="G233" s="37">
        <v>0</v>
      </c>
      <c r="H233" s="37">
        <v>0</v>
      </c>
      <c r="I233" s="37">
        <v>0</v>
      </c>
      <c r="J233" s="37">
        <v>0</v>
      </c>
      <c r="K233" s="37">
        <v>0</v>
      </c>
      <c r="L233" s="37">
        <v>0</v>
      </c>
      <c r="M233" s="37">
        <v>0</v>
      </c>
      <c r="N233" s="37">
        <v>0</v>
      </c>
      <c r="O233" s="37">
        <v>0</v>
      </c>
      <c r="P233" s="37">
        <v>0</v>
      </c>
      <c r="Q233" s="37">
        <v>0</v>
      </c>
      <c r="R233" s="37">
        <v>0</v>
      </c>
      <c r="S233" s="37">
        <v>0</v>
      </c>
      <c r="T233" s="37">
        <v>0</v>
      </c>
      <c r="U233" s="37">
        <v>0</v>
      </c>
      <c r="V233" s="37">
        <v>0</v>
      </c>
    </row>
    <row r="234" spans="1:22">
      <c r="A234" s="249" t="s">
        <v>41</v>
      </c>
      <c r="B234" s="248">
        <v>414</v>
      </c>
      <c r="C234" s="37">
        <v>4.9627791563275903E-3</v>
      </c>
      <c r="D234" s="37">
        <v>4.9627791563275903E-3</v>
      </c>
      <c r="E234" s="37">
        <v>4.9627791563275903E-3</v>
      </c>
      <c r="F234" s="37">
        <v>4.9627791563275903E-3</v>
      </c>
      <c r="G234" s="37">
        <v>4.9627791563275903E-3</v>
      </c>
      <c r="H234" s="37">
        <v>4.9627791563275903E-3</v>
      </c>
      <c r="I234" s="37">
        <v>8.268550654147111E-3</v>
      </c>
      <c r="J234" s="37">
        <v>8.268550654147111E-3</v>
      </c>
      <c r="K234" s="37">
        <v>8.268550654147111E-3</v>
      </c>
      <c r="L234" s="37">
        <v>8.268550654147111E-3</v>
      </c>
      <c r="M234" s="37">
        <v>8.268550654147111E-3</v>
      </c>
      <c r="N234" s="37">
        <v>1.2580426520868215E-2</v>
      </c>
      <c r="O234" s="37">
        <v>1.689230238758932E-2</v>
      </c>
      <c r="P234" s="37">
        <v>2.1360973740372935E-2</v>
      </c>
      <c r="Q234" s="37">
        <v>2.1360973740372935E-2</v>
      </c>
      <c r="R234" s="37">
        <v>2.1360973740372935E-2</v>
      </c>
      <c r="S234" s="37">
        <v>2.1360973740372935E-2</v>
      </c>
      <c r="T234" s="37">
        <v>2.1360973740372935E-2</v>
      </c>
      <c r="U234" s="37">
        <v>2.1360973740372935E-2</v>
      </c>
      <c r="V234" s="37">
        <v>3.3081201599769683E-2</v>
      </c>
    </row>
    <row r="235" spans="1:22">
      <c r="A235" s="249" t="s">
        <v>42</v>
      </c>
      <c r="B235" s="248">
        <v>648</v>
      </c>
      <c r="C235" s="37">
        <v>0</v>
      </c>
      <c r="D235" s="37">
        <v>3.215434083601254E-3</v>
      </c>
      <c r="E235" s="37">
        <v>8.2702276521684492E-3</v>
      </c>
      <c r="F235" s="37">
        <v>8.2702276521684492E-3</v>
      </c>
      <c r="G235" s="37">
        <v>8.2702276521684492E-3</v>
      </c>
      <c r="H235" s="37">
        <v>8.2702276521684492E-3</v>
      </c>
      <c r="I235" s="37">
        <v>8.2702276521684492E-3</v>
      </c>
      <c r="J235" s="37">
        <v>8.2702276521684492E-3</v>
      </c>
      <c r="K235" s="37">
        <v>8.2702276521684492E-3</v>
      </c>
      <c r="L235" s="37">
        <v>8.2702276521684492E-3</v>
      </c>
      <c r="M235" s="37">
        <v>8.2702276521684492E-3</v>
      </c>
      <c r="N235" s="37">
        <v>8.2702276521684492E-3</v>
      </c>
      <c r="O235" s="37">
        <v>1.7260033939247132E-2</v>
      </c>
      <c r="P235" s="37">
        <v>2.0350411191010553E-2</v>
      </c>
      <c r="Q235" s="37">
        <v>2.3787778169287677E-2</v>
      </c>
      <c r="R235" s="37">
        <v>2.3787778169287677E-2</v>
      </c>
      <c r="S235" s="37">
        <v>2.7485551736828207E-2</v>
      </c>
      <c r="T235" s="37">
        <v>3.1284436300356266E-2</v>
      </c>
      <c r="U235" s="37">
        <v>3.1284436300356266E-2</v>
      </c>
      <c r="V235" s="37">
        <v>4.4030693717456937E-2</v>
      </c>
    </row>
    <row r="236" spans="1:22">
      <c r="A236" s="249" t="s">
        <v>43</v>
      </c>
      <c r="B236" s="248">
        <v>408</v>
      </c>
      <c r="C236" s="37">
        <v>5.1413881748072487E-3</v>
      </c>
      <c r="D236" s="37">
        <v>1.5803845640412151E-2</v>
      </c>
      <c r="E236" s="37">
        <v>2.160195032902601E-2</v>
      </c>
      <c r="F236" s="37">
        <v>3.9635844706104706E-2</v>
      </c>
      <c r="G236" s="37">
        <v>4.639043050821634E-2</v>
      </c>
      <c r="H236" s="37">
        <v>4.639043050821634E-2</v>
      </c>
      <c r="I236" s="37">
        <v>4.639043050821634E-2</v>
      </c>
      <c r="J236" s="37">
        <v>4.639043050821634E-2</v>
      </c>
      <c r="K236" s="37">
        <v>5.0805289626233874E-2</v>
      </c>
      <c r="L236" s="37">
        <v>5.0805289626233874E-2</v>
      </c>
      <c r="M236" s="37">
        <v>5.5774895439709038E-2</v>
      </c>
      <c r="N236" s="37">
        <v>6.1139810806528971E-2</v>
      </c>
      <c r="O236" s="37">
        <v>8.3239029091284111E-2</v>
      </c>
      <c r="P236" s="37">
        <v>0.10032680587118714</v>
      </c>
      <c r="Q236" s="37">
        <v>0.1064470316815872</v>
      </c>
      <c r="R236" s="37">
        <v>0.1064470316815872</v>
      </c>
      <c r="S236" s="37">
        <v>0.1064470316815872</v>
      </c>
      <c r="T236" s="37">
        <v>0.1064470316815872</v>
      </c>
      <c r="U236" s="37">
        <v>0.1064470316815872</v>
      </c>
      <c r="V236" s="37">
        <v>0.1142852156142049</v>
      </c>
    </row>
    <row r="237" spans="1:22">
      <c r="A237" s="249" t="s">
        <v>44</v>
      </c>
      <c r="B237" s="248">
        <v>437</v>
      </c>
      <c r="C237" s="37">
        <v>2.9694477357655957E-2</v>
      </c>
      <c r="D237" s="37">
        <v>9.8430035598388588E-2</v>
      </c>
      <c r="E237" s="37">
        <v>0.17859555142584471</v>
      </c>
      <c r="F237" s="37">
        <v>0.20133550487244245</v>
      </c>
      <c r="G237" s="37">
        <v>0.22751181356236028</v>
      </c>
      <c r="H237" s="37">
        <v>0.23177970409516491</v>
      </c>
      <c r="I237" s="37">
        <v>0.23673596406874453</v>
      </c>
      <c r="J237" s="37">
        <v>0.24768094196142754</v>
      </c>
      <c r="K237" s="37">
        <v>0.25997092724568793</v>
      </c>
      <c r="L237" s="37">
        <v>0.28173648820905006</v>
      </c>
      <c r="M237" s="37">
        <v>0.28899167519683744</v>
      </c>
      <c r="N237" s="37">
        <v>0.30552675251784123</v>
      </c>
      <c r="O237" s="37">
        <v>0.34748451121988821</v>
      </c>
      <c r="P237" s="37">
        <v>0.41024253362999574</v>
      </c>
      <c r="Q237" s="37">
        <v>0.41024253362999574</v>
      </c>
      <c r="R237" s="37">
        <v>0.41024253362999574</v>
      </c>
      <c r="S237" s="37">
        <v>0.41024253362999574</v>
      </c>
      <c r="T237" s="37">
        <v>0.42203768295739585</v>
      </c>
      <c r="U237" s="37">
        <v>0.44833649738367309</v>
      </c>
      <c r="V237" s="37">
        <v>0.46366048356745992</v>
      </c>
    </row>
    <row r="238" spans="1:22">
      <c r="A238" s="249" t="s">
        <v>45</v>
      </c>
      <c r="B238" s="248">
        <v>426</v>
      </c>
      <c r="C238" s="37">
        <v>7.5288798953688119E-2</v>
      </c>
      <c r="D238" s="37">
        <v>0.21013342428868653</v>
      </c>
      <c r="E238" s="37">
        <v>0.29486831774186983</v>
      </c>
      <c r="F238" s="37">
        <v>0.34587597798635505</v>
      </c>
      <c r="G238" s="37">
        <v>0.3789663614507589</v>
      </c>
      <c r="H238" s="37">
        <v>0.40177420225623972</v>
      </c>
      <c r="I238" s="37">
        <v>0.43528170206644801</v>
      </c>
      <c r="J238" s="37">
        <v>0.44312501175996954</v>
      </c>
      <c r="K238" s="37">
        <v>0.46770389982475435</v>
      </c>
      <c r="L238" s="37">
        <v>0.49556422526496124</v>
      </c>
      <c r="M238" s="37">
        <v>0.51849312411655391</v>
      </c>
      <c r="N238" s="37">
        <v>0.55671892105421628</v>
      </c>
      <c r="O238" s="37">
        <v>0.55671892105421628</v>
      </c>
      <c r="P238" s="37">
        <v>0.5873655141665175</v>
      </c>
      <c r="Q238" s="37">
        <v>0.5873655141665175</v>
      </c>
      <c r="R238" s="37">
        <v>0.5873655141665175</v>
      </c>
      <c r="S238" s="37">
        <v>0.61028965226837761</v>
      </c>
      <c r="T238" s="37">
        <v>0.61028965226837761</v>
      </c>
      <c r="U238" s="37">
        <v>0.61028965226837761</v>
      </c>
      <c r="V238" s="37">
        <v>0.66225103196592727</v>
      </c>
    </row>
    <row r="239" spans="1:22">
      <c r="A239" s="249" t="s">
        <v>51</v>
      </c>
      <c r="B239" s="248">
        <v>49</v>
      </c>
      <c r="C239" s="37">
        <v>0.20334037981096809</v>
      </c>
      <c r="D239" s="37">
        <v>0.49034757658659711</v>
      </c>
      <c r="E239" s="37">
        <v>0.55405412951327249</v>
      </c>
      <c r="F239" s="37">
        <v>0.55405412951327249</v>
      </c>
      <c r="G239" s="37">
        <v>0.55405412951327249</v>
      </c>
      <c r="H239" s="37">
        <v>0.55405412951327249</v>
      </c>
      <c r="I239" s="37">
        <v>0.55405412951327249</v>
      </c>
      <c r="J239" s="37">
        <v>0.55405412951327249</v>
      </c>
      <c r="K239" s="37">
        <v>0.55405412951327249</v>
      </c>
      <c r="L239" s="37">
        <v>0.55405412951327249</v>
      </c>
      <c r="M239" s="37">
        <v>0.55405412951327249</v>
      </c>
      <c r="N239" s="37">
        <v>0.55405412951327249</v>
      </c>
      <c r="O239" s="37">
        <v>0.77702706475663619</v>
      </c>
      <c r="P239" s="37">
        <v>0.77702706475663619</v>
      </c>
      <c r="Q239" s="37">
        <v>0.77702706475663619</v>
      </c>
      <c r="R239" s="37">
        <v>0.77702706475663619</v>
      </c>
      <c r="S239" s="37">
        <v>0.77702706475663619</v>
      </c>
      <c r="T239" s="37">
        <v>0.77702706475663619</v>
      </c>
      <c r="U239" s="37">
        <v>0.77702706475663619</v>
      </c>
      <c r="V239" s="37">
        <v>0.77702706475663619</v>
      </c>
    </row>
    <row r="240" spans="1:22">
      <c r="A240" s="249" t="s">
        <v>37</v>
      </c>
      <c r="B240" s="248">
        <v>1645</v>
      </c>
      <c r="C240" s="37">
        <v>2.5062804416179363E-3</v>
      </c>
      <c r="D240" s="37">
        <v>6.3590017649135522E-3</v>
      </c>
      <c r="E240" s="37">
        <v>9.7374451675634743E-3</v>
      </c>
      <c r="F240" s="37">
        <v>1.3980288784322115E-2</v>
      </c>
      <c r="G240" s="37">
        <v>1.5549272260027225E-2</v>
      </c>
      <c r="H240" s="37">
        <v>1.5549272260027225E-2</v>
      </c>
      <c r="I240" s="37">
        <v>1.6427462026075368E-2</v>
      </c>
      <c r="J240" s="37">
        <v>1.6427462026075368E-2</v>
      </c>
      <c r="K240" s="37">
        <v>1.7394593331851116E-2</v>
      </c>
      <c r="L240" s="37">
        <v>1.7394593331851116E-2</v>
      </c>
      <c r="M240" s="37">
        <v>1.8467306657907967E-2</v>
      </c>
      <c r="N240" s="37">
        <v>2.0768679212382901E-2</v>
      </c>
      <c r="O240" s="37">
        <v>3.0216488586738866E-2</v>
      </c>
      <c r="P240" s="37">
        <v>3.6324444115011012E-2</v>
      </c>
      <c r="Q240" s="37">
        <v>3.8936559263659465E-2</v>
      </c>
      <c r="R240" s="37">
        <v>3.8936559263659465E-2</v>
      </c>
      <c r="S240" s="37">
        <v>4.0358250744038648E-2</v>
      </c>
      <c r="T240" s="37">
        <v>4.1825592868283246E-2</v>
      </c>
      <c r="U240" s="37">
        <v>4.1825592868283246E-2</v>
      </c>
      <c r="V240" s="37">
        <v>5.1512656068722906E-2</v>
      </c>
    </row>
    <row r="241" spans="1:22">
      <c r="A241" s="249" t="s">
        <v>38</v>
      </c>
      <c r="B241" s="248">
        <v>912</v>
      </c>
      <c r="C241" s="37">
        <v>5.9027153468969473E-2</v>
      </c>
      <c r="D241" s="37">
        <v>0.16421936565107853</v>
      </c>
      <c r="E241" s="37">
        <v>0.245616313433907</v>
      </c>
      <c r="F241" s="37">
        <v>0.28019127010645106</v>
      </c>
      <c r="G241" s="37">
        <v>0.30854888937309477</v>
      </c>
      <c r="H241" s="37">
        <v>0.32058304277512017</v>
      </c>
      <c r="I241" s="37">
        <v>0.3371979386397489</v>
      </c>
      <c r="J241" s="37">
        <v>0.34653735559502041</v>
      </c>
      <c r="K241" s="37">
        <v>0.36352626977895164</v>
      </c>
      <c r="L241" s="37">
        <v>0.38738330539188803</v>
      </c>
      <c r="M241" s="37">
        <v>0.40030543113828332</v>
      </c>
      <c r="N241" s="37">
        <v>0.42394705614683859</v>
      </c>
      <c r="O241" s="37">
        <v>0.45350441241161488</v>
      </c>
      <c r="P241" s="37">
        <v>0.50177069417586528</v>
      </c>
      <c r="Q241" s="37">
        <v>0.50177069417586528</v>
      </c>
      <c r="R241" s="37">
        <v>0.50177069417586528</v>
      </c>
      <c r="S241" s="37">
        <v>0.50859575315975758</v>
      </c>
      <c r="T241" s="37">
        <v>0.51593014490364186</v>
      </c>
      <c r="U241" s="37">
        <v>0.53194914177696406</v>
      </c>
      <c r="V241" s="37">
        <v>0.55878890612197729</v>
      </c>
    </row>
    <row r="242" spans="1:22">
      <c r="A242" s="249" t="s">
        <v>39</v>
      </c>
      <c r="B242" s="248">
        <v>2557</v>
      </c>
      <c r="C242" s="37">
        <v>2.2060697800691864E-2</v>
      </c>
      <c r="D242" s="37">
        <v>5.9140373305245464E-2</v>
      </c>
      <c r="E242" s="37">
        <v>8.6830643291131104E-2</v>
      </c>
      <c r="F242" s="37">
        <v>9.9835629574582363E-2</v>
      </c>
      <c r="G242" s="37">
        <v>0.10861197524443511</v>
      </c>
      <c r="H242" s="37">
        <v>0.11162687970487595</v>
      </c>
      <c r="I242" s="37">
        <v>0.11618216939227921</v>
      </c>
      <c r="J242" s="37">
        <v>0.11827856837247552</v>
      </c>
      <c r="K242" s="37">
        <v>0.12269958318921914</v>
      </c>
      <c r="L242" s="37">
        <v>0.12746334671304149</v>
      </c>
      <c r="M242" s="37">
        <v>0.13080111597517363</v>
      </c>
      <c r="N242" s="37">
        <v>0.13697416053271982</v>
      </c>
      <c r="O242" s="37">
        <v>0.14974014200451058</v>
      </c>
      <c r="P242" s="37">
        <v>0.16304989552821425</v>
      </c>
      <c r="Q242" s="37">
        <v>0.16508052581975186</v>
      </c>
      <c r="R242" s="37">
        <v>0.16508052581975186</v>
      </c>
      <c r="S242" s="37">
        <v>0.16730995031689544</v>
      </c>
      <c r="T242" s="37">
        <v>0.16963290956840171</v>
      </c>
      <c r="U242" s="37">
        <v>0.17206655327944609</v>
      </c>
      <c r="V242" s="37">
        <v>0.18359417102000708</v>
      </c>
    </row>
    <row r="243" spans="1:22">
      <c r="A243" s="254">
        <v>32874</v>
      </c>
      <c r="B243" s="250"/>
    </row>
    <row r="244" spans="1:22">
      <c r="A244" s="251" t="s">
        <v>121</v>
      </c>
      <c r="B244" s="252" t="s">
        <v>122</v>
      </c>
      <c r="C244" s="253">
        <v>1</v>
      </c>
      <c r="D244" s="253">
        <v>2</v>
      </c>
      <c r="E244" s="253">
        <v>3</v>
      </c>
      <c r="F244" s="253">
        <v>4</v>
      </c>
      <c r="G244" s="253">
        <v>5</v>
      </c>
      <c r="H244" s="253">
        <v>6</v>
      </c>
      <c r="I244" s="253">
        <v>7</v>
      </c>
      <c r="J244" s="253">
        <v>8</v>
      </c>
      <c r="K244" s="253">
        <v>9</v>
      </c>
      <c r="L244" s="253">
        <v>10</v>
      </c>
      <c r="M244" s="253">
        <v>11</v>
      </c>
      <c r="N244" s="253">
        <v>12</v>
      </c>
      <c r="O244" s="253">
        <v>13</v>
      </c>
      <c r="P244" s="253">
        <v>14</v>
      </c>
      <c r="Q244" s="253">
        <v>15</v>
      </c>
      <c r="R244" s="253">
        <v>16</v>
      </c>
      <c r="S244" s="253">
        <v>17</v>
      </c>
      <c r="T244" s="253">
        <v>18</v>
      </c>
      <c r="U244" s="253">
        <v>19</v>
      </c>
      <c r="V244" s="253">
        <v>20</v>
      </c>
    </row>
    <row r="245" spans="1:22">
      <c r="A245" s="249" t="s">
        <v>40</v>
      </c>
      <c r="B245" s="248">
        <v>197</v>
      </c>
      <c r="C245" s="37">
        <v>0</v>
      </c>
      <c r="D245" s="37">
        <v>0</v>
      </c>
      <c r="E245" s="37">
        <v>0</v>
      </c>
      <c r="F245" s="37">
        <v>0</v>
      </c>
      <c r="G245" s="37">
        <v>0</v>
      </c>
      <c r="H245" s="37">
        <v>0</v>
      </c>
      <c r="I245" s="37">
        <v>0</v>
      </c>
      <c r="J245" s="37">
        <v>0</v>
      </c>
      <c r="K245" s="37">
        <v>0</v>
      </c>
      <c r="L245" s="37">
        <v>0</v>
      </c>
      <c r="M245" s="37">
        <v>0</v>
      </c>
      <c r="N245" s="37">
        <v>0</v>
      </c>
      <c r="O245" s="37">
        <v>0</v>
      </c>
      <c r="P245" s="37">
        <v>0</v>
      </c>
      <c r="Q245" s="37">
        <v>0</v>
      </c>
      <c r="R245" s="37">
        <v>0</v>
      </c>
      <c r="S245" s="37">
        <v>0</v>
      </c>
      <c r="T245" s="37">
        <v>0</v>
      </c>
      <c r="U245" s="37">
        <v>0</v>
      </c>
      <c r="V245" s="37">
        <v>0</v>
      </c>
    </row>
    <row r="246" spans="1:22">
      <c r="A246" s="249" t="s">
        <v>41</v>
      </c>
      <c r="B246" s="248">
        <v>462</v>
      </c>
      <c r="C246" s="37">
        <v>0</v>
      </c>
      <c r="D246" s="37">
        <v>0</v>
      </c>
      <c r="E246" s="37">
        <v>0</v>
      </c>
      <c r="F246" s="37">
        <v>0</v>
      </c>
      <c r="G246" s="37">
        <v>0</v>
      </c>
      <c r="H246" s="37">
        <v>2.8011204481792618E-3</v>
      </c>
      <c r="I246" s="37">
        <v>2.8011204481792618E-3</v>
      </c>
      <c r="J246" s="37">
        <v>2.8011204481792618E-3</v>
      </c>
      <c r="K246" s="37">
        <v>2.8011204481792618E-3</v>
      </c>
      <c r="L246" s="37">
        <v>2.8011204481792618E-3</v>
      </c>
      <c r="M246" s="37">
        <v>2.8011204481792618E-3</v>
      </c>
      <c r="N246" s="37">
        <v>6.4672927994726681E-3</v>
      </c>
      <c r="O246" s="37">
        <v>1.0288572442551658E-2</v>
      </c>
      <c r="P246" s="37">
        <v>1.0288572442551658E-2</v>
      </c>
      <c r="Q246" s="37">
        <v>1.0288572442551658E-2</v>
      </c>
      <c r="R246" s="37">
        <v>1.0288572442551658E-2</v>
      </c>
      <c r="S246" s="37">
        <v>1.0288572442551658E-2</v>
      </c>
      <c r="T246" s="37">
        <v>1.0288572442551658E-2</v>
      </c>
      <c r="U246" s="37">
        <v>2.0652042888179345E-2</v>
      </c>
      <c r="V246" s="37">
        <v>3.6309292587246911E-2</v>
      </c>
    </row>
    <row r="247" spans="1:22">
      <c r="A247" s="249" t="s">
        <v>42</v>
      </c>
      <c r="B247" s="248">
        <v>675</v>
      </c>
      <c r="C247" s="37">
        <v>0</v>
      </c>
      <c r="D247" s="37">
        <v>0</v>
      </c>
      <c r="E247" s="37">
        <v>0</v>
      </c>
      <c r="F247" s="37">
        <v>0</v>
      </c>
      <c r="G247" s="37">
        <v>0</v>
      </c>
      <c r="H247" s="37">
        <v>0</v>
      </c>
      <c r="I247" s="37">
        <v>0</v>
      </c>
      <c r="J247" s="37">
        <v>0</v>
      </c>
      <c r="K247" s="37">
        <v>0</v>
      </c>
      <c r="L247" s="37">
        <v>0</v>
      </c>
      <c r="M247" s="37">
        <v>2.7173913043477826E-3</v>
      </c>
      <c r="N247" s="37">
        <v>5.4723156377611826E-3</v>
      </c>
      <c r="O247" s="37">
        <v>8.3301538112159346E-3</v>
      </c>
      <c r="P247" s="37">
        <v>1.1478312053085027E-2</v>
      </c>
      <c r="Q247" s="37">
        <v>1.1478312053085027E-2</v>
      </c>
      <c r="R247" s="37">
        <v>1.4863660299478609E-2</v>
      </c>
      <c r="S247" s="37">
        <v>1.4863660299478609E-2</v>
      </c>
      <c r="T247" s="37">
        <v>1.4863660299478609E-2</v>
      </c>
      <c r="U247" s="37">
        <v>2.6685296375884904E-2</v>
      </c>
      <c r="V247" s="37">
        <v>4.2841601637378934E-2</v>
      </c>
    </row>
    <row r="248" spans="1:22">
      <c r="A248" s="249" t="s">
        <v>43</v>
      </c>
      <c r="B248" s="248">
        <v>397</v>
      </c>
      <c r="C248" s="37">
        <v>2.5974025974025983E-3</v>
      </c>
      <c r="D248" s="37">
        <v>8.2647380301695827E-3</v>
      </c>
      <c r="E248" s="37">
        <v>1.1242922000048949E-2</v>
      </c>
      <c r="F248" s="37">
        <v>1.4736763265066455E-2</v>
      </c>
      <c r="G248" s="37">
        <v>1.4736763265066455E-2</v>
      </c>
      <c r="H248" s="37">
        <v>1.4736763265066455E-2</v>
      </c>
      <c r="I248" s="37">
        <v>1.4736763265066455E-2</v>
      </c>
      <c r="J248" s="37">
        <v>1.4736763265066455E-2</v>
      </c>
      <c r="K248" s="37">
        <v>1.4736763265066455E-2</v>
      </c>
      <c r="L248" s="37">
        <v>1.9663079448741128E-2</v>
      </c>
      <c r="M248" s="37">
        <v>2.4962197938207309E-2</v>
      </c>
      <c r="N248" s="37">
        <v>5.2144447620194101E-2</v>
      </c>
      <c r="O248" s="37">
        <v>8.0170642300659511E-2</v>
      </c>
      <c r="P248" s="37">
        <v>8.6105025253558454E-2</v>
      </c>
      <c r="Q248" s="37">
        <v>8.6105025253558454E-2</v>
      </c>
      <c r="R248" s="37">
        <v>8.6105025253558454E-2</v>
      </c>
      <c r="S248" s="37">
        <v>9.3535065698651554E-2</v>
      </c>
      <c r="T248" s="37">
        <v>9.3535065698651554E-2</v>
      </c>
      <c r="U248" s="37">
        <v>0.10200670059866412</v>
      </c>
      <c r="V248" s="37">
        <v>0.1276683752067056</v>
      </c>
    </row>
    <row r="249" spans="1:22">
      <c r="A249" s="249" t="s">
        <v>44</v>
      </c>
      <c r="B249" s="248">
        <v>421</v>
      </c>
      <c r="C249" s="37">
        <v>3.5314781253136363E-2</v>
      </c>
      <c r="D249" s="37">
        <v>0.12017075994462179</v>
      </c>
      <c r="E249" s="37">
        <v>0.14509760640600544</v>
      </c>
      <c r="F249" s="37">
        <v>0.17326224426195425</v>
      </c>
      <c r="G249" s="37">
        <v>0.17733484404391509</v>
      </c>
      <c r="H249" s="37">
        <v>0.18679076537674366</v>
      </c>
      <c r="I249" s="37">
        <v>0.1920372765678614</v>
      </c>
      <c r="J249" s="37">
        <v>0.20373455211110114</v>
      </c>
      <c r="K249" s="37">
        <v>0.22468890600291425</v>
      </c>
      <c r="L249" s="37">
        <v>0.23173718867561499</v>
      </c>
      <c r="M249" s="37">
        <v>0.25501787992786906</v>
      </c>
      <c r="N249" s="37">
        <v>0.31141122153165834</v>
      </c>
      <c r="O249" s="37">
        <v>0.35386741747953609</v>
      </c>
      <c r="P249" s="37">
        <v>0.35386741747953609</v>
      </c>
      <c r="Q249" s="37">
        <v>0.35386741747953609</v>
      </c>
      <c r="R249" s="37">
        <v>0.35386741747953609</v>
      </c>
      <c r="S249" s="37">
        <v>0.36540549931025867</v>
      </c>
      <c r="T249" s="37">
        <v>0.39005705491397558</v>
      </c>
      <c r="U249" s="37">
        <v>0.40361134258255393</v>
      </c>
      <c r="V249" s="37">
        <v>0.41716563025113229</v>
      </c>
    </row>
    <row r="250" spans="1:22">
      <c r="A250" s="249" t="s">
        <v>45</v>
      </c>
      <c r="B250" s="248">
        <v>449</v>
      </c>
      <c r="C250" s="37">
        <v>0.13681500898993371</v>
      </c>
      <c r="D250" s="37">
        <v>0.23075404671968491</v>
      </c>
      <c r="E250" s="37">
        <v>0.30246191872455719</v>
      </c>
      <c r="F250" s="37">
        <v>0.33377746535464003</v>
      </c>
      <c r="G250" s="37">
        <v>0.35727210992672109</v>
      </c>
      <c r="H250" s="37">
        <v>0.38525980728075804</v>
      </c>
      <c r="I250" s="37">
        <v>0.39864290717010031</v>
      </c>
      <c r="J250" s="37">
        <v>0.4285417563150592</v>
      </c>
      <c r="K250" s="37">
        <v>0.45415225954374872</v>
      </c>
      <c r="L250" s="37">
        <v>0.47603977123143804</v>
      </c>
      <c r="M250" s="37">
        <v>0.51502186752383594</v>
      </c>
      <c r="N250" s="37">
        <v>0.51502186752383594</v>
      </c>
      <c r="O250" s="37">
        <v>0.5474282404312294</v>
      </c>
      <c r="P250" s="37">
        <v>0.5474282404312294</v>
      </c>
      <c r="Q250" s="37">
        <v>0.5474282404312294</v>
      </c>
      <c r="R250" s="37">
        <v>0.57005682840966787</v>
      </c>
      <c r="S250" s="37">
        <v>0.57005682840966787</v>
      </c>
      <c r="T250" s="37">
        <v>0.57005682840966787</v>
      </c>
      <c r="U250" s="37">
        <v>0.65067117308285516</v>
      </c>
      <c r="V250" s="37">
        <v>0.67978190865928378</v>
      </c>
    </row>
    <row r="251" spans="1:22">
      <c r="A251" s="249" t="s">
        <v>51</v>
      </c>
      <c r="B251" s="248">
        <v>55</v>
      </c>
      <c r="C251" s="37">
        <v>0.45057595307917886</v>
      </c>
      <c r="D251" s="37">
        <v>0.49283934130385743</v>
      </c>
      <c r="E251" s="37">
        <v>0.49283934130385743</v>
      </c>
      <c r="F251" s="37">
        <v>0.49283934130385743</v>
      </c>
      <c r="G251" s="37">
        <v>0.49283934130385743</v>
      </c>
      <c r="H251" s="37">
        <v>0.49283934130385743</v>
      </c>
      <c r="I251" s="37">
        <v>0.49283934130385743</v>
      </c>
      <c r="J251" s="37">
        <v>0.49283934130385743</v>
      </c>
      <c r="K251" s="37">
        <v>0.49283934130385743</v>
      </c>
      <c r="L251" s="37">
        <v>0.74641967065192871</v>
      </c>
      <c r="M251" s="37">
        <v>0.74641967065192871</v>
      </c>
      <c r="N251" s="37">
        <v>1</v>
      </c>
      <c r="O251" s="37">
        <v>1</v>
      </c>
      <c r="P251" s="37">
        <v>1</v>
      </c>
      <c r="Q251" s="37">
        <v>1</v>
      </c>
      <c r="R251" s="37">
        <v>1</v>
      </c>
      <c r="S251" s="37">
        <v>1</v>
      </c>
      <c r="T251" s="37">
        <v>1</v>
      </c>
      <c r="U251" s="37">
        <v>1</v>
      </c>
      <c r="V251" s="37">
        <v>1</v>
      </c>
    </row>
    <row r="252" spans="1:22">
      <c r="A252" s="249" t="s">
        <v>37</v>
      </c>
      <c r="B252" s="248">
        <v>1731</v>
      </c>
      <c r="C252" s="37">
        <v>5.8927519151441565E-4</v>
      </c>
      <c r="D252" s="37">
        <v>1.8323666522900295E-3</v>
      </c>
      <c r="E252" s="37">
        <v>2.4809486102808087E-3</v>
      </c>
      <c r="F252" s="37">
        <v>3.2187585595335744E-3</v>
      </c>
      <c r="G252" s="37">
        <v>3.2187585595335744E-3</v>
      </c>
      <c r="H252" s="37">
        <v>4.0174614773544892E-3</v>
      </c>
      <c r="I252" s="37">
        <v>4.0174614773544892E-3</v>
      </c>
      <c r="J252" s="37">
        <v>4.0174614773544892E-3</v>
      </c>
      <c r="K252" s="37">
        <v>4.0174614773544892E-3</v>
      </c>
      <c r="L252" s="37">
        <v>4.9977592514909297E-3</v>
      </c>
      <c r="M252" s="37">
        <v>7.1013627753472308E-3</v>
      </c>
      <c r="N252" s="37">
        <v>1.4648459264065661E-2</v>
      </c>
      <c r="O252" s="37">
        <v>2.2491181519450398E-2</v>
      </c>
      <c r="P252" s="37">
        <v>2.487432446083282E-2</v>
      </c>
      <c r="Q252" s="37">
        <v>2.487432446083282E-2</v>
      </c>
      <c r="R252" s="37">
        <v>2.6184977250536035E-2</v>
      </c>
      <c r="S252" s="37">
        <v>2.7535622219675426E-2</v>
      </c>
      <c r="T252" s="37">
        <v>2.7535622219675426E-2</v>
      </c>
      <c r="U252" s="37">
        <v>3.6631463442175383E-2</v>
      </c>
      <c r="V252" s="37">
        <v>5.2025081448646815E-2</v>
      </c>
    </row>
    <row r="253" spans="1:22">
      <c r="A253" s="249" t="s">
        <v>38</v>
      </c>
      <c r="B253" s="248">
        <v>925</v>
      </c>
      <c r="C253" s="37">
        <v>0.10428337411861865</v>
      </c>
      <c r="D253" s="37">
        <v>0.19147137663989633</v>
      </c>
      <c r="E253" s="37">
        <v>0.23761727780382391</v>
      </c>
      <c r="F253" s="37">
        <v>0.26626377535913381</v>
      </c>
      <c r="G253" s="37">
        <v>0.27925107312483621</v>
      </c>
      <c r="H253" s="37">
        <v>0.2966444005509864</v>
      </c>
      <c r="I253" s="37">
        <v>0.30513450442800671</v>
      </c>
      <c r="J253" s="37">
        <v>0.3239521686451291</v>
      </c>
      <c r="K253" s="37">
        <v>0.34647983772153679</v>
      </c>
      <c r="L253" s="37">
        <v>0.36277927843296653</v>
      </c>
      <c r="M253" s="37">
        <v>0.38993653470995016</v>
      </c>
      <c r="N253" s="37">
        <v>0.42825529472293677</v>
      </c>
      <c r="O253" s="37">
        <v>0.46428700661934852</v>
      </c>
      <c r="P253" s="37">
        <v>0.46428700661934852</v>
      </c>
      <c r="Q253" s="37">
        <v>0.46428700661934852</v>
      </c>
      <c r="R253" s="37">
        <v>0.47124431822169466</v>
      </c>
      <c r="S253" s="37">
        <v>0.47848754673920568</v>
      </c>
      <c r="T253" s="37">
        <v>0.49383288462610653</v>
      </c>
      <c r="U253" s="37">
        <v>0.52689702684004636</v>
      </c>
      <c r="V253" s="37">
        <v>0.54463838833354461</v>
      </c>
    </row>
    <row r="254" spans="1:22">
      <c r="A254" s="249" t="s">
        <v>39</v>
      </c>
      <c r="B254" s="248">
        <v>2656</v>
      </c>
      <c r="C254" s="37">
        <v>3.5102181258666487E-2</v>
      </c>
      <c r="D254" s="37">
        <v>6.3580306268999132E-2</v>
      </c>
      <c r="E254" s="37">
        <v>7.7680376293774889E-2</v>
      </c>
      <c r="F254" s="37">
        <v>8.6112429376130506E-2</v>
      </c>
      <c r="G254" s="37">
        <v>8.9409711740730202E-2</v>
      </c>
      <c r="H254" s="37">
        <v>9.414748893316649E-2</v>
      </c>
      <c r="I254" s="37">
        <v>9.6062512442952608E-2</v>
      </c>
      <c r="J254" s="37">
        <v>0.10012747870152705</v>
      </c>
      <c r="K254" s="37">
        <v>0.10452351857122455</v>
      </c>
      <c r="L254" s="37">
        <v>0.10836324265295194</v>
      </c>
      <c r="M254" s="37">
        <v>0.11488048019817476</v>
      </c>
      <c r="N254" s="37">
        <v>0.12755037298707173</v>
      </c>
      <c r="O254" s="37">
        <v>0.13985615736700752</v>
      </c>
      <c r="P254" s="37">
        <v>0.14174178671507598</v>
      </c>
      <c r="Q254" s="37">
        <v>0.14174178671507598</v>
      </c>
      <c r="R254" s="37">
        <v>0.14383254971942405</v>
      </c>
      <c r="S254" s="37">
        <v>0.14600722676676114</v>
      </c>
      <c r="T254" s="37">
        <v>0.14828787439566071</v>
      </c>
      <c r="U254" s="37">
        <v>0.16039738818400873</v>
      </c>
      <c r="V254" s="37">
        <v>0.17522774241767136</v>
      </c>
    </row>
    <row r="255" spans="1:22">
      <c r="A255" s="254">
        <v>33239</v>
      </c>
      <c r="B255" s="250"/>
    </row>
    <row r="256" spans="1:22">
      <c r="A256" s="251" t="s">
        <v>121</v>
      </c>
      <c r="B256" s="252" t="s">
        <v>122</v>
      </c>
      <c r="C256" s="253">
        <v>1</v>
      </c>
      <c r="D256" s="253">
        <v>2</v>
      </c>
      <c r="E256" s="253">
        <v>3</v>
      </c>
      <c r="F256" s="253">
        <v>4</v>
      </c>
      <c r="G256" s="253">
        <v>5</v>
      </c>
      <c r="H256" s="253">
        <v>6</v>
      </c>
      <c r="I256" s="253">
        <v>7</v>
      </c>
      <c r="J256" s="253">
        <v>8</v>
      </c>
      <c r="K256" s="253">
        <v>9</v>
      </c>
      <c r="L256" s="253">
        <v>10</v>
      </c>
      <c r="M256" s="253">
        <v>11</v>
      </c>
      <c r="N256" s="253">
        <v>12</v>
      </c>
      <c r="O256" s="253">
        <v>13</v>
      </c>
      <c r="P256" s="253">
        <v>14</v>
      </c>
      <c r="Q256" s="253">
        <v>15</v>
      </c>
      <c r="R256" s="253">
        <v>16</v>
      </c>
      <c r="S256" s="253">
        <v>17</v>
      </c>
      <c r="T256" s="253">
        <v>18</v>
      </c>
      <c r="U256" s="253">
        <v>19</v>
      </c>
      <c r="V256" s="253">
        <v>20</v>
      </c>
    </row>
    <row r="257" spans="1:22">
      <c r="A257" s="249" t="s">
        <v>40</v>
      </c>
      <c r="B257" s="248">
        <v>185</v>
      </c>
      <c r="C257" s="37">
        <v>0</v>
      </c>
      <c r="D257" s="37">
        <v>0</v>
      </c>
      <c r="E257" s="37">
        <v>0</v>
      </c>
      <c r="F257" s="37">
        <v>0</v>
      </c>
      <c r="G257" s="37">
        <v>0</v>
      </c>
      <c r="H257" s="37">
        <v>0</v>
      </c>
      <c r="I257" s="37">
        <v>0</v>
      </c>
      <c r="J257" s="37">
        <v>0</v>
      </c>
      <c r="K257" s="37">
        <v>0</v>
      </c>
      <c r="L257" s="37">
        <v>0</v>
      </c>
      <c r="M257" s="37">
        <v>0</v>
      </c>
      <c r="N257" s="37">
        <v>0</v>
      </c>
      <c r="O257" s="37">
        <v>0</v>
      </c>
      <c r="P257" s="37">
        <v>0</v>
      </c>
      <c r="Q257" s="37">
        <v>0</v>
      </c>
      <c r="R257" s="37">
        <v>0</v>
      </c>
      <c r="S257" s="37">
        <v>0</v>
      </c>
      <c r="T257" s="37">
        <v>0</v>
      </c>
      <c r="U257" s="37">
        <v>0</v>
      </c>
      <c r="V257" s="37">
        <v>0</v>
      </c>
    </row>
    <row r="258" spans="1:22">
      <c r="A258" s="249" t="s">
        <v>41</v>
      </c>
      <c r="B258" s="248">
        <v>493</v>
      </c>
      <c r="C258" s="37">
        <v>0</v>
      </c>
      <c r="D258" s="37">
        <v>0</v>
      </c>
      <c r="E258" s="37">
        <v>0</v>
      </c>
      <c r="F258" s="37">
        <v>0</v>
      </c>
      <c r="G258" s="37">
        <v>2.5575447570332921E-3</v>
      </c>
      <c r="H258" s="37">
        <v>2.5575447570332921E-3</v>
      </c>
      <c r="I258" s="37">
        <v>2.5575447570332921E-3</v>
      </c>
      <c r="J258" s="37">
        <v>2.5575447570332921E-3</v>
      </c>
      <c r="K258" s="37">
        <v>2.5575447570332921E-3</v>
      </c>
      <c r="L258" s="37">
        <v>2.5575447570332921E-3</v>
      </c>
      <c r="M258" s="37">
        <v>5.9734435763585392E-3</v>
      </c>
      <c r="N258" s="37">
        <v>9.5490786714076403E-3</v>
      </c>
      <c r="O258" s="37">
        <v>9.5490786714076403E-3</v>
      </c>
      <c r="P258" s="37">
        <v>9.5490786714076403E-3</v>
      </c>
      <c r="Q258" s="37">
        <v>9.5490786714076403E-3</v>
      </c>
      <c r="R258" s="37">
        <v>9.5490786714076403E-3</v>
      </c>
      <c r="S258" s="37">
        <v>9.5490786714076403E-3</v>
      </c>
      <c r="T258" s="37">
        <v>1.925938182168796E-2</v>
      </c>
      <c r="U258" s="37">
        <v>3.8778574935075749E-2</v>
      </c>
      <c r="V258" s="37">
        <v>3.8778574935075749E-2</v>
      </c>
    </row>
    <row r="259" spans="1:22">
      <c r="A259" s="249" t="s">
        <v>42</v>
      </c>
      <c r="B259" s="248">
        <v>662</v>
      </c>
      <c r="C259" s="37">
        <v>0</v>
      </c>
      <c r="D259" s="37">
        <v>0</v>
      </c>
      <c r="E259" s="37">
        <v>0</v>
      </c>
      <c r="F259" s="37">
        <v>0</v>
      </c>
      <c r="G259" s="37">
        <v>0</v>
      </c>
      <c r="H259" s="37">
        <v>0</v>
      </c>
      <c r="I259" s="37">
        <v>0</v>
      </c>
      <c r="J259" s="37">
        <v>0</v>
      </c>
      <c r="K259" s="37">
        <v>0</v>
      </c>
      <c r="L259" s="37">
        <v>2.5839793281653423E-3</v>
      </c>
      <c r="M259" s="37">
        <v>5.2018691462015765E-3</v>
      </c>
      <c r="N259" s="37">
        <v>7.8977990401143394E-3</v>
      </c>
      <c r="O259" s="37">
        <v>1.0868164911251643E-2</v>
      </c>
      <c r="P259" s="37">
        <v>1.0868164911251643E-2</v>
      </c>
      <c r="Q259" s="37">
        <v>1.4090092712843671E-2</v>
      </c>
      <c r="R259" s="37">
        <v>1.4090092712843671E-2</v>
      </c>
      <c r="S259" s="37">
        <v>1.4090092712843671E-2</v>
      </c>
      <c r="T259" s="37">
        <v>2.5422390497753522E-2</v>
      </c>
      <c r="U259" s="37">
        <v>4.0816483739033904E-2</v>
      </c>
      <c r="V259" s="37">
        <v>4.4950895447055328E-2</v>
      </c>
    </row>
    <row r="260" spans="1:22">
      <c r="A260" s="249" t="s">
        <v>43</v>
      </c>
      <c r="B260" s="248">
        <v>419</v>
      </c>
      <c r="C260" s="37">
        <v>2.4570024570024218E-3</v>
      </c>
      <c r="D260" s="37">
        <v>2.4570024570024218E-3</v>
      </c>
      <c r="E260" s="37">
        <v>2.4570024570024218E-3</v>
      </c>
      <c r="F260" s="37">
        <v>2.4570024570024218E-3</v>
      </c>
      <c r="G260" s="37">
        <v>2.4570024570024218E-3</v>
      </c>
      <c r="H260" s="37">
        <v>2.4570024570024218E-3</v>
      </c>
      <c r="I260" s="37">
        <v>2.4570024570024218E-3</v>
      </c>
      <c r="J260" s="37">
        <v>2.4570024570024218E-3</v>
      </c>
      <c r="K260" s="37">
        <v>6.6308225304040347E-3</v>
      </c>
      <c r="L260" s="37">
        <v>1.1065506358393318E-2</v>
      </c>
      <c r="M260" s="37">
        <v>3.3838436825201046E-2</v>
      </c>
      <c r="N260" s="37">
        <v>5.7575663060427607E-2</v>
      </c>
      <c r="O260" s="37">
        <v>6.2562035213547085E-2</v>
      </c>
      <c r="P260" s="37">
        <v>6.2562035213547085E-2</v>
      </c>
      <c r="Q260" s="37">
        <v>6.2562035213547085E-2</v>
      </c>
      <c r="R260" s="37">
        <v>6.8770233655841562E-2</v>
      </c>
      <c r="S260" s="37">
        <v>7.5282329923982538E-2</v>
      </c>
      <c r="T260" s="37">
        <v>8.2287766818497809E-2</v>
      </c>
      <c r="U260" s="37">
        <v>9.6408100559005172E-2</v>
      </c>
      <c r="V260" s="37">
        <v>9.6408100559005172E-2</v>
      </c>
    </row>
    <row r="261" spans="1:22">
      <c r="A261" s="249" t="s">
        <v>44</v>
      </c>
      <c r="B261" s="248">
        <v>357</v>
      </c>
      <c r="C261" s="37">
        <v>3.8368096230056992E-2</v>
      </c>
      <c r="D261" s="37">
        <v>5.146415886241118E-2</v>
      </c>
      <c r="E261" s="37">
        <v>7.0485090747832602E-2</v>
      </c>
      <c r="F261" s="37">
        <v>7.4597988576382002E-2</v>
      </c>
      <c r="G261" s="37">
        <v>7.9520339700975717E-2</v>
      </c>
      <c r="H261" s="37">
        <v>8.5032193954263313E-2</v>
      </c>
      <c r="I261" s="37">
        <v>9.722578345362487E-2</v>
      </c>
      <c r="J261" s="37">
        <v>0.11942514943427351</v>
      </c>
      <c r="K261" s="37">
        <v>0.12682493809448969</v>
      </c>
      <c r="L261" s="37">
        <v>0.15201268026484094</v>
      </c>
      <c r="M261" s="37">
        <v>0.20435194112068422</v>
      </c>
      <c r="N261" s="37">
        <v>0.2411878933653242</v>
      </c>
      <c r="O261" s="37">
        <v>0.2411878933653242</v>
      </c>
      <c r="P261" s="37">
        <v>0.25304433253149106</v>
      </c>
      <c r="Q261" s="37">
        <v>0.25304433253149106</v>
      </c>
      <c r="R261" s="37">
        <v>0.26614881792567546</v>
      </c>
      <c r="S261" s="37">
        <v>0.26614881792567546</v>
      </c>
      <c r="T261" s="37">
        <v>0.28082584156716195</v>
      </c>
      <c r="U261" s="37">
        <v>0.29794903581556287</v>
      </c>
      <c r="V261" s="37">
        <v>0.29794903581556287</v>
      </c>
    </row>
    <row r="262" spans="1:22">
      <c r="A262" s="249" t="s">
        <v>45</v>
      </c>
      <c r="B262" s="248">
        <v>376</v>
      </c>
      <c r="C262" s="37">
        <v>0.13124599819401039</v>
      </c>
      <c r="D262" s="37">
        <v>0.2220346413343367</v>
      </c>
      <c r="E262" s="37">
        <v>0.2679457075279198</v>
      </c>
      <c r="F262" s="37">
        <v>0.29153220797116253</v>
      </c>
      <c r="G262" s="37">
        <v>0.32418505169514589</v>
      </c>
      <c r="H262" s="37">
        <v>0.33746210086433281</v>
      </c>
      <c r="I262" s="37">
        <v>0.36059892136423544</v>
      </c>
      <c r="J262" s="37">
        <v>0.38818297934668211</v>
      </c>
      <c r="K262" s="37">
        <v>0.41132078667320759</v>
      </c>
      <c r="L262" s="37">
        <v>0.45354413981203145</v>
      </c>
      <c r="M262" s="37">
        <v>0.46915716438883059</v>
      </c>
      <c r="N262" s="37">
        <v>0.5212117958981155</v>
      </c>
      <c r="O262" s="37">
        <v>0.5212117958981155</v>
      </c>
      <c r="P262" s="37">
        <v>0.5212117958981155</v>
      </c>
      <c r="Q262" s="37">
        <v>0.5464111750613726</v>
      </c>
      <c r="R262" s="37">
        <v>0.5464111750613726</v>
      </c>
      <c r="S262" s="37">
        <v>0.57309287064599768</v>
      </c>
      <c r="T262" s="37">
        <v>0.66457296979328395</v>
      </c>
      <c r="U262" s="37">
        <v>0.73165837583462712</v>
      </c>
      <c r="V262" s="37">
        <v>0.73165837583462712</v>
      </c>
    </row>
    <row r="263" spans="1:22">
      <c r="A263" s="249" t="s">
        <v>51</v>
      </c>
      <c r="B263" s="248">
        <v>60</v>
      </c>
      <c r="C263" s="37">
        <v>0.15972607294309205</v>
      </c>
      <c r="D263" s="37">
        <v>0.15972607294309205</v>
      </c>
      <c r="E263" s="37">
        <v>0.19792034235476963</v>
      </c>
      <c r="F263" s="37">
        <v>0.2424803233350602</v>
      </c>
      <c r="G263" s="37">
        <v>0.29658887166827019</v>
      </c>
      <c r="H263" s="37">
        <v>0.29658887166827019</v>
      </c>
      <c r="I263" s="37">
        <v>0.35520646569591441</v>
      </c>
      <c r="J263" s="37">
        <v>0.35520646569591441</v>
      </c>
      <c r="K263" s="37">
        <v>0.46267205474659534</v>
      </c>
      <c r="L263" s="37">
        <v>0.46267205474659534</v>
      </c>
      <c r="M263" s="37">
        <v>0.59700404105994653</v>
      </c>
      <c r="N263" s="37">
        <v>0.59700404105994653</v>
      </c>
      <c r="O263" s="37">
        <v>0.59700404105994653</v>
      </c>
      <c r="P263" s="37">
        <v>0.59700404105994653</v>
      </c>
      <c r="Q263" s="37">
        <v>0.59700404105994653</v>
      </c>
      <c r="R263" s="37">
        <v>0.59700404105994653</v>
      </c>
      <c r="S263" s="37">
        <v>0.59700404105994653</v>
      </c>
      <c r="T263" s="37">
        <v>0.59700404105994653</v>
      </c>
      <c r="U263" s="37">
        <v>0.59700404105994653</v>
      </c>
      <c r="V263" s="37">
        <v>0.59700404105994653</v>
      </c>
    </row>
    <row r="264" spans="1:22">
      <c r="A264" s="249" t="s">
        <v>37</v>
      </c>
      <c r="B264" s="248">
        <v>1759</v>
      </c>
      <c r="C264" s="37">
        <v>5.807200929152101E-4</v>
      </c>
      <c r="D264" s="37">
        <v>5.807200929152101E-4</v>
      </c>
      <c r="E264" s="37">
        <v>5.807200929152101E-4</v>
      </c>
      <c r="F264" s="37">
        <v>5.807200929152101E-4</v>
      </c>
      <c r="G264" s="37">
        <v>1.3237827545561354E-3</v>
      </c>
      <c r="H264" s="37">
        <v>1.3237827545561354E-3</v>
      </c>
      <c r="I264" s="37">
        <v>1.3237827545561354E-3</v>
      </c>
      <c r="J264" s="37">
        <v>1.3237827545561354E-3</v>
      </c>
      <c r="K264" s="37">
        <v>2.2341530528655618E-3</v>
      </c>
      <c r="L264" s="37">
        <v>4.1800709627443089E-3</v>
      </c>
      <c r="M264" s="37">
        <v>1.1164508808688356E-2</v>
      </c>
      <c r="N264" s="37">
        <v>1.8442874283286281E-2</v>
      </c>
      <c r="O264" s="37">
        <v>2.0651471084594863E-2</v>
      </c>
      <c r="P264" s="37">
        <v>2.0651471084594863E-2</v>
      </c>
      <c r="Q264" s="37">
        <v>2.1872603913666411E-2</v>
      </c>
      <c r="R264" s="37">
        <v>2.3133077362231247E-2</v>
      </c>
      <c r="S264" s="37">
        <v>2.4480480014145489E-2</v>
      </c>
      <c r="T264" s="37">
        <v>3.2969817866253082E-2</v>
      </c>
      <c r="U264" s="37">
        <v>4.7297357061419909E-2</v>
      </c>
      <c r="V264" s="37">
        <v>4.8824124117411216E-2</v>
      </c>
    </row>
    <row r="265" spans="1:22">
      <c r="A265" s="249" t="s">
        <v>38</v>
      </c>
      <c r="B265" s="248">
        <v>793</v>
      </c>
      <c r="C265" s="37">
        <v>9.0837854438138965E-2</v>
      </c>
      <c r="D265" s="37">
        <v>0.1403716056159906</v>
      </c>
      <c r="E265" s="37">
        <v>0.17275668445709902</v>
      </c>
      <c r="F265" s="37">
        <v>0.18767681399382308</v>
      </c>
      <c r="G265" s="37">
        <v>0.20741725169070968</v>
      </c>
      <c r="H265" s="37">
        <v>0.21587310539982374</v>
      </c>
      <c r="I265" s="37">
        <v>0.234643755310321</v>
      </c>
      <c r="J265" s="37">
        <v>0.25753975418372554</v>
      </c>
      <c r="K265" s="37">
        <v>0.27455523655182823</v>
      </c>
      <c r="L265" s="37">
        <v>0.30341934676445836</v>
      </c>
      <c r="M265" s="37">
        <v>0.34428196059341587</v>
      </c>
      <c r="N265" s="37">
        <v>0.38232087710177021</v>
      </c>
      <c r="O265" s="37">
        <v>0.38232087710177021</v>
      </c>
      <c r="P265" s="37">
        <v>0.38933995804379551</v>
      </c>
      <c r="Q265" s="37">
        <v>0.39687897090745239</v>
      </c>
      <c r="R265" s="37">
        <v>0.40481477392182807</v>
      </c>
      <c r="S265" s="37">
        <v>0.41296799619687152</v>
      </c>
      <c r="T265" s="37">
        <v>0.44841906783871366</v>
      </c>
      <c r="U265" s="37">
        <v>0.47807955192663187</v>
      </c>
      <c r="V265" s="37">
        <v>0.47807955192663187</v>
      </c>
    </row>
    <row r="266" spans="1:22">
      <c r="A266" s="249" t="s">
        <v>39</v>
      </c>
      <c r="B266" s="248">
        <v>2552</v>
      </c>
      <c r="C266" s="37">
        <v>2.7824940806959297E-2</v>
      </c>
      <c r="D266" s="37">
        <v>4.1806329888349314E-2</v>
      </c>
      <c r="E266" s="37">
        <v>5.0350194406917459E-2</v>
      </c>
      <c r="F266" s="37">
        <v>5.4020886995825301E-2</v>
      </c>
      <c r="G266" s="37">
        <v>5.9112983949582976E-2</v>
      </c>
      <c r="H266" s="37">
        <v>6.0942625115639526E-2</v>
      </c>
      <c r="I266" s="37">
        <v>6.4826033948476858E-2</v>
      </c>
      <c r="J266" s="37">
        <v>6.903267176476291E-2</v>
      </c>
      <c r="K266" s="37">
        <v>7.2712828872713242E-2</v>
      </c>
      <c r="L266" s="37">
        <v>7.8967413763191385E-2</v>
      </c>
      <c r="M266" s="37">
        <v>9.1150246796644852E-2</v>
      </c>
      <c r="N266" s="37">
        <v>0.10300174842436949</v>
      </c>
      <c r="O266" s="37">
        <v>0.10481976636538637</v>
      </c>
      <c r="P266" s="37">
        <v>0.10577107373375472</v>
      </c>
      <c r="Q266" s="37">
        <v>0.10779650731533175</v>
      </c>
      <c r="R266" s="37">
        <v>0.10990849808178726</v>
      </c>
      <c r="S266" s="37">
        <v>0.11212290300182426</v>
      </c>
      <c r="T266" s="37">
        <v>0.12386530351251801</v>
      </c>
      <c r="U266" s="37">
        <v>0.13943262278899082</v>
      </c>
      <c r="V266" s="37">
        <v>0.14071322900507865</v>
      </c>
    </row>
    <row r="267" spans="1:22">
      <c r="A267" s="254">
        <v>33604</v>
      </c>
      <c r="B267" s="250"/>
    </row>
    <row r="268" spans="1:22">
      <c r="A268" s="251" t="s">
        <v>121</v>
      </c>
      <c r="B268" s="252" t="s">
        <v>122</v>
      </c>
      <c r="C268" s="253">
        <v>1</v>
      </c>
      <c r="D268" s="253">
        <v>2</v>
      </c>
      <c r="E268" s="253">
        <v>3</v>
      </c>
      <c r="F268" s="253">
        <v>4</v>
      </c>
      <c r="G268" s="253">
        <v>5</v>
      </c>
      <c r="H268" s="253">
        <v>6</v>
      </c>
      <c r="I268" s="253">
        <v>7</v>
      </c>
      <c r="J268" s="253">
        <v>8</v>
      </c>
      <c r="K268" s="253">
        <v>9</v>
      </c>
      <c r="L268" s="253">
        <v>10</v>
      </c>
      <c r="M268" s="253">
        <v>11</v>
      </c>
      <c r="N268" s="253">
        <v>12</v>
      </c>
      <c r="O268" s="253">
        <v>13</v>
      </c>
      <c r="P268" s="253">
        <v>14</v>
      </c>
      <c r="Q268" s="253">
        <v>15</v>
      </c>
      <c r="R268" s="253">
        <v>16</v>
      </c>
      <c r="S268" s="253">
        <v>17</v>
      </c>
      <c r="T268" s="253">
        <v>18</v>
      </c>
      <c r="U268" s="253">
        <v>19</v>
      </c>
      <c r="V268" s="253">
        <v>20</v>
      </c>
    </row>
    <row r="269" spans="1:22">
      <c r="A269" s="249" t="s">
        <v>40</v>
      </c>
      <c r="B269" s="248">
        <v>171</v>
      </c>
      <c r="C269" s="37">
        <v>0</v>
      </c>
      <c r="D269" s="37">
        <v>0</v>
      </c>
      <c r="E269" s="37">
        <v>0</v>
      </c>
      <c r="F269" s="37">
        <v>0</v>
      </c>
      <c r="G269" s="37">
        <v>0</v>
      </c>
      <c r="H269" s="37">
        <v>0</v>
      </c>
      <c r="I269" s="37">
        <v>0</v>
      </c>
      <c r="J269" s="37">
        <v>0</v>
      </c>
      <c r="K269" s="37">
        <v>0</v>
      </c>
      <c r="L269" s="37">
        <v>0</v>
      </c>
      <c r="M269" s="37">
        <v>0</v>
      </c>
      <c r="N269" s="37">
        <v>0</v>
      </c>
      <c r="O269" s="37">
        <v>0</v>
      </c>
      <c r="P269" s="37">
        <v>0</v>
      </c>
      <c r="Q269" s="37">
        <v>0</v>
      </c>
      <c r="R269" s="37">
        <v>0</v>
      </c>
      <c r="S269" s="37">
        <v>0</v>
      </c>
      <c r="T269" s="37">
        <v>0</v>
      </c>
      <c r="U269" s="37">
        <v>0</v>
      </c>
      <c r="V269" s="37">
        <v>0</v>
      </c>
    </row>
    <row r="270" spans="1:22">
      <c r="A270" s="249" t="s">
        <v>41</v>
      </c>
      <c r="B270" s="248">
        <v>500</v>
      </c>
      <c r="C270" s="37">
        <v>0</v>
      </c>
      <c r="D270" s="37">
        <v>0</v>
      </c>
      <c r="E270" s="37">
        <v>0</v>
      </c>
      <c r="F270" s="37">
        <v>2.3419203747072626E-3</v>
      </c>
      <c r="G270" s="37">
        <v>2.3419203747072626E-3</v>
      </c>
      <c r="H270" s="37">
        <v>2.3419203747072626E-3</v>
      </c>
      <c r="I270" s="37">
        <v>2.3419203747072626E-3</v>
      </c>
      <c r="J270" s="37">
        <v>2.3419203747072626E-3</v>
      </c>
      <c r="K270" s="37">
        <v>2.3419203747072626E-3</v>
      </c>
      <c r="L270" s="37">
        <v>5.4498894701131562E-3</v>
      </c>
      <c r="M270" s="37">
        <v>5.4498894701131562E-3</v>
      </c>
      <c r="N270" s="37">
        <v>5.4498894701131562E-3</v>
      </c>
      <c r="O270" s="37">
        <v>5.4498894701131562E-3</v>
      </c>
      <c r="P270" s="37">
        <v>5.4498894701131562E-3</v>
      </c>
      <c r="Q270" s="37">
        <v>5.4498894701131562E-3</v>
      </c>
      <c r="R270" s="37">
        <v>5.4498894701131562E-3</v>
      </c>
      <c r="S270" s="37">
        <v>5.4498894701131562E-3</v>
      </c>
      <c r="T270" s="37">
        <v>1.4709971425099E-2</v>
      </c>
      <c r="U270" s="37">
        <v>1.9636421567973517E-2</v>
      </c>
      <c r="V270" s="37">
        <v>1.9636421567973517E-2</v>
      </c>
    </row>
    <row r="271" spans="1:22">
      <c r="A271" s="249" t="s">
        <v>42</v>
      </c>
      <c r="B271" s="248">
        <v>762</v>
      </c>
      <c r="C271" s="37">
        <v>0</v>
      </c>
      <c r="D271" s="37">
        <v>0</v>
      </c>
      <c r="E271" s="37">
        <v>0</v>
      </c>
      <c r="F271" s="37">
        <v>0</v>
      </c>
      <c r="G271" s="37">
        <v>0</v>
      </c>
      <c r="H271" s="37">
        <v>0</v>
      </c>
      <c r="I271" s="37">
        <v>0</v>
      </c>
      <c r="J271" s="37">
        <v>0</v>
      </c>
      <c r="K271" s="37">
        <v>2.2471910112359383E-3</v>
      </c>
      <c r="L271" s="37">
        <v>4.5303782171598472E-3</v>
      </c>
      <c r="M271" s="37">
        <v>9.2370903768895785E-3</v>
      </c>
      <c r="N271" s="37">
        <v>1.1844361191687192E-2</v>
      </c>
      <c r="O271" s="37">
        <v>1.1844361191687192E-2</v>
      </c>
      <c r="P271" s="37">
        <v>1.1844361191687192E-2</v>
      </c>
      <c r="Q271" s="37">
        <v>1.1844361191687192E-2</v>
      </c>
      <c r="R271" s="37">
        <v>1.1844361191687192E-2</v>
      </c>
      <c r="S271" s="37">
        <v>2.8426424993607591E-2</v>
      </c>
      <c r="T271" s="37">
        <v>4.8692216711969216E-2</v>
      </c>
      <c r="U271" s="37">
        <v>5.5981931526436823E-2</v>
      </c>
      <c r="V271" s="37">
        <v>6.3463514189230685E-2</v>
      </c>
    </row>
    <row r="272" spans="1:22">
      <c r="A272" s="249" t="s">
        <v>43</v>
      </c>
      <c r="B272" s="248">
        <v>429</v>
      </c>
      <c r="C272" s="37">
        <v>0</v>
      </c>
      <c r="D272" s="37">
        <v>0</v>
      </c>
      <c r="E272" s="37">
        <v>0</v>
      </c>
      <c r="F272" s="37">
        <v>0</v>
      </c>
      <c r="G272" s="37">
        <v>0</v>
      </c>
      <c r="H272" s="37">
        <v>0</v>
      </c>
      <c r="I272" s="37">
        <v>0</v>
      </c>
      <c r="J272" s="37">
        <v>3.9215686274509665E-3</v>
      </c>
      <c r="K272" s="37">
        <v>8.0375952033705511E-3</v>
      </c>
      <c r="L272" s="37">
        <v>2.9331932282731232E-2</v>
      </c>
      <c r="M272" s="37">
        <v>4.2697017095876921E-2</v>
      </c>
      <c r="N272" s="37">
        <v>4.7389678776779465E-2</v>
      </c>
      <c r="O272" s="37">
        <v>4.7389678776779465E-2</v>
      </c>
      <c r="P272" s="37">
        <v>5.2771657992729759E-2</v>
      </c>
      <c r="Q272" s="37">
        <v>5.8477852824098786E-2</v>
      </c>
      <c r="R272" s="37">
        <v>6.4436853755591827E-2</v>
      </c>
      <c r="S272" s="37">
        <v>7.075822636535134E-2</v>
      </c>
      <c r="T272" s="37">
        <v>8.3533587793466757E-2</v>
      </c>
      <c r="U272" s="37">
        <v>8.3533587793466757E-2</v>
      </c>
      <c r="V272" s="37">
        <v>9.0322227883885553E-2</v>
      </c>
    </row>
    <row r="273" spans="1:22">
      <c r="A273" s="249" t="s">
        <v>44</v>
      </c>
      <c r="B273" s="248">
        <v>339</v>
      </c>
      <c r="C273" s="37">
        <v>3.3557046979866278E-3</v>
      </c>
      <c r="D273" s="37">
        <v>1.0855961512121648E-2</v>
      </c>
      <c r="E273" s="37">
        <v>1.0855961512121648E-2</v>
      </c>
      <c r="F273" s="37">
        <v>1.5851638474181695E-2</v>
      </c>
      <c r="G273" s="37">
        <v>1.5851638474181695E-2</v>
      </c>
      <c r="H273" s="37">
        <v>2.7591122500953968E-2</v>
      </c>
      <c r="I273" s="37">
        <v>4.8578364461364987E-2</v>
      </c>
      <c r="J273" s="37">
        <v>6.2942537259680686E-2</v>
      </c>
      <c r="K273" s="37">
        <v>7.9311297863147501E-2</v>
      </c>
      <c r="L273" s="37">
        <v>0.12988092069597279</v>
      </c>
      <c r="M273" s="37">
        <v>0.17432285755454424</v>
      </c>
      <c r="N273" s="37">
        <v>0.17432285755454424</v>
      </c>
      <c r="O273" s="37">
        <v>0.18579059564406442</v>
      </c>
      <c r="P273" s="37">
        <v>0.19831689417261722</v>
      </c>
      <c r="Q273" s="37">
        <v>0.21190474342392873</v>
      </c>
      <c r="R273" s="37">
        <v>0.21190474342392873</v>
      </c>
      <c r="S273" s="37">
        <v>0.24474204578126502</v>
      </c>
      <c r="T273" s="37">
        <v>0.26230618425146823</v>
      </c>
      <c r="U273" s="37">
        <v>0.26230618425146823</v>
      </c>
      <c r="V273" s="37">
        <v>0.26230618425146823</v>
      </c>
    </row>
    <row r="274" spans="1:22">
      <c r="A274" s="249" t="s">
        <v>45</v>
      </c>
      <c r="B274" s="248">
        <v>303</v>
      </c>
      <c r="C274" s="37">
        <v>7.6392970789819103E-2</v>
      </c>
      <c r="D274" s="37">
        <v>0.14068069425990415</v>
      </c>
      <c r="E274" s="37">
        <v>0.17448807923437581</v>
      </c>
      <c r="F274" s="37">
        <v>0.21431077036181245</v>
      </c>
      <c r="G274" s="37">
        <v>0.23431272812085868</v>
      </c>
      <c r="H274" s="37">
        <v>0.25778473718001826</v>
      </c>
      <c r="I274" s="37">
        <v>0.28508587938650154</v>
      </c>
      <c r="J274" s="37">
        <v>0.30838992265003429</v>
      </c>
      <c r="K274" s="37">
        <v>0.36386162710474224</v>
      </c>
      <c r="L274" s="37">
        <v>0.37900777884034365</v>
      </c>
      <c r="M274" s="37">
        <v>0.44552344771282415</v>
      </c>
      <c r="N274" s="37">
        <v>0.44552344771282415</v>
      </c>
      <c r="O274" s="37">
        <v>0.44552344771282415</v>
      </c>
      <c r="P274" s="37">
        <v>0.44552344771282415</v>
      </c>
      <c r="Q274" s="37">
        <v>0.44552344771282415</v>
      </c>
      <c r="R274" s="37">
        <v>0.44552344771282415</v>
      </c>
      <c r="S274" s="37">
        <v>0.50097110294154179</v>
      </c>
      <c r="T274" s="37">
        <v>0.59294897808564972</v>
      </c>
      <c r="U274" s="37">
        <v>0.59294897808564972</v>
      </c>
      <c r="V274" s="37">
        <v>0.59294897808564972</v>
      </c>
    </row>
    <row r="275" spans="1:22">
      <c r="A275" s="249" t="s">
        <v>51</v>
      </c>
      <c r="B275" s="248">
        <v>71</v>
      </c>
      <c r="C275" s="37">
        <v>0.15429227280890812</v>
      </c>
      <c r="D275" s="37">
        <v>0.21195416329920991</v>
      </c>
      <c r="E275" s="37">
        <v>0.25938284791546118</v>
      </c>
      <c r="F275" s="37">
        <v>0.28681311280748123</v>
      </c>
      <c r="G275" s="37">
        <v>0.31923069858895936</v>
      </c>
      <c r="H275" s="37">
        <v>0.35326916365951144</v>
      </c>
      <c r="I275" s="37">
        <v>0.35326916365951144</v>
      </c>
      <c r="J275" s="37">
        <v>0.42512814547512134</v>
      </c>
      <c r="K275" s="37">
        <v>0.42512814547512134</v>
      </c>
      <c r="L275" s="37">
        <v>0.50725269612153268</v>
      </c>
      <c r="M275" s="37">
        <v>0.50725269612153268</v>
      </c>
      <c r="N275" s="37">
        <v>0.50725269612153268</v>
      </c>
      <c r="O275" s="37">
        <v>0.50725269612153268</v>
      </c>
      <c r="P275" s="37">
        <v>0.50725269612153268</v>
      </c>
      <c r="Q275" s="37">
        <v>0.50725269612153268</v>
      </c>
      <c r="R275" s="37">
        <v>0.67150179741435512</v>
      </c>
      <c r="S275" s="37">
        <v>0.67150179741435512</v>
      </c>
      <c r="T275" s="37">
        <v>0.67150179741435512</v>
      </c>
      <c r="U275" s="37">
        <v>0.67150179741435512</v>
      </c>
      <c r="V275" s="37">
        <v>0.67150179741435512</v>
      </c>
    </row>
    <row r="276" spans="1:22">
      <c r="A276" s="249" t="s">
        <v>37</v>
      </c>
      <c r="B276" s="248">
        <v>1862</v>
      </c>
      <c r="C276" s="37">
        <v>0</v>
      </c>
      <c r="D276" s="37">
        <v>0</v>
      </c>
      <c r="E276" s="37">
        <v>0</v>
      </c>
      <c r="F276" s="37">
        <v>6.6401062416998613E-4</v>
      </c>
      <c r="G276" s="37">
        <v>6.6401062416998613E-4</v>
      </c>
      <c r="H276" s="37">
        <v>6.6401062416998613E-4</v>
      </c>
      <c r="I276" s="37">
        <v>6.6401062416998613E-4</v>
      </c>
      <c r="J276" s="37">
        <v>1.492647431280969E-3</v>
      </c>
      <c r="K276" s="37">
        <v>3.2521399551767027E-3</v>
      </c>
      <c r="L276" s="37">
        <v>9.612757535487515E-3</v>
      </c>
      <c r="M276" s="37">
        <v>1.4358640485341079E-2</v>
      </c>
      <c r="N276" s="37">
        <v>1.6383945214313522E-2</v>
      </c>
      <c r="O276" s="37">
        <v>1.6383945214313522E-2</v>
      </c>
      <c r="P276" s="37">
        <v>1.7502962341487294E-2</v>
      </c>
      <c r="Q276" s="37">
        <v>1.8662935231284816E-2</v>
      </c>
      <c r="R276" s="37">
        <v>1.9900434682443402E-2</v>
      </c>
      <c r="S276" s="37">
        <v>2.7669108240913176E-2</v>
      </c>
      <c r="T276" s="37">
        <v>4.0866966876149324E-2</v>
      </c>
      <c r="U276" s="37">
        <v>4.5073690705639935E-2</v>
      </c>
      <c r="V276" s="37">
        <v>4.9411907965963731E-2</v>
      </c>
    </row>
    <row r="277" spans="1:22">
      <c r="A277" s="249" t="s">
        <v>38</v>
      </c>
      <c r="B277" s="248">
        <v>713</v>
      </c>
      <c r="C277" s="37">
        <v>4.9256453083617591E-2</v>
      </c>
      <c r="D277" s="37">
        <v>8.5368838141195225E-2</v>
      </c>
      <c r="E277" s="37">
        <v>0.10391020598149625</v>
      </c>
      <c r="F277" s="37">
        <v>0.12511442639440296</v>
      </c>
      <c r="G277" s="37">
        <v>0.13601501713493835</v>
      </c>
      <c r="H277" s="37">
        <v>0.1540529238637508</v>
      </c>
      <c r="I277" s="37">
        <v>0.1759334597181399</v>
      </c>
      <c r="J277" s="37">
        <v>0.19646258433956454</v>
      </c>
      <c r="K277" s="37">
        <v>0.2243922254296089</v>
      </c>
      <c r="L277" s="37">
        <v>0.26353398543596407</v>
      </c>
      <c r="M277" s="37">
        <v>0.31047831771473977</v>
      </c>
      <c r="N277" s="37">
        <v>0.31047831771473977</v>
      </c>
      <c r="O277" s="37">
        <v>0.31704519087936123</v>
      </c>
      <c r="P277" s="37">
        <v>0.324310667572134</v>
      </c>
      <c r="Q277" s="37">
        <v>0.33235458819627528</v>
      </c>
      <c r="R277" s="37">
        <v>0.34059712414446941</v>
      </c>
      <c r="S277" s="37">
        <v>0.3780269975324041</v>
      </c>
      <c r="T277" s="37">
        <v>0.41968111347634984</v>
      </c>
      <c r="U277" s="37">
        <v>0.41968111347634984</v>
      </c>
      <c r="V277" s="37">
        <v>0.41968111347634984</v>
      </c>
    </row>
    <row r="278" spans="1:22">
      <c r="A278" s="249" t="s">
        <v>39</v>
      </c>
      <c r="B278" s="248">
        <v>2575</v>
      </c>
      <c r="C278" s="37">
        <v>1.3282351364437561E-2</v>
      </c>
      <c r="D278" s="37">
        <v>2.2432388297696559E-2</v>
      </c>
      <c r="E278" s="37">
        <v>2.6783342462767257E-2</v>
      </c>
      <c r="F278" s="37">
        <v>3.195887168547451E-2</v>
      </c>
      <c r="G278" s="37">
        <v>3.4213912269452917E-2</v>
      </c>
      <c r="H278" s="37">
        <v>3.7821700908636124E-2</v>
      </c>
      <c r="I278" s="37">
        <v>4.1734011457771558E-2</v>
      </c>
      <c r="J278" s="37">
        <v>4.5840861728275395E-2</v>
      </c>
      <c r="K278" s="37">
        <v>5.164714360674072E-2</v>
      </c>
      <c r="L278" s="37">
        <v>6.2996722499452762E-2</v>
      </c>
      <c r="M278" s="37">
        <v>7.4064243722197443E-2</v>
      </c>
      <c r="N278" s="37">
        <v>7.5762795058003651E-2</v>
      </c>
      <c r="O278" s="37">
        <v>7.6651484678140203E-2</v>
      </c>
      <c r="P278" s="37">
        <v>7.8549426127928146E-2</v>
      </c>
      <c r="Q278" s="37">
        <v>8.0542008138618226E-2</v>
      </c>
      <c r="R278" s="37">
        <v>8.2633091927191815E-2</v>
      </c>
      <c r="S278" s="37">
        <v>9.3710882325006573E-2</v>
      </c>
      <c r="T278" s="37">
        <v>0.10961679912359712</v>
      </c>
      <c r="U278" s="37">
        <v>0.11325596751954969</v>
      </c>
      <c r="V278" s="37">
        <v>0.11701897116975257</v>
      </c>
    </row>
    <row r="279" spans="1:22">
      <c r="A279" s="254">
        <v>33970</v>
      </c>
      <c r="B279" s="250"/>
    </row>
    <row r="280" spans="1:22">
      <c r="A280" s="251" t="s">
        <v>121</v>
      </c>
      <c r="B280" s="252" t="s">
        <v>122</v>
      </c>
      <c r="C280" s="253">
        <v>1</v>
      </c>
      <c r="D280" s="253">
        <v>2</v>
      </c>
      <c r="E280" s="253">
        <v>3</v>
      </c>
      <c r="F280" s="253">
        <v>4</v>
      </c>
      <c r="G280" s="253">
        <v>5</v>
      </c>
      <c r="H280" s="253">
        <v>6</v>
      </c>
      <c r="I280" s="253">
        <v>7</v>
      </c>
      <c r="J280" s="253">
        <v>8</v>
      </c>
      <c r="K280" s="253">
        <v>9</v>
      </c>
      <c r="L280" s="253">
        <v>10</v>
      </c>
      <c r="M280" s="253">
        <v>11</v>
      </c>
      <c r="N280" s="253">
        <v>12</v>
      </c>
      <c r="O280" s="253">
        <v>13</v>
      </c>
      <c r="P280" s="253">
        <v>14</v>
      </c>
      <c r="Q280" s="253">
        <v>15</v>
      </c>
      <c r="R280" s="253">
        <v>16</v>
      </c>
      <c r="S280" s="253">
        <v>17</v>
      </c>
      <c r="T280" s="253">
        <v>18</v>
      </c>
      <c r="U280" s="253">
        <v>19</v>
      </c>
      <c r="V280" s="253">
        <v>20</v>
      </c>
    </row>
    <row r="281" spans="1:22">
      <c r="A281" s="249" t="s">
        <v>40</v>
      </c>
      <c r="B281" s="248">
        <v>138</v>
      </c>
      <c r="C281" s="37">
        <v>0</v>
      </c>
      <c r="D281" s="37">
        <v>0</v>
      </c>
      <c r="E281" s="37">
        <v>0</v>
      </c>
      <c r="F281" s="37">
        <v>0</v>
      </c>
      <c r="G281" s="37">
        <v>0</v>
      </c>
      <c r="H281" s="37">
        <v>0</v>
      </c>
      <c r="I281" s="37">
        <v>0</v>
      </c>
      <c r="J281" s="37">
        <v>0</v>
      </c>
      <c r="K281" s="37">
        <v>0</v>
      </c>
      <c r="L281" s="37">
        <v>0</v>
      </c>
      <c r="M281" s="37">
        <v>0</v>
      </c>
      <c r="N281" s="37">
        <v>0</v>
      </c>
      <c r="O281" s="37">
        <v>0</v>
      </c>
      <c r="P281" s="37">
        <v>0</v>
      </c>
      <c r="Q281" s="37">
        <v>0</v>
      </c>
      <c r="R281" s="37">
        <v>0</v>
      </c>
      <c r="S281" s="37">
        <v>0</v>
      </c>
      <c r="T281" s="37">
        <v>0</v>
      </c>
      <c r="U281" s="37">
        <v>0</v>
      </c>
      <c r="V281" s="37">
        <v>0</v>
      </c>
    </row>
    <row r="282" spans="1:22">
      <c r="A282" s="249" t="s">
        <v>41</v>
      </c>
      <c r="B282" s="248">
        <v>504</v>
      </c>
      <c r="C282" s="37">
        <v>0</v>
      </c>
      <c r="D282" s="37">
        <v>0</v>
      </c>
      <c r="E282" s="37">
        <v>0</v>
      </c>
      <c r="F282" s="37">
        <v>0</v>
      </c>
      <c r="G282" s="37">
        <v>0</v>
      </c>
      <c r="H282" s="37">
        <v>0</v>
      </c>
      <c r="I282" s="37">
        <v>0</v>
      </c>
      <c r="J282" s="37">
        <v>0</v>
      </c>
      <c r="K282" s="37">
        <v>0</v>
      </c>
      <c r="L282" s="37">
        <v>0</v>
      </c>
      <c r="M282" s="37">
        <v>0</v>
      </c>
      <c r="N282" s="37">
        <v>0</v>
      </c>
      <c r="O282" s="37">
        <v>0</v>
      </c>
      <c r="P282" s="37">
        <v>0</v>
      </c>
      <c r="Q282" s="37">
        <v>0</v>
      </c>
      <c r="R282" s="37">
        <v>0</v>
      </c>
      <c r="S282" s="37">
        <v>4.237288135593209E-3</v>
      </c>
      <c r="T282" s="37">
        <v>8.9122304448157053E-3</v>
      </c>
      <c r="U282" s="37">
        <v>8.9122304448157053E-3</v>
      </c>
      <c r="V282" s="37">
        <v>8.9122304448157053E-3</v>
      </c>
    </row>
    <row r="283" spans="1:22">
      <c r="A283" s="249" t="s">
        <v>42</v>
      </c>
      <c r="B283" s="248">
        <v>831</v>
      </c>
      <c r="C283" s="37">
        <v>0</v>
      </c>
      <c r="D283" s="37">
        <v>0</v>
      </c>
      <c r="E283" s="37">
        <v>0</v>
      </c>
      <c r="F283" s="37">
        <v>0</v>
      </c>
      <c r="G283" s="37">
        <v>0</v>
      </c>
      <c r="H283" s="37">
        <v>0</v>
      </c>
      <c r="I283" s="37">
        <v>0</v>
      </c>
      <c r="J283" s="37">
        <v>1.9379844961240345E-3</v>
      </c>
      <c r="K283" s="37">
        <v>5.8716125686208986E-3</v>
      </c>
      <c r="L283" s="37">
        <v>9.9711110734925779E-3</v>
      </c>
      <c r="M283" s="37">
        <v>1.2247039553783479E-2</v>
      </c>
      <c r="N283" s="37">
        <v>1.2247039553783479E-2</v>
      </c>
      <c r="O283" s="37">
        <v>1.2247039553783479E-2</v>
      </c>
      <c r="P283" s="37">
        <v>1.2247039553783479E-2</v>
      </c>
      <c r="Q283" s="37">
        <v>1.2247039553783479E-2</v>
      </c>
      <c r="R283" s="37">
        <v>2.3799705757832745E-2</v>
      </c>
      <c r="S283" s="37">
        <v>3.8722696038893556E-2</v>
      </c>
      <c r="T283" s="37">
        <v>4.1895228395200879E-2</v>
      </c>
      <c r="U283" s="37">
        <v>4.5088910967216789E-2</v>
      </c>
      <c r="V283" s="37">
        <v>4.8416127305310086E-2</v>
      </c>
    </row>
    <row r="284" spans="1:22">
      <c r="A284" s="249" t="s">
        <v>43</v>
      </c>
      <c r="B284" s="248">
        <v>480</v>
      </c>
      <c r="C284" s="37">
        <v>0</v>
      </c>
      <c r="D284" s="37">
        <v>0</v>
      </c>
      <c r="E284" s="37">
        <v>2.4999999999999467E-3</v>
      </c>
      <c r="F284" s="37">
        <v>2.4999999999999467E-3</v>
      </c>
      <c r="G284" s="37">
        <v>5.2941176470587825E-3</v>
      </c>
      <c r="H284" s="37">
        <v>8.3453626849512297E-3</v>
      </c>
      <c r="I284" s="37">
        <v>1.4692001262427534E-2</v>
      </c>
      <c r="J284" s="37">
        <v>2.1406488760377096E-2</v>
      </c>
      <c r="K284" s="37">
        <v>3.8738395376091916E-2</v>
      </c>
      <c r="L284" s="37">
        <v>4.9697322640848363E-2</v>
      </c>
      <c r="M284" s="37">
        <v>5.7454895517249582E-2</v>
      </c>
      <c r="N284" s="37">
        <v>5.7454895517249582E-2</v>
      </c>
      <c r="O284" s="37">
        <v>6.1818530260225324E-2</v>
      </c>
      <c r="P284" s="37">
        <v>6.6462992981709323E-2</v>
      </c>
      <c r="Q284" s="37">
        <v>7.1402342225192372E-2</v>
      </c>
      <c r="R284" s="37">
        <v>8.7141285577307714E-2</v>
      </c>
      <c r="S284" s="37">
        <v>0.1084976359678349</v>
      </c>
      <c r="T284" s="37">
        <v>0.11410456907495548</v>
      </c>
      <c r="U284" s="37">
        <v>0.12583828339184344</v>
      </c>
      <c r="V284" s="37">
        <v>0.13203801187842612</v>
      </c>
    </row>
    <row r="285" spans="1:22">
      <c r="A285" s="249" t="s">
        <v>44</v>
      </c>
      <c r="B285" s="248">
        <v>353</v>
      </c>
      <c r="C285" s="37">
        <v>6.218869384399639E-3</v>
      </c>
      <c r="D285" s="37">
        <v>6.218869384399639E-3</v>
      </c>
      <c r="E285" s="37">
        <v>1.857441702562368E-2</v>
      </c>
      <c r="F285" s="37">
        <v>2.7436183653217761E-2</v>
      </c>
      <c r="G285" s="37">
        <v>3.6883024797547903E-2</v>
      </c>
      <c r="H285" s="37">
        <v>5.3879206712885375E-2</v>
      </c>
      <c r="I285" s="37">
        <v>7.7905597076649569E-2</v>
      </c>
      <c r="J285" s="37">
        <v>8.4735925987192928E-2</v>
      </c>
      <c r="K285" s="37">
        <v>0.12685439516678676</v>
      </c>
      <c r="L285" s="37">
        <v>0.17116174462834655</v>
      </c>
      <c r="M285" s="37">
        <v>0.17116174462834655</v>
      </c>
      <c r="N285" s="37">
        <v>0.17116174462834655</v>
      </c>
      <c r="O285" s="37">
        <v>0.1810288667161043</v>
      </c>
      <c r="P285" s="37">
        <v>0.19180480268036615</v>
      </c>
      <c r="Q285" s="37">
        <v>0.19180480268036615</v>
      </c>
      <c r="R285" s="37">
        <v>0.21746179307146563</v>
      </c>
      <c r="S285" s="37">
        <v>0.24400402465149784</v>
      </c>
      <c r="T285" s="37">
        <v>0.24400402465149784</v>
      </c>
      <c r="U285" s="37">
        <v>0.24400402465149784</v>
      </c>
      <c r="V285" s="37">
        <v>0.24400402465149784</v>
      </c>
    </row>
    <row r="286" spans="1:22">
      <c r="A286" s="249" t="s">
        <v>45</v>
      </c>
      <c r="B286" s="248">
        <v>291</v>
      </c>
      <c r="C286" s="37">
        <v>4.3476024855203521E-2</v>
      </c>
      <c r="D286" s="37">
        <v>8.3829992827534561E-2</v>
      </c>
      <c r="E286" s="37">
        <v>0.13963963563890724</v>
      </c>
      <c r="F286" s="37">
        <v>0.15515765781591551</v>
      </c>
      <c r="G286" s="37">
        <v>0.18085828150402383</v>
      </c>
      <c r="H286" s="37">
        <v>0.20301863717348012</v>
      </c>
      <c r="I286" s="37">
        <v>0.23857837757762912</v>
      </c>
      <c r="J286" s="37">
        <v>0.3180342670481876</v>
      </c>
      <c r="K286" s="37">
        <v>0.35121904027547635</v>
      </c>
      <c r="L286" s="37">
        <v>0.38711224614912476</v>
      </c>
      <c r="M286" s="37">
        <v>0.39962015949302021</v>
      </c>
      <c r="N286" s="37">
        <v>0.39962015949302021</v>
      </c>
      <c r="O286" s="37">
        <v>0.39962015949302021</v>
      </c>
      <c r="P286" s="37">
        <v>0.41727839009616663</v>
      </c>
      <c r="Q286" s="37">
        <v>0.43737223871354014</v>
      </c>
      <c r="R286" s="37">
        <v>0.48336094267956387</v>
      </c>
      <c r="S286" s="37">
        <v>0.56584953166349905</v>
      </c>
      <c r="T286" s="37">
        <v>0.56584953166349905</v>
      </c>
      <c r="U286" s="37">
        <v>0.56584953166349905</v>
      </c>
      <c r="V286" s="37">
        <v>0.56584953166349905</v>
      </c>
    </row>
    <row r="287" spans="1:22">
      <c r="A287" s="249" t="s">
        <v>51</v>
      </c>
      <c r="B287" s="248">
        <v>74</v>
      </c>
      <c r="C287" s="37">
        <v>0.13737373737373748</v>
      </c>
      <c r="D287" s="37">
        <v>0.19472181420669676</v>
      </c>
      <c r="E287" s="37">
        <v>0.24073771053774273</v>
      </c>
      <c r="F287" s="37">
        <v>0.26785422087568045</v>
      </c>
      <c r="G287" s="37">
        <v>0.26785422087568045</v>
      </c>
      <c r="H287" s="37">
        <v>0.26785422087568045</v>
      </c>
      <c r="I287" s="37">
        <v>0.32886636913604039</v>
      </c>
      <c r="J287" s="37">
        <v>0.32886636913604039</v>
      </c>
      <c r="K287" s="37">
        <v>0.40343677256536925</v>
      </c>
      <c r="L287" s="37">
        <v>0.40343677256536925</v>
      </c>
      <c r="M287" s="37">
        <v>0.40343677256536925</v>
      </c>
      <c r="N287" s="37">
        <v>0.48866009077031658</v>
      </c>
      <c r="O287" s="37">
        <v>0.48866009077031658</v>
      </c>
      <c r="P287" s="37">
        <v>0.48866009077031658</v>
      </c>
      <c r="Q287" s="37">
        <v>0.48866009077031658</v>
      </c>
      <c r="R287" s="37">
        <v>0.48866009077031658</v>
      </c>
      <c r="S287" s="37">
        <v>0.48866009077031658</v>
      </c>
      <c r="T287" s="37">
        <v>0.48866009077031658</v>
      </c>
      <c r="U287" s="37">
        <v>0.48866009077031658</v>
      </c>
      <c r="V287" s="37">
        <v>0.48866009077031658</v>
      </c>
    </row>
    <row r="288" spans="1:22">
      <c r="A288" s="249" t="s">
        <v>37</v>
      </c>
      <c r="B288" s="248">
        <v>1953</v>
      </c>
      <c r="C288" s="37">
        <v>0</v>
      </c>
      <c r="D288" s="37">
        <v>0</v>
      </c>
      <c r="E288" s="37">
        <v>5.9066745422331479E-4</v>
      </c>
      <c r="F288" s="37">
        <v>5.9066745422331479E-4</v>
      </c>
      <c r="G288" s="37">
        <v>1.2600641940396784E-3</v>
      </c>
      <c r="H288" s="37">
        <v>1.978582133468354E-3</v>
      </c>
      <c r="I288" s="37">
        <v>3.4560395905808283E-3</v>
      </c>
      <c r="J288" s="37">
        <v>5.803666983177691E-3</v>
      </c>
      <c r="K288" s="37">
        <v>1.1501754564091193E-2</v>
      </c>
      <c r="L288" s="37">
        <v>1.5760673106558154E-2</v>
      </c>
      <c r="M288" s="37">
        <v>1.8486651990876624E-2</v>
      </c>
      <c r="N288" s="37">
        <v>1.8486651990876624E-2</v>
      </c>
      <c r="O288" s="37">
        <v>1.9493332347809145E-2</v>
      </c>
      <c r="P288" s="37">
        <v>2.0540882206411926E-2</v>
      </c>
      <c r="Q288" s="37">
        <v>2.1658986222158116E-2</v>
      </c>
      <c r="R288" s="37">
        <v>2.9840067697553208E-2</v>
      </c>
      <c r="S288" s="37">
        <v>4.1804682071974408E-2</v>
      </c>
      <c r="T288" s="37">
        <v>4.5637463343686568E-2</v>
      </c>
      <c r="U288" s="37">
        <v>4.9591927312323758E-2</v>
      </c>
      <c r="V288" s="37">
        <v>5.2327663264962521E-2</v>
      </c>
    </row>
    <row r="289" spans="1:22">
      <c r="A289" s="249" t="s">
        <v>38</v>
      </c>
      <c r="B289" s="248">
        <v>718</v>
      </c>
      <c r="C289" s="37">
        <v>3.3988849098856466E-2</v>
      </c>
      <c r="D289" s="37">
        <v>5.6019530371038018E-2</v>
      </c>
      <c r="E289" s="37">
        <v>8.9369718399594511E-2</v>
      </c>
      <c r="F289" s="37">
        <v>0.10262801224079932</v>
      </c>
      <c r="G289" s="37">
        <v>0.11774378074562564</v>
      </c>
      <c r="H289" s="37">
        <v>0.1357109496502904</v>
      </c>
      <c r="I289" s="37">
        <v>0.16568293828988723</v>
      </c>
      <c r="J289" s="37">
        <v>0.19917401838096049</v>
      </c>
      <c r="K289" s="37">
        <v>0.23896724279652626</v>
      </c>
      <c r="L289" s="37">
        <v>0.27691715410488871</v>
      </c>
      <c r="M289" s="37">
        <v>0.28140835190547941</v>
      </c>
      <c r="N289" s="37">
        <v>0.28661553776123683</v>
      </c>
      <c r="O289" s="37">
        <v>0.29227731920757616</v>
      </c>
      <c r="P289" s="37">
        <v>0.30459117537520985</v>
      </c>
      <c r="Q289" s="37">
        <v>0.31115163598487772</v>
      </c>
      <c r="R289" s="37">
        <v>0.34152854221485474</v>
      </c>
      <c r="S289" s="37">
        <v>0.38247727357005168</v>
      </c>
      <c r="T289" s="37">
        <v>0.38247727357005168</v>
      </c>
      <c r="U289" s="37">
        <v>0.38247727357005168</v>
      </c>
      <c r="V289" s="37">
        <v>0.38247727357005168</v>
      </c>
    </row>
    <row r="290" spans="1:22">
      <c r="A290" s="249" t="s">
        <v>39</v>
      </c>
      <c r="B290" s="248">
        <v>2671</v>
      </c>
      <c r="C290" s="37">
        <v>8.9340388860977837E-3</v>
      </c>
      <c r="D290" s="37">
        <v>1.4427482577297535E-2</v>
      </c>
      <c r="E290" s="37">
        <v>2.2627093571047308E-2</v>
      </c>
      <c r="F290" s="37">
        <v>2.5568111515957948E-2</v>
      </c>
      <c r="G290" s="37">
        <v>2.9271277680011365E-2</v>
      </c>
      <c r="H290" s="37">
        <v>3.3294568882540676E-2</v>
      </c>
      <c r="I290" s="37">
        <v>3.993110862924254E-2</v>
      </c>
      <c r="J290" s="37">
        <v>4.7604391954315983E-2</v>
      </c>
      <c r="K290" s="37">
        <v>5.9008751008501337E-2</v>
      </c>
      <c r="L290" s="37">
        <v>6.8827054733886617E-2</v>
      </c>
      <c r="M290" s="37">
        <v>7.1821231607659519E-2</v>
      </c>
      <c r="N290" s="37">
        <v>7.2609828692105083E-2</v>
      </c>
      <c r="O290" s="37">
        <v>7.4294461155879676E-2</v>
      </c>
      <c r="P290" s="37">
        <v>7.6956448597382709E-2</v>
      </c>
      <c r="Q290" s="37">
        <v>7.8823320713627854E-2</v>
      </c>
      <c r="R290" s="37">
        <v>8.973937328967696E-2</v>
      </c>
      <c r="S290" s="37">
        <v>0.10504254533737289</v>
      </c>
      <c r="T290" s="37">
        <v>0.10832478539114787</v>
      </c>
      <c r="U290" s="37">
        <v>0.11171686213862331</v>
      </c>
      <c r="V290" s="37">
        <v>0.11406585516146672</v>
      </c>
    </row>
    <row r="291" spans="1:22">
      <c r="A291" s="254">
        <v>34335</v>
      </c>
      <c r="B291" s="250"/>
    </row>
    <row r="292" spans="1:22">
      <c r="A292" s="251" t="s">
        <v>121</v>
      </c>
      <c r="B292" s="252" t="s">
        <v>122</v>
      </c>
      <c r="C292" s="253">
        <v>1</v>
      </c>
      <c r="D292" s="253">
        <v>2</v>
      </c>
      <c r="E292" s="253">
        <v>3</v>
      </c>
      <c r="F292" s="253">
        <v>4</v>
      </c>
      <c r="G292" s="253">
        <v>5</v>
      </c>
      <c r="H292" s="253">
        <v>6</v>
      </c>
      <c r="I292" s="253">
        <v>7</v>
      </c>
      <c r="J292" s="253">
        <v>8</v>
      </c>
      <c r="K292" s="253">
        <v>9</v>
      </c>
      <c r="L292" s="253">
        <v>10</v>
      </c>
      <c r="M292" s="253">
        <v>11</v>
      </c>
      <c r="N292" s="253">
        <v>12</v>
      </c>
      <c r="O292" s="253">
        <v>13</v>
      </c>
      <c r="P292" s="253">
        <v>14</v>
      </c>
      <c r="Q292" s="253">
        <v>15</v>
      </c>
      <c r="R292" s="253">
        <v>16</v>
      </c>
      <c r="S292" s="253">
        <v>17</v>
      </c>
      <c r="T292" s="253">
        <v>18</v>
      </c>
      <c r="U292" s="253">
        <v>19</v>
      </c>
      <c r="V292" s="253">
        <v>20</v>
      </c>
    </row>
    <row r="293" spans="1:22">
      <c r="A293" s="249" t="s">
        <v>40</v>
      </c>
      <c r="B293" s="248">
        <v>141</v>
      </c>
      <c r="C293" s="37">
        <v>0</v>
      </c>
      <c r="D293" s="37">
        <v>0</v>
      </c>
      <c r="E293" s="37">
        <v>0</v>
      </c>
      <c r="F293" s="37">
        <v>0</v>
      </c>
      <c r="G293" s="37">
        <v>0</v>
      </c>
      <c r="H293" s="37">
        <v>0</v>
      </c>
      <c r="I293" s="37">
        <v>0</v>
      </c>
      <c r="J293" s="37">
        <v>0</v>
      </c>
      <c r="K293" s="37">
        <v>0</v>
      </c>
      <c r="L293" s="37">
        <v>0</v>
      </c>
      <c r="M293" s="37">
        <v>0</v>
      </c>
      <c r="N293" s="37">
        <v>0</v>
      </c>
      <c r="O293" s="37">
        <v>0</v>
      </c>
      <c r="P293" s="37">
        <v>0</v>
      </c>
      <c r="Q293" s="37">
        <v>0</v>
      </c>
      <c r="R293" s="37">
        <v>0</v>
      </c>
      <c r="S293" s="37">
        <v>0</v>
      </c>
      <c r="T293" s="37">
        <v>0</v>
      </c>
      <c r="U293" s="37">
        <v>0</v>
      </c>
      <c r="V293" s="37">
        <v>0</v>
      </c>
    </row>
    <row r="294" spans="1:22">
      <c r="A294" s="249" t="s">
        <v>41</v>
      </c>
      <c r="B294" s="248">
        <v>476</v>
      </c>
      <c r="C294" s="37">
        <v>0</v>
      </c>
      <c r="D294" s="37">
        <v>0</v>
      </c>
      <c r="E294" s="37">
        <v>0</v>
      </c>
      <c r="F294" s="37">
        <v>0</v>
      </c>
      <c r="G294" s="37">
        <v>0</v>
      </c>
      <c r="H294" s="37">
        <v>0</v>
      </c>
      <c r="I294" s="37">
        <v>0</v>
      </c>
      <c r="J294" s="37">
        <v>0</v>
      </c>
      <c r="K294" s="37">
        <v>0</v>
      </c>
      <c r="L294" s="37">
        <v>0</v>
      </c>
      <c r="M294" s="37">
        <v>0</v>
      </c>
      <c r="N294" s="37">
        <v>0</v>
      </c>
      <c r="O294" s="37">
        <v>0</v>
      </c>
      <c r="P294" s="37">
        <v>0</v>
      </c>
      <c r="Q294" s="37">
        <v>0</v>
      </c>
      <c r="R294" s="37">
        <v>0</v>
      </c>
      <c r="S294" s="37">
        <v>4.5045045045044585E-3</v>
      </c>
      <c r="T294" s="37">
        <v>4.5045045045044585E-3</v>
      </c>
      <c r="U294" s="37">
        <v>4.5045045045044585E-3</v>
      </c>
      <c r="V294" s="37">
        <v>4.5045045045044585E-3</v>
      </c>
    </row>
    <row r="295" spans="1:22">
      <c r="A295" s="249" t="s">
        <v>42</v>
      </c>
      <c r="B295" s="248">
        <v>1011</v>
      </c>
      <c r="C295" s="37">
        <v>0</v>
      </c>
      <c r="D295" s="37">
        <v>0</v>
      </c>
      <c r="E295" s="37">
        <v>0</v>
      </c>
      <c r="F295" s="37">
        <v>0</v>
      </c>
      <c r="G295" s="37">
        <v>0</v>
      </c>
      <c r="H295" s="37">
        <v>0</v>
      </c>
      <c r="I295" s="37">
        <v>1.494768310911776E-3</v>
      </c>
      <c r="J295" s="37">
        <v>4.5230850218342944E-3</v>
      </c>
      <c r="K295" s="37">
        <v>7.6633907473174778E-3</v>
      </c>
      <c r="L295" s="37">
        <v>1.1090491115375634E-2</v>
      </c>
      <c r="M295" s="37">
        <v>1.1090491115375634E-2</v>
      </c>
      <c r="N295" s="37">
        <v>1.1090491115375634E-2</v>
      </c>
      <c r="O295" s="37">
        <v>1.1090491115375634E-2</v>
      </c>
      <c r="P295" s="37">
        <v>1.1090491115375634E-2</v>
      </c>
      <c r="Q295" s="37">
        <v>2.0183911886728523E-2</v>
      </c>
      <c r="R295" s="37">
        <v>3.4283782391191786E-2</v>
      </c>
      <c r="S295" s="37">
        <v>3.6811835316869268E-2</v>
      </c>
      <c r="T295" s="37">
        <v>4.4690087004642942E-2</v>
      </c>
      <c r="U295" s="37">
        <v>4.7396347381400417E-2</v>
      </c>
      <c r="V295" s="37">
        <v>4.7396347381400417E-2</v>
      </c>
    </row>
    <row r="296" spans="1:22">
      <c r="A296" s="249" t="s">
        <v>43</v>
      </c>
      <c r="B296" s="248">
        <v>540</v>
      </c>
      <c r="C296" s="37">
        <v>0</v>
      </c>
      <c r="D296" s="37">
        <v>1.9960079840319889E-3</v>
      </c>
      <c r="E296" s="37">
        <v>1.9960079840319889E-3</v>
      </c>
      <c r="F296" s="37">
        <v>4.1894233511000634E-3</v>
      </c>
      <c r="G296" s="37">
        <v>6.5270068643604739E-3</v>
      </c>
      <c r="H296" s="37">
        <v>1.8639471480537129E-2</v>
      </c>
      <c r="I296" s="37">
        <v>2.377790838517424E-2</v>
      </c>
      <c r="J296" s="37">
        <v>3.7060392134845799E-2</v>
      </c>
      <c r="K296" s="37">
        <v>4.5438041223144654E-2</v>
      </c>
      <c r="L296" s="37">
        <v>5.1348641587087962E-2</v>
      </c>
      <c r="M296" s="37">
        <v>5.1348641587087962E-2</v>
      </c>
      <c r="N296" s="37">
        <v>5.4724625068984456E-2</v>
      </c>
      <c r="O296" s="37">
        <v>5.8305213610389761E-2</v>
      </c>
      <c r="P296" s="37">
        <v>6.2148865799735109E-2</v>
      </c>
      <c r="Q296" s="37">
        <v>7.9101124899573105E-2</v>
      </c>
      <c r="R296" s="37">
        <v>0.10137650304461743</v>
      </c>
      <c r="S296" s="37">
        <v>0.10598482867002967</v>
      </c>
      <c r="T296" s="37">
        <v>0.11575548628019328</v>
      </c>
      <c r="U296" s="37">
        <v>0.12095692459619212</v>
      </c>
      <c r="V296" s="37">
        <v>0.12095692459619212</v>
      </c>
    </row>
    <row r="297" spans="1:22">
      <c r="A297" s="249" t="s">
        <v>44</v>
      </c>
      <c r="B297" s="248">
        <v>397</v>
      </c>
      <c r="C297" s="37">
        <v>0</v>
      </c>
      <c r="D297" s="37">
        <v>8.9561931218601343E-3</v>
      </c>
      <c r="E297" s="37">
        <v>1.2122467265240799E-2</v>
      </c>
      <c r="F297" s="37">
        <v>2.2393272409061971E-2</v>
      </c>
      <c r="G297" s="37">
        <v>4.3141874578359052E-2</v>
      </c>
      <c r="H297" s="37">
        <v>7.4246714174405981E-2</v>
      </c>
      <c r="I297" s="37">
        <v>0.10349938850730345</v>
      </c>
      <c r="J297" s="37">
        <v>0.13475618846304671</v>
      </c>
      <c r="K297" s="37">
        <v>0.17408107500204817</v>
      </c>
      <c r="L297" s="37">
        <v>0.18010968029400398</v>
      </c>
      <c r="M297" s="37">
        <v>0.18010968029400398</v>
      </c>
      <c r="N297" s="37">
        <v>0.1881478206832784</v>
      </c>
      <c r="O297" s="37">
        <v>0.20640567700320467</v>
      </c>
      <c r="P297" s="37">
        <v>0.20640567700320467</v>
      </c>
      <c r="Q297" s="37">
        <v>0.23988159852280633</v>
      </c>
      <c r="R297" s="37">
        <v>0.30100495651677972</v>
      </c>
      <c r="S297" s="37">
        <v>0.30100495651677972</v>
      </c>
      <c r="T297" s="37">
        <v>0.30100495651677972</v>
      </c>
      <c r="U297" s="37">
        <v>0.31653817970529574</v>
      </c>
      <c r="V297" s="37">
        <v>0.31653817970529574</v>
      </c>
    </row>
    <row r="298" spans="1:22">
      <c r="A298" s="249" t="s">
        <v>45</v>
      </c>
      <c r="B298" s="248">
        <v>381</v>
      </c>
      <c r="C298" s="37">
        <v>4.1911064358520655E-2</v>
      </c>
      <c r="D298" s="37">
        <v>8.8327150952156819E-2</v>
      </c>
      <c r="E298" s="37">
        <v>0.12307412587703637</v>
      </c>
      <c r="F298" s="37">
        <v>0.13959329456980452</v>
      </c>
      <c r="G298" s="37">
        <v>0.16880412775695519</v>
      </c>
      <c r="H298" s="37">
        <v>0.21619058751928855</v>
      </c>
      <c r="I298" s="37">
        <v>0.27026177673463181</v>
      </c>
      <c r="J298" s="37">
        <v>0.32879479720277416</v>
      </c>
      <c r="K298" s="37">
        <v>0.37688186421963321</v>
      </c>
      <c r="L298" s="37">
        <v>0.41175696927505101</v>
      </c>
      <c r="M298" s="37">
        <v>0.43104362602013135</v>
      </c>
      <c r="N298" s="37">
        <v>0.43104362602013135</v>
      </c>
      <c r="O298" s="37">
        <v>0.44289688381137859</v>
      </c>
      <c r="P298" s="37">
        <v>0.45616124372063149</v>
      </c>
      <c r="Q298" s="37">
        <v>0.48723774407945264</v>
      </c>
      <c r="R298" s="37">
        <v>0.51981951242440405</v>
      </c>
      <c r="S298" s="37">
        <v>0.51981951242440405</v>
      </c>
      <c r="T298" s="37">
        <v>0.51981951242440405</v>
      </c>
      <c r="U298" s="37">
        <v>0.51981951242440405</v>
      </c>
      <c r="V298" s="37">
        <v>0.51981951242440405</v>
      </c>
    </row>
    <row r="299" spans="1:22">
      <c r="A299" s="249" t="s">
        <v>51</v>
      </c>
      <c r="B299" s="248">
        <v>85</v>
      </c>
      <c r="C299" s="37">
        <v>5.3130740202746773E-2</v>
      </c>
      <c r="D299" s="37">
        <v>0.11974770123741119</v>
      </c>
      <c r="E299" s="37">
        <v>0.15874344767338455</v>
      </c>
      <c r="F299" s="37">
        <v>0.15874344767338455</v>
      </c>
      <c r="G299" s="37">
        <v>0.15874344767338455</v>
      </c>
      <c r="H299" s="37">
        <v>0.25075588308410823</v>
      </c>
      <c r="I299" s="37">
        <v>0.25075588308410823</v>
      </c>
      <c r="J299" s="37">
        <v>0.33400522940809629</v>
      </c>
      <c r="K299" s="37">
        <v>0.33400522940809629</v>
      </c>
      <c r="L299" s="37">
        <v>0.33400522940809629</v>
      </c>
      <c r="M299" s="37">
        <v>0.44500435784008019</v>
      </c>
      <c r="N299" s="37">
        <v>0.44500435784008019</v>
      </c>
      <c r="O299" s="37">
        <v>0.44500435784008019</v>
      </c>
      <c r="P299" s="37">
        <v>0.44500435784008019</v>
      </c>
      <c r="Q299" s="37">
        <v>0.44500435784008019</v>
      </c>
      <c r="R299" s="37">
        <v>0.44500435784008019</v>
      </c>
      <c r="S299" s="37">
        <v>0.44500435784008019</v>
      </c>
      <c r="T299" s="37">
        <v>0.44500435784008019</v>
      </c>
      <c r="U299" s="37">
        <v>0.44500435784008019</v>
      </c>
      <c r="V299" s="37">
        <v>0.44500435784008019</v>
      </c>
    </row>
    <row r="300" spans="1:22">
      <c r="A300" s="249" t="s">
        <v>37</v>
      </c>
      <c r="B300" s="248">
        <v>2168</v>
      </c>
      <c r="C300" s="37">
        <v>0</v>
      </c>
      <c r="D300" s="37">
        <v>4.9115913555997093E-4</v>
      </c>
      <c r="E300" s="37">
        <v>4.9115913555997093E-4</v>
      </c>
      <c r="F300" s="37">
        <v>1.0445970319411524E-3</v>
      </c>
      <c r="G300" s="37">
        <v>1.6409883172952E-3</v>
      </c>
      <c r="H300" s="37">
        <v>4.7168507451659236E-3</v>
      </c>
      <c r="I300" s="37">
        <v>6.6640319928168434E-3</v>
      </c>
      <c r="J300" s="37">
        <v>1.1382669318469207E-2</v>
      </c>
      <c r="K300" s="37">
        <v>1.4907833507629142E-2</v>
      </c>
      <c r="L300" s="37">
        <v>1.7897132025081919E-2</v>
      </c>
      <c r="M300" s="37">
        <v>1.7897132025081919E-2</v>
      </c>
      <c r="N300" s="37">
        <v>1.8737973521635753E-2</v>
      </c>
      <c r="O300" s="37">
        <v>1.9614883286138363E-2</v>
      </c>
      <c r="P300" s="37">
        <v>2.0554849840993428E-2</v>
      </c>
      <c r="Q300" s="37">
        <v>2.8450765684873591E-2</v>
      </c>
      <c r="R300" s="37">
        <v>3.9749543140177201E-2</v>
      </c>
      <c r="S300" s="37">
        <v>4.3025609877962445E-2</v>
      </c>
      <c r="T300" s="37">
        <v>4.8728828577455308E-2</v>
      </c>
      <c r="U300" s="37">
        <v>5.1098791422832024E-2</v>
      </c>
      <c r="V300" s="37">
        <v>5.1098791422832024E-2</v>
      </c>
    </row>
    <row r="301" spans="1:22">
      <c r="A301" s="249" t="s">
        <v>38</v>
      </c>
      <c r="B301" s="248">
        <v>863</v>
      </c>
      <c r="C301" s="37">
        <v>2.3377157330755627E-2</v>
      </c>
      <c r="D301" s="37">
        <v>5.3553182664569543E-2</v>
      </c>
      <c r="E301" s="37">
        <v>7.3341434189599597E-2</v>
      </c>
      <c r="F301" s="37">
        <v>8.5510952977376764E-2</v>
      </c>
      <c r="G301" s="37">
        <v>0.10869168685668784</v>
      </c>
      <c r="H301" s="37">
        <v>0.1492885077821805</v>
      </c>
      <c r="I301" s="37">
        <v>0.18677749446033676</v>
      </c>
      <c r="J301" s="37">
        <v>0.23005287626226156</v>
      </c>
      <c r="K301" s="37">
        <v>0.27079238371298264</v>
      </c>
      <c r="L301" s="37">
        <v>0.2878181194436833</v>
      </c>
      <c r="M301" s="37">
        <v>0.2994973944902396</v>
      </c>
      <c r="N301" s="37">
        <v>0.30401676613868966</v>
      </c>
      <c r="O301" s="37">
        <v>0.31890632033306954</v>
      </c>
      <c r="P301" s="37">
        <v>0.32431182572725148</v>
      </c>
      <c r="Q301" s="37">
        <v>0.35575362297620061</v>
      </c>
      <c r="R301" s="37">
        <v>0.40315641049154261</v>
      </c>
      <c r="S301" s="37">
        <v>0.40315641049154261</v>
      </c>
      <c r="T301" s="37">
        <v>0.40315641049154261</v>
      </c>
      <c r="U301" s="37">
        <v>0.4119335221019611</v>
      </c>
      <c r="V301" s="37">
        <v>0.4119335221019611</v>
      </c>
    </row>
    <row r="302" spans="1:22">
      <c r="A302" s="249" t="s">
        <v>39</v>
      </c>
      <c r="B302" s="248">
        <v>3031</v>
      </c>
      <c r="C302" s="37">
        <v>6.4795633422959353E-3</v>
      </c>
      <c r="D302" s="37">
        <v>1.4830129097479272E-2</v>
      </c>
      <c r="E302" s="37">
        <v>1.9898661801090678E-2</v>
      </c>
      <c r="F302" s="37">
        <v>2.3264212431446829E-2</v>
      </c>
      <c r="G302" s="37">
        <v>2.8787707225989556E-2</v>
      </c>
      <c r="H302" s="37">
        <v>3.9501693390703418E-2</v>
      </c>
      <c r="I302" s="37">
        <v>4.8269887803667144E-2</v>
      </c>
      <c r="J302" s="37">
        <v>6.0194891712405996E-2</v>
      </c>
      <c r="K302" s="37">
        <v>7.0474303707402153E-2</v>
      </c>
      <c r="L302" s="37">
        <v>7.5936521208294083E-2</v>
      </c>
      <c r="M302" s="37">
        <v>7.7866190529033208E-2</v>
      </c>
      <c r="N302" s="37">
        <v>7.9260194776154758E-2</v>
      </c>
      <c r="O302" s="37">
        <v>8.2208583968078952E-2</v>
      </c>
      <c r="P302" s="37">
        <v>8.3765108443150549E-2</v>
      </c>
      <c r="Q302" s="37">
        <v>9.459710821182199E-2</v>
      </c>
      <c r="R302" s="37">
        <v>0.11019207115815965</v>
      </c>
      <c r="S302" s="37">
        <v>0.11298630673551624</v>
      </c>
      <c r="T302" s="37">
        <v>0.11785185242846585</v>
      </c>
      <c r="U302" s="37">
        <v>0.12090267323309012</v>
      </c>
      <c r="V302" s="37">
        <v>0.12090267323309012</v>
      </c>
    </row>
    <row r="303" spans="1:22">
      <c r="A303" s="254">
        <v>34700</v>
      </c>
      <c r="B303" s="250"/>
    </row>
    <row r="304" spans="1:22">
      <c r="A304" s="251" t="s">
        <v>121</v>
      </c>
      <c r="B304" s="252" t="s">
        <v>122</v>
      </c>
      <c r="C304" s="253">
        <v>1</v>
      </c>
      <c r="D304" s="253">
        <v>2</v>
      </c>
      <c r="E304" s="253">
        <v>3</v>
      </c>
      <c r="F304" s="253">
        <v>4</v>
      </c>
      <c r="G304" s="253">
        <v>5</v>
      </c>
      <c r="H304" s="253">
        <v>6</v>
      </c>
      <c r="I304" s="253">
        <v>7</v>
      </c>
      <c r="J304" s="253">
        <v>8</v>
      </c>
      <c r="K304" s="253">
        <v>9</v>
      </c>
      <c r="L304" s="253">
        <v>10</v>
      </c>
      <c r="M304" s="253">
        <v>11</v>
      </c>
      <c r="N304" s="253">
        <v>12</v>
      </c>
      <c r="O304" s="253">
        <v>13</v>
      </c>
      <c r="P304" s="253">
        <v>14</v>
      </c>
      <c r="Q304" s="253">
        <v>15</v>
      </c>
      <c r="R304" s="253">
        <v>16</v>
      </c>
      <c r="S304" s="253">
        <v>17</v>
      </c>
      <c r="T304" s="253">
        <v>18</v>
      </c>
      <c r="U304" s="253">
        <v>19</v>
      </c>
      <c r="V304" s="253">
        <v>20</v>
      </c>
    </row>
    <row r="305" spans="1:22">
      <c r="A305" s="249" t="s">
        <v>40</v>
      </c>
      <c r="B305" s="248">
        <v>143</v>
      </c>
      <c r="C305" s="37">
        <v>0</v>
      </c>
      <c r="D305" s="37">
        <v>0</v>
      </c>
      <c r="E305" s="37">
        <v>0</v>
      </c>
      <c r="F305" s="37">
        <v>0</v>
      </c>
      <c r="G305" s="37">
        <v>0</v>
      </c>
      <c r="H305" s="37">
        <v>0</v>
      </c>
      <c r="I305" s="37">
        <v>0</v>
      </c>
      <c r="J305" s="37">
        <v>0</v>
      </c>
      <c r="K305" s="37">
        <v>0</v>
      </c>
      <c r="L305" s="37">
        <v>0</v>
      </c>
      <c r="M305" s="37">
        <v>0</v>
      </c>
      <c r="N305" s="37">
        <v>0</v>
      </c>
      <c r="O305" s="37">
        <v>0</v>
      </c>
      <c r="P305" s="37">
        <v>0</v>
      </c>
      <c r="Q305" s="37">
        <v>0</v>
      </c>
      <c r="R305" s="37">
        <v>0</v>
      </c>
      <c r="S305" s="37">
        <v>0</v>
      </c>
      <c r="T305" s="37">
        <v>0</v>
      </c>
      <c r="U305" s="37">
        <v>0</v>
      </c>
      <c r="V305" s="37">
        <v>0</v>
      </c>
    </row>
    <row r="306" spans="1:22">
      <c r="A306" s="249" t="s">
        <v>41</v>
      </c>
      <c r="B306" s="248">
        <v>562</v>
      </c>
      <c r="C306" s="37">
        <v>0</v>
      </c>
      <c r="D306" s="37">
        <v>0</v>
      </c>
      <c r="E306" s="37">
        <v>0</v>
      </c>
      <c r="F306" s="37">
        <v>0</v>
      </c>
      <c r="G306" s="37">
        <v>0</v>
      </c>
      <c r="H306" s="37">
        <v>0</v>
      </c>
      <c r="I306" s="37">
        <v>0</v>
      </c>
      <c r="J306" s="37">
        <v>0</v>
      </c>
      <c r="K306" s="37">
        <v>0</v>
      </c>
      <c r="L306" s="37">
        <v>0</v>
      </c>
      <c r="M306" s="37">
        <v>0</v>
      </c>
      <c r="N306" s="37">
        <v>0</v>
      </c>
      <c r="O306" s="37">
        <v>0</v>
      </c>
      <c r="P306" s="37">
        <v>0</v>
      </c>
      <c r="Q306" s="37">
        <v>3.8314176245211051E-3</v>
      </c>
      <c r="R306" s="37">
        <v>7.8808834065352551E-3</v>
      </c>
      <c r="S306" s="37">
        <v>7.8808834065352551E-3</v>
      </c>
      <c r="T306" s="37">
        <v>7.8808834065352551E-3</v>
      </c>
      <c r="U306" s="37">
        <v>7.8808834065352551E-3</v>
      </c>
      <c r="V306" s="37">
        <v>7.8808834065352551E-3</v>
      </c>
    </row>
    <row r="307" spans="1:22">
      <c r="A307" s="249" t="s">
        <v>42</v>
      </c>
      <c r="B307" s="248">
        <v>1086</v>
      </c>
      <c r="C307" s="37">
        <v>0</v>
      </c>
      <c r="D307" s="37">
        <v>0</v>
      </c>
      <c r="E307" s="37">
        <v>0</v>
      </c>
      <c r="F307" s="37">
        <v>0</v>
      </c>
      <c r="G307" s="37">
        <v>0</v>
      </c>
      <c r="H307" s="37">
        <v>1.3192612137202797E-3</v>
      </c>
      <c r="I307" s="37">
        <v>3.9896739450888674E-3</v>
      </c>
      <c r="J307" s="37">
        <v>8.2136980531583026E-3</v>
      </c>
      <c r="K307" s="37">
        <v>1.124375080103035E-2</v>
      </c>
      <c r="L307" s="37">
        <v>1.124375080103035E-2</v>
      </c>
      <c r="M307" s="37">
        <v>1.124375080103035E-2</v>
      </c>
      <c r="N307" s="37">
        <v>1.124375080103035E-2</v>
      </c>
      <c r="O307" s="37">
        <v>1.124375080103035E-2</v>
      </c>
      <c r="P307" s="37">
        <v>1.9483386211021747E-2</v>
      </c>
      <c r="Q307" s="37">
        <v>3.0119792896202258E-2</v>
      </c>
      <c r="R307" s="37">
        <v>3.2434542793824739E-2</v>
      </c>
      <c r="S307" s="37">
        <v>3.9672702698131945E-2</v>
      </c>
      <c r="T307" s="37">
        <v>4.2167059314500488E-2</v>
      </c>
      <c r="U307" s="37">
        <v>4.2167059314500488E-2</v>
      </c>
      <c r="V307" s="37">
        <v>4.4895928091382209E-2</v>
      </c>
    </row>
    <row r="308" spans="1:22">
      <c r="A308" s="249" t="s">
        <v>43</v>
      </c>
      <c r="B308" s="248">
        <v>556</v>
      </c>
      <c r="C308" s="37">
        <v>0</v>
      </c>
      <c r="D308" s="37">
        <v>0</v>
      </c>
      <c r="E308" s="37">
        <v>0</v>
      </c>
      <c r="F308" s="37">
        <v>2.1645021645021467E-3</v>
      </c>
      <c r="G308" s="37">
        <v>1.3379174304479324E-2</v>
      </c>
      <c r="H308" s="37">
        <v>1.8169161539416612E-2</v>
      </c>
      <c r="I308" s="37">
        <v>3.3062155204922505E-2</v>
      </c>
      <c r="J308" s="37">
        <v>4.0870129018780843E-2</v>
      </c>
      <c r="K308" s="37">
        <v>4.359492978861379E-2</v>
      </c>
      <c r="L308" s="37">
        <v>4.359492978861379E-2</v>
      </c>
      <c r="M308" s="37">
        <v>4.6804342775900398E-2</v>
      </c>
      <c r="N308" s="37">
        <v>5.0208612980272127E-2</v>
      </c>
      <c r="O308" s="37">
        <v>5.39042993110882E-2</v>
      </c>
      <c r="P308" s="37">
        <v>7.0140958864305936E-2</v>
      </c>
      <c r="Q308" s="37">
        <v>9.1338753313374377E-2</v>
      </c>
      <c r="R308" s="37">
        <v>9.5728421171763944E-2</v>
      </c>
      <c r="S308" s="37">
        <v>0.10490884329184758</v>
      </c>
      <c r="T308" s="37">
        <v>0.10982692657046378</v>
      </c>
      <c r="U308" s="37">
        <v>0.10982692657046378</v>
      </c>
      <c r="V308" s="37">
        <v>0.10982692657046378</v>
      </c>
    </row>
    <row r="309" spans="1:22">
      <c r="A309" s="249" t="s">
        <v>44</v>
      </c>
      <c r="B309" s="248">
        <v>409</v>
      </c>
      <c r="C309" s="37">
        <v>2.666666666666706E-3</v>
      </c>
      <c r="D309" s="37">
        <v>5.4681647940074685E-3</v>
      </c>
      <c r="E309" s="37">
        <v>1.7599974879174085E-2</v>
      </c>
      <c r="F309" s="37">
        <v>3.5619979365456134E-2</v>
      </c>
      <c r="G309" s="37">
        <v>7.0542498637355622E-2</v>
      </c>
      <c r="H309" s="37">
        <v>9.5828678669745204E-2</v>
      </c>
      <c r="I309" s="37">
        <v>0.12710926999473859</v>
      </c>
      <c r="J309" s="37">
        <v>0.15136111154349163</v>
      </c>
      <c r="K309" s="37">
        <v>0.16694967649151127</v>
      </c>
      <c r="L309" s="37">
        <v>0.16694967649151127</v>
      </c>
      <c r="M309" s="37">
        <v>0.1740697647266265</v>
      </c>
      <c r="N309" s="37">
        <v>0.18958537010791943</v>
      </c>
      <c r="O309" s="37">
        <v>0.18958537010791943</v>
      </c>
      <c r="P309" s="37">
        <v>0.21933835477178953</v>
      </c>
      <c r="Q309" s="37">
        <v>0.29669437827644163</v>
      </c>
      <c r="R309" s="37">
        <v>0.29669437827644163</v>
      </c>
      <c r="S309" s="37">
        <v>0.29669437827644163</v>
      </c>
      <c r="T309" s="37">
        <v>0.31076049071091283</v>
      </c>
      <c r="U309" s="37">
        <v>0.31076049071091283</v>
      </c>
      <c r="V309" s="37">
        <v>0.31076049071091283</v>
      </c>
    </row>
    <row r="310" spans="1:22">
      <c r="A310" s="249" t="s">
        <v>45</v>
      </c>
      <c r="B310" s="248">
        <v>499</v>
      </c>
      <c r="C310" s="37">
        <v>3.8250193205204286E-2</v>
      </c>
      <c r="D310" s="37">
        <v>6.3778001220080038E-2</v>
      </c>
      <c r="E310" s="37">
        <v>8.8228228302329903E-2</v>
      </c>
      <c r="F310" s="37">
        <v>0.12205615285435845</v>
      </c>
      <c r="G310" s="37">
        <v>0.16567384202536783</v>
      </c>
      <c r="H310" s="37">
        <v>0.22046752787788759</v>
      </c>
      <c r="I310" s="37">
        <v>0.30818932942366295</v>
      </c>
      <c r="J310" s="37">
        <v>0.38352354601908645</v>
      </c>
      <c r="K310" s="37">
        <v>0.42716134277576079</v>
      </c>
      <c r="L310" s="37">
        <v>0.45091193703539423</v>
      </c>
      <c r="M310" s="37">
        <v>0.45804295084012936</v>
      </c>
      <c r="N310" s="37">
        <v>0.46578519439955601</v>
      </c>
      <c r="O310" s="37">
        <v>0.47426479448845194</v>
      </c>
      <c r="P310" s="37">
        <v>0.49338243832523543</v>
      </c>
      <c r="Q310" s="37">
        <v>0.52320711160748301</v>
      </c>
      <c r="R310" s="37">
        <v>0.52320711160748301</v>
      </c>
      <c r="S310" s="37">
        <v>0.52320711160748301</v>
      </c>
      <c r="T310" s="37">
        <v>0.52320711160748301</v>
      </c>
      <c r="U310" s="37">
        <v>0.52320711160748301</v>
      </c>
      <c r="V310" s="37">
        <v>0.52320711160748301</v>
      </c>
    </row>
    <row r="311" spans="1:22">
      <c r="A311" s="249" t="s">
        <v>51</v>
      </c>
      <c r="B311" s="248">
        <v>96</v>
      </c>
      <c r="C311" s="37">
        <v>0.11549588430836688</v>
      </c>
      <c r="D311" s="37">
        <v>0.17324176704118299</v>
      </c>
      <c r="E311" s="37">
        <v>0.17324176704118299</v>
      </c>
      <c r="F311" s="37">
        <v>0.21371952630477253</v>
      </c>
      <c r="G311" s="37">
        <v>0.31469449240037028</v>
      </c>
      <c r="H311" s="37">
        <v>0.41259527920031736</v>
      </c>
      <c r="I311" s="37">
        <v>0.53741878237024987</v>
      </c>
      <c r="J311" s="37">
        <v>0.60350181346021414</v>
      </c>
      <c r="K311" s="37">
        <v>0.60350181346021414</v>
      </c>
      <c r="L311" s="37">
        <v>0.60350181346021414</v>
      </c>
      <c r="M311" s="37">
        <v>0.60350181346021414</v>
      </c>
      <c r="N311" s="37">
        <v>0.60350181346021414</v>
      </c>
      <c r="O311" s="37">
        <v>0.60350181346021414</v>
      </c>
      <c r="P311" s="37">
        <v>0.60350181346021414</v>
      </c>
      <c r="Q311" s="37">
        <v>0.60350181346021414</v>
      </c>
      <c r="R311" s="37">
        <v>0.60350181346021414</v>
      </c>
      <c r="S311" s="37">
        <v>0.60350181346021414</v>
      </c>
      <c r="T311" s="37">
        <v>0.60350181346021414</v>
      </c>
      <c r="U311" s="37">
        <v>0.60350181346021414</v>
      </c>
      <c r="V311" s="37">
        <v>0.60350181346021414</v>
      </c>
    </row>
    <row r="312" spans="1:22">
      <c r="A312" s="249" t="s">
        <v>37</v>
      </c>
      <c r="B312" s="248">
        <v>2347</v>
      </c>
      <c r="C312" s="37">
        <v>0</v>
      </c>
      <c r="D312" s="37">
        <v>0</v>
      </c>
      <c r="E312" s="37">
        <v>0</v>
      </c>
      <c r="F312" s="37">
        <v>5.2576235541534899E-4</v>
      </c>
      <c r="G312" s="37">
        <v>3.238744293566409E-3</v>
      </c>
      <c r="H312" s="37">
        <v>4.9625643586135304E-3</v>
      </c>
      <c r="I312" s="37">
        <v>9.7574792960287704E-3</v>
      </c>
      <c r="J312" s="37">
        <v>1.3556482883192889E-2</v>
      </c>
      <c r="K312" s="37">
        <v>1.5576218563652988E-2</v>
      </c>
      <c r="L312" s="37">
        <v>1.5576218563652988E-2</v>
      </c>
      <c r="M312" s="37">
        <v>1.6343501323930698E-2</v>
      </c>
      <c r="N312" s="37">
        <v>1.714387276304874E-2</v>
      </c>
      <c r="O312" s="37">
        <v>1.8006784200482406E-2</v>
      </c>
      <c r="P312" s="37">
        <v>2.5291410696833827E-2</v>
      </c>
      <c r="Q312" s="37">
        <v>3.5737963206529666E-2</v>
      </c>
      <c r="R312" s="37">
        <v>3.8775543480505825E-2</v>
      </c>
      <c r="S312" s="37">
        <v>4.4066671589126583E-2</v>
      </c>
      <c r="T312" s="37">
        <v>4.6266137757715264E-2</v>
      </c>
      <c r="U312" s="37">
        <v>4.6266137757715264E-2</v>
      </c>
      <c r="V312" s="37">
        <v>4.7437800979143185E-2</v>
      </c>
    </row>
    <row r="313" spans="1:22">
      <c r="A313" s="249" t="s">
        <v>38</v>
      </c>
      <c r="B313" s="248">
        <v>1004</v>
      </c>
      <c r="C313" s="37">
        <v>3.0666799233453501E-2</v>
      </c>
      <c r="D313" s="37">
        <v>4.9277349644203161E-2</v>
      </c>
      <c r="E313" s="37">
        <v>6.6525034600892208E-2</v>
      </c>
      <c r="F313" s="37">
        <v>9.4226933726454742E-2</v>
      </c>
      <c r="G313" s="37">
        <v>0.13660997592314061</v>
      </c>
      <c r="H313" s="37">
        <v>0.17863848778556646</v>
      </c>
      <c r="I313" s="37">
        <v>0.2390321786655506</v>
      </c>
      <c r="J313" s="37">
        <v>0.28814649219375899</v>
      </c>
      <c r="K313" s="37">
        <v>0.31647447225995895</v>
      </c>
      <c r="L313" s="37">
        <v>0.32820131975330435</v>
      </c>
      <c r="M313" s="37">
        <v>0.33504052312707633</v>
      </c>
      <c r="N313" s="37">
        <v>0.34621191486987457</v>
      </c>
      <c r="O313" s="37">
        <v>0.35024764379043094</v>
      </c>
      <c r="P313" s="37">
        <v>0.37399052453715231</v>
      </c>
      <c r="Q313" s="37">
        <v>0.4249801238776364</v>
      </c>
      <c r="R313" s="37">
        <v>0.4249801238776364</v>
      </c>
      <c r="S313" s="37">
        <v>0.4249801238776364</v>
      </c>
      <c r="T313" s="37">
        <v>0.43190807419236366</v>
      </c>
      <c r="U313" s="37">
        <v>0.43190807419236366</v>
      </c>
      <c r="V313" s="37">
        <v>0.43190807419236366</v>
      </c>
    </row>
    <row r="314" spans="1:22">
      <c r="A314" s="249" t="s">
        <v>39</v>
      </c>
      <c r="B314" s="248">
        <v>3351</v>
      </c>
      <c r="C314" s="37">
        <v>8.9509295521839061E-3</v>
      </c>
      <c r="D314" s="37">
        <v>1.4226698030529672E-2</v>
      </c>
      <c r="E314" s="37">
        <v>1.8870695366785095E-2</v>
      </c>
      <c r="F314" s="37">
        <v>2.6237248105839939E-2</v>
      </c>
      <c r="G314" s="37">
        <v>3.8235994219536162E-2</v>
      </c>
      <c r="H314" s="37">
        <v>4.8837981851970191E-2</v>
      </c>
      <c r="I314" s="37">
        <v>6.5584124071653371E-2</v>
      </c>
      <c r="J314" s="37">
        <v>7.8928833394054321E-2</v>
      </c>
      <c r="K314" s="37">
        <v>8.6333346642664233E-2</v>
      </c>
      <c r="L314" s="37">
        <v>8.8598707350596606E-2</v>
      </c>
      <c r="M314" s="37">
        <v>9.0459855385509269E-2</v>
      </c>
      <c r="N314" s="37">
        <v>9.307144188316796E-2</v>
      </c>
      <c r="O314" s="37">
        <v>9.4455285052026827E-2</v>
      </c>
      <c r="P314" s="37">
        <v>0.10414366418219889</v>
      </c>
      <c r="Q314" s="37">
        <v>0.12043801612344174</v>
      </c>
      <c r="R314" s="37">
        <v>0.12295745096552679</v>
      </c>
      <c r="S314" s="37">
        <v>0.12734495672631474</v>
      </c>
      <c r="T314" s="37">
        <v>0.13010342300379119</v>
      </c>
      <c r="U314" s="37">
        <v>0.13010342300379119</v>
      </c>
      <c r="V314" s="37">
        <v>0.13108524758279372</v>
      </c>
    </row>
    <row r="315" spans="1:22">
      <c r="A315" s="254">
        <v>35065</v>
      </c>
      <c r="B315" s="250"/>
    </row>
    <row r="316" spans="1:22">
      <c r="A316" s="251" t="s">
        <v>121</v>
      </c>
      <c r="B316" s="252" t="s">
        <v>122</v>
      </c>
      <c r="C316" s="253">
        <v>1</v>
      </c>
      <c r="D316" s="253">
        <v>2</v>
      </c>
      <c r="E316" s="253">
        <v>3</v>
      </c>
      <c r="F316" s="253">
        <v>4</v>
      </c>
      <c r="G316" s="253">
        <v>5</v>
      </c>
      <c r="H316" s="253">
        <v>6</v>
      </c>
      <c r="I316" s="253">
        <v>7</v>
      </c>
      <c r="J316" s="253">
        <v>8</v>
      </c>
      <c r="K316" s="253">
        <v>9</v>
      </c>
      <c r="L316" s="253">
        <v>10</v>
      </c>
      <c r="M316" s="253">
        <v>11</v>
      </c>
      <c r="N316" s="253">
        <v>12</v>
      </c>
      <c r="O316" s="253">
        <v>13</v>
      </c>
      <c r="P316" s="253">
        <v>14</v>
      </c>
      <c r="Q316" s="253">
        <v>15</v>
      </c>
      <c r="R316" s="253">
        <v>16</v>
      </c>
      <c r="S316" s="253">
        <v>17</v>
      </c>
      <c r="T316" s="253">
        <v>18</v>
      </c>
      <c r="U316" s="253">
        <v>19</v>
      </c>
      <c r="V316" s="253">
        <v>20</v>
      </c>
    </row>
    <row r="317" spans="1:22">
      <c r="A317" s="249" t="s">
        <v>40</v>
      </c>
      <c r="B317" s="248">
        <v>145</v>
      </c>
      <c r="C317" s="37">
        <v>0</v>
      </c>
      <c r="D317" s="37">
        <v>0</v>
      </c>
      <c r="E317" s="37">
        <v>0</v>
      </c>
      <c r="F317" s="37">
        <v>0</v>
      </c>
      <c r="G317" s="37">
        <v>0</v>
      </c>
      <c r="H317" s="37">
        <v>0</v>
      </c>
      <c r="I317" s="37">
        <v>0</v>
      </c>
      <c r="J317" s="37">
        <v>0</v>
      </c>
      <c r="K317" s="37">
        <v>0</v>
      </c>
      <c r="L317" s="37">
        <v>0</v>
      </c>
      <c r="M317" s="37">
        <v>0</v>
      </c>
      <c r="N317" s="37">
        <v>0</v>
      </c>
      <c r="O317" s="37">
        <v>0</v>
      </c>
      <c r="P317" s="37">
        <v>0</v>
      </c>
      <c r="Q317" s="37">
        <v>0</v>
      </c>
      <c r="R317" s="37">
        <v>0</v>
      </c>
      <c r="S317" s="37">
        <v>0</v>
      </c>
      <c r="T317" s="37">
        <v>0</v>
      </c>
      <c r="U317" s="37">
        <v>0</v>
      </c>
      <c r="V317" s="37">
        <v>0</v>
      </c>
    </row>
    <row r="318" spans="1:22">
      <c r="A318" s="249" t="s">
        <v>41</v>
      </c>
      <c r="B318" s="248">
        <v>606</v>
      </c>
      <c r="C318" s="37">
        <v>0</v>
      </c>
      <c r="D318" s="37">
        <v>0</v>
      </c>
      <c r="E318" s="37">
        <v>0</v>
      </c>
      <c r="F318" s="37">
        <v>0</v>
      </c>
      <c r="G318" s="37">
        <v>0</v>
      </c>
      <c r="H318" s="37">
        <v>0</v>
      </c>
      <c r="I318" s="37">
        <v>0</v>
      </c>
      <c r="J318" s="37">
        <v>0</v>
      </c>
      <c r="K318" s="37">
        <v>0</v>
      </c>
      <c r="L318" s="37">
        <v>0</v>
      </c>
      <c r="M318" s="37">
        <v>0</v>
      </c>
      <c r="N318" s="37">
        <v>0</v>
      </c>
      <c r="O318" s="37">
        <v>0</v>
      </c>
      <c r="P318" s="37">
        <v>3.5087719298245723E-3</v>
      </c>
      <c r="Q318" s="37">
        <v>7.1723426212589869E-3</v>
      </c>
      <c r="R318" s="37">
        <v>7.1723426212589869E-3</v>
      </c>
      <c r="S318" s="37">
        <v>7.1723426212589869E-3</v>
      </c>
      <c r="T318" s="37">
        <v>7.1723426212589869E-3</v>
      </c>
      <c r="U318" s="37">
        <v>7.1723426212589869E-3</v>
      </c>
      <c r="V318" s="37">
        <v>7.1723426212589869E-3</v>
      </c>
    </row>
    <row r="319" spans="1:22">
      <c r="A319" s="249" t="s">
        <v>42</v>
      </c>
      <c r="B319" s="248">
        <v>1160</v>
      </c>
      <c r="C319" s="37">
        <v>0</v>
      </c>
      <c r="D319" s="37">
        <v>0</v>
      </c>
      <c r="E319" s="37">
        <v>0</v>
      </c>
      <c r="F319" s="37">
        <v>0</v>
      </c>
      <c r="G319" s="37">
        <v>1.1876484560570111E-3</v>
      </c>
      <c r="H319" s="37">
        <v>3.591675354543078E-3</v>
      </c>
      <c r="I319" s="37">
        <v>6.1428723830625476E-3</v>
      </c>
      <c r="J319" s="37">
        <v>8.874487804061304E-3</v>
      </c>
      <c r="K319" s="37">
        <v>8.874487804061304E-3</v>
      </c>
      <c r="L319" s="37">
        <v>8.874487804061304E-3</v>
      </c>
      <c r="M319" s="37">
        <v>8.874487804061304E-3</v>
      </c>
      <c r="N319" s="37">
        <v>8.874487804061304E-3</v>
      </c>
      <c r="O319" s="37">
        <v>1.631320874619957E-2</v>
      </c>
      <c r="P319" s="37">
        <v>2.7756273188734415E-2</v>
      </c>
      <c r="Q319" s="37">
        <v>2.9829287531615623E-2</v>
      </c>
      <c r="R319" s="37">
        <v>3.6276534366374236E-2</v>
      </c>
      <c r="S319" s="37">
        <v>3.8481851221371044E-2</v>
      </c>
      <c r="T319" s="37">
        <v>3.8481851221371044E-2</v>
      </c>
      <c r="U319" s="37">
        <v>4.0885646593317615E-2</v>
      </c>
      <c r="V319" s="37">
        <v>4.0885646593317615E-2</v>
      </c>
    </row>
    <row r="320" spans="1:22">
      <c r="A320" s="249" t="s">
        <v>43</v>
      </c>
      <c r="B320" s="248">
        <v>654</v>
      </c>
      <c r="C320" s="37">
        <v>0</v>
      </c>
      <c r="D320" s="37">
        <v>0</v>
      </c>
      <c r="E320" s="37">
        <v>1.7391304347825765E-3</v>
      </c>
      <c r="F320" s="37">
        <v>7.1713716179393483E-3</v>
      </c>
      <c r="G320" s="37">
        <v>1.2892511063157364E-2</v>
      </c>
      <c r="H320" s="37">
        <v>2.6790411382715318E-2</v>
      </c>
      <c r="I320" s="37">
        <v>3.2962082763438483E-2</v>
      </c>
      <c r="J320" s="37">
        <v>3.7329191416501817E-2</v>
      </c>
      <c r="K320" s="37">
        <v>3.9677168998412782E-2</v>
      </c>
      <c r="L320" s="37">
        <v>4.2238029881083716E-2</v>
      </c>
      <c r="M320" s="37">
        <v>4.7711493136933791E-2</v>
      </c>
      <c r="N320" s="37">
        <v>4.7711493136933791E-2</v>
      </c>
      <c r="O320" s="37">
        <v>6.3706528660168793E-2</v>
      </c>
      <c r="P320" s="37">
        <v>8.059330849552182E-2</v>
      </c>
      <c r="Q320" s="37">
        <v>8.4156900323058559E-2</v>
      </c>
      <c r="R320" s="37">
        <v>9.5280500723993078E-2</v>
      </c>
      <c r="S320" s="37">
        <v>0.10313289937325731</v>
      </c>
      <c r="T320" s="37">
        <v>0.10313289937325731</v>
      </c>
      <c r="U320" s="37">
        <v>0.10313289937325731</v>
      </c>
      <c r="V320" s="37">
        <v>0.1115939097565285</v>
      </c>
    </row>
    <row r="321" spans="1:22">
      <c r="A321" s="249" t="s">
        <v>44</v>
      </c>
      <c r="B321" s="248">
        <v>465</v>
      </c>
      <c r="C321" s="37">
        <v>0</v>
      </c>
      <c r="D321" s="37">
        <v>7.1608788093551201E-3</v>
      </c>
      <c r="E321" s="37">
        <v>2.1192600537412343E-2</v>
      </c>
      <c r="F321" s="37">
        <v>5.6828887663862848E-2</v>
      </c>
      <c r="G321" s="37">
        <v>7.308872559003432E-2</v>
      </c>
      <c r="H321" s="37">
        <v>0.10428867617855764</v>
      </c>
      <c r="I321" s="37">
        <v>0.13133021452213023</v>
      </c>
      <c r="J321" s="37">
        <v>0.14809742691794503</v>
      </c>
      <c r="K321" s="37">
        <v>0.14809742691794503</v>
      </c>
      <c r="L321" s="37">
        <v>0.1594561278923724</v>
      </c>
      <c r="M321" s="37">
        <v>0.17177761809311709</v>
      </c>
      <c r="N321" s="37">
        <v>0.17867947127567441</v>
      </c>
      <c r="O321" s="37">
        <v>0.20175463347971723</v>
      </c>
      <c r="P321" s="37">
        <v>0.25242837575919941</v>
      </c>
      <c r="Q321" s="37">
        <v>0.25242837575919941</v>
      </c>
      <c r="R321" s="37">
        <v>0.25242837575919941</v>
      </c>
      <c r="S321" s="37">
        <v>0.26266908294058033</v>
      </c>
      <c r="T321" s="37">
        <v>0.26266908294058033</v>
      </c>
      <c r="U321" s="37">
        <v>0.26266908294058033</v>
      </c>
      <c r="V321" s="37">
        <v>0.26266908294058033</v>
      </c>
    </row>
    <row r="322" spans="1:22">
      <c r="A322" s="249" t="s">
        <v>45</v>
      </c>
      <c r="B322" s="248">
        <v>571</v>
      </c>
      <c r="C322" s="37">
        <v>1.5066278882340578E-2</v>
      </c>
      <c r="D322" s="37">
        <v>4.0271374171774288E-2</v>
      </c>
      <c r="E322" s="37">
        <v>8.7861140293794993E-2</v>
      </c>
      <c r="F322" s="37">
        <v>0.12103388318961428</v>
      </c>
      <c r="G322" s="37">
        <v>0.18066546882286072</v>
      </c>
      <c r="H322" s="37">
        <v>0.25635471713444369</v>
      </c>
      <c r="I322" s="37">
        <v>0.33189608693133865</v>
      </c>
      <c r="J322" s="37">
        <v>0.3720089766668393</v>
      </c>
      <c r="K322" s="37">
        <v>0.39681723718567574</v>
      </c>
      <c r="L322" s="37">
        <v>0.40284906481381899</v>
      </c>
      <c r="M322" s="37">
        <v>0.40927004261151989</v>
      </c>
      <c r="N322" s="37">
        <v>0.41647406648211116</v>
      </c>
      <c r="O322" s="37">
        <v>0.44172749973939796</v>
      </c>
      <c r="P322" s="37">
        <v>0.49411030447007909</v>
      </c>
      <c r="Q322" s="37">
        <v>0.49411030447007909</v>
      </c>
      <c r="R322" s="37">
        <v>0.49411030447007909</v>
      </c>
      <c r="S322" s="37">
        <v>0.49411030447007909</v>
      </c>
      <c r="T322" s="37">
        <v>0.49411030447007909</v>
      </c>
      <c r="U322" s="37">
        <v>0.49411030447007909</v>
      </c>
      <c r="V322" s="37">
        <v>0.52073607791902221</v>
      </c>
    </row>
    <row r="323" spans="1:22">
      <c r="A323" s="249" t="s">
        <v>51</v>
      </c>
      <c r="B323" s="248">
        <v>109</v>
      </c>
      <c r="C323" s="37">
        <v>9.9980759049801748E-2</v>
      </c>
      <c r="D323" s="37">
        <v>0.14744644147428776</v>
      </c>
      <c r="E323" s="37">
        <v>0.1906289788189689</v>
      </c>
      <c r="F323" s="37">
        <v>0.32883471703244305</v>
      </c>
      <c r="G323" s="37">
        <v>0.42146026093405042</v>
      </c>
      <c r="H323" s="37">
        <v>0.53271790306211764</v>
      </c>
      <c r="I323" s="37">
        <v>0.57519809369283426</v>
      </c>
      <c r="J323" s="37">
        <v>0.57519809369283426</v>
      </c>
      <c r="K323" s="37">
        <v>0.57519809369283426</v>
      </c>
      <c r="L323" s="37">
        <v>0.57519809369283426</v>
      </c>
      <c r="M323" s="37">
        <v>0.57519809369283426</v>
      </c>
      <c r="N323" s="37">
        <v>0.57519809369283426</v>
      </c>
      <c r="O323" s="37">
        <v>0.57519809369283426</v>
      </c>
      <c r="P323" s="37">
        <v>0.57519809369283426</v>
      </c>
      <c r="Q323" s="37">
        <v>0.57519809369283426</v>
      </c>
      <c r="R323" s="37">
        <v>0.57519809369283426</v>
      </c>
      <c r="S323" s="37">
        <v>0.57519809369283426</v>
      </c>
      <c r="T323" s="37">
        <v>0.57519809369283426</v>
      </c>
      <c r="U323" s="37">
        <v>0.57519809369283426</v>
      </c>
      <c r="V323" s="37">
        <v>0.57519809369283426</v>
      </c>
    </row>
    <row r="324" spans="1:22">
      <c r="A324" s="249" t="s">
        <v>37</v>
      </c>
      <c r="B324" s="248">
        <v>2565</v>
      </c>
      <c r="C324" s="37">
        <v>0</v>
      </c>
      <c r="D324" s="37">
        <v>0</v>
      </c>
      <c r="E324" s="37">
        <v>4.6019328117807845E-4</v>
      </c>
      <c r="F324" s="37">
        <v>1.9010523302179783E-3</v>
      </c>
      <c r="G324" s="37">
        <v>3.9096753772686066E-3</v>
      </c>
      <c r="H324" s="37">
        <v>8.644426954435569E-3</v>
      </c>
      <c r="I324" s="37">
        <v>1.1406888224442691E-2</v>
      </c>
      <c r="J324" s="37">
        <v>1.3770142148627817E-2</v>
      </c>
      <c r="K324" s="37">
        <v>1.4407653368958329E-2</v>
      </c>
      <c r="L324" s="37">
        <v>1.5082254564462105E-2</v>
      </c>
      <c r="M324" s="37">
        <v>1.6498497868676854E-2</v>
      </c>
      <c r="N324" s="37">
        <v>1.6498497868676854E-2</v>
      </c>
      <c r="O324" s="37">
        <v>2.3724135206081298E-2</v>
      </c>
      <c r="P324" s="37">
        <v>3.3740194733993922E-2</v>
      </c>
      <c r="Q324" s="37">
        <v>3.6413525452062223E-2</v>
      </c>
      <c r="R324" s="37">
        <v>4.1989920340188114E-2</v>
      </c>
      <c r="S324" s="37">
        <v>4.4875212998578995E-2</v>
      </c>
      <c r="T324" s="37">
        <v>4.4875212998578995E-2</v>
      </c>
      <c r="U324" s="37">
        <v>4.5903334405469676E-2</v>
      </c>
      <c r="V324" s="37">
        <v>4.7991123317817519E-2</v>
      </c>
    </row>
    <row r="325" spans="1:22">
      <c r="A325" s="249" t="s">
        <v>38</v>
      </c>
      <c r="B325" s="248">
        <v>1145</v>
      </c>
      <c r="C325" s="37">
        <v>1.6516191380481215E-2</v>
      </c>
      <c r="D325" s="37">
        <v>3.5977724090804686E-2</v>
      </c>
      <c r="E325" s="37">
        <v>6.8914589904144674E-2</v>
      </c>
      <c r="F325" s="37">
        <v>0.11007992749645545</v>
      </c>
      <c r="G325" s="37">
        <v>0.15076766423283694</v>
      </c>
      <c r="H325" s="37">
        <v>0.20623759412129705</v>
      </c>
      <c r="I325" s="37">
        <v>0.25670281861180799</v>
      </c>
      <c r="J325" s="37">
        <v>0.28374654194507964</v>
      </c>
      <c r="K325" s="37">
        <v>0.29554705223643973</v>
      </c>
      <c r="L325" s="37">
        <v>0.3038476070840993</v>
      </c>
      <c r="M325" s="37">
        <v>0.31285389645274841</v>
      </c>
      <c r="N325" s="37">
        <v>0.31958203329552592</v>
      </c>
      <c r="O325" s="37">
        <v>0.34262291703200609</v>
      </c>
      <c r="P325" s="37">
        <v>0.39158840784668547</v>
      </c>
      <c r="Q325" s="37">
        <v>0.39158840784668547</v>
      </c>
      <c r="R325" s="37">
        <v>0.39158840784668547</v>
      </c>
      <c r="S325" s="37">
        <v>0.39687894343062735</v>
      </c>
      <c r="T325" s="37">
        <v>0.39687894343062735</v>
      </c>
      <c r="U325" s="37">
        <v>0.39687894343062735</v>
      </c>
      <c r="V325" s="37">
        <v>0.40906571941903946</v>
      </c>
    </row>
    <row r="326" spans="1:22">
      <c r="A326" s="249" t="s">
        <v>39</v>
      </c>
      <c r="B326" s="248">
        <v>3710</v>
      </c>
      <c r="C326" s="37">
        <v>5.0397813034954719E-3</v>
      </c>
      <c r="D326" s="37">
        <v>1.0761345127317856E-2</v>
      </c>
      <c r="E326" s="37">
        <v>2.0267878466945E-2</v>
      </c>
      <c r="F326" s="37">
        <v>3.2162097034488357E-2</v>
      </c>
      <c r="G326" s="37">
        <v>4.3763904147524846E-2</v>
      </c>
      <c r="H326" s="37">
        <v>6.0747296357369973E-2</v>
      </c>
      <c r="I326" s="37">
        <v>7.4637608960298252E-2</v>
      </c>
      <c r="J326" s="37">
        <v>8.2372285624081054E-2</v>
      </c>
      <c r="K326" s="37">
        <v>8.5301271383890986E-2</v>
      </c>
      <c r="L326" s="37">
        <v>8.7444646741877574E-2</v>
      </c>
      <c r="M326" s="37">
        <v>9.0268125747515526E-2</v>
      </c>
      <c r="N326" s="37">
        <v>9.1471765604259292E-2</v>
      </c>
      <c r="O326" s="37">
        <v>0.10118614294666872</v>
      </c>
      <c r="P326" s="37">
        <v>0.11735462356346127</v>
      </c>
      <c r="Q326" s="37">
        <v>0.11953878996293821</v>
      </c>
      <c r="R326" s="37">
        <v>0.124089972428995</v>
      </c>
      <c r="S326" s="37">
        <v>0.12725076475451713</v>
      </c>
      <c r="T326" s="37">
        <v>0.12725076475451713</v>
      </c>
      <c r="U326" s="37">
        <v>0.12809563332687479</v>
      </c>
      <c r="V326" s="37">
        <v>0.13154993328244646</v>
      </c>
    </row>
    <row r="327" spans="1:22">
      <c r="A327" s="254">
        <v>35431</v>
      </c>
      <c r="B327" s="250"/>
    </row>
    <row r="328" spans="1:22">
      <c r="A328" s="251" t="s">
        <v>121</v>
      </c>
      <c r="B328" s="252" t="s">
        <v>122</v>
      </c>
      <c r="C328" s="253">
        <v>1</v>
      </c>
      <c r="D328" s="253">
        <v>2</v>
      </c>
      <c r="E328" s="253">
        <v>3</v>
      </c>
      <c r="F328" s="253">
        <v>4</v>
      </c>
      <c r="G328" s="253">
        <v>5</v>
      </c>
      <c r="H328" s="253">
        <v>6</v>
      </c>
      <c r="I328" s="253">
        <v>7</v>
      </c>
      <c r="J328" s="253">
        <v>8</v>
      </c>
      <c r="K328" s="253">
        <v>9</v>
      </c>
      <c r="L328" s="253">
        <v>10</v>
      </c>
      <c r="M328" s="253">
        <v>11</v>
      </c>
      <c r="N328" s="253">
        <v>12</v>
      </c>
      <c r="O328" s="253">
        <v>13</v>
      </c>
      <c r="P328" s="253">
        <v>14</v>
      </c>
      <c r="Q328" s="253">
        <v>15</v>
      </c>
      <c r="R328" s="253">
        <v>16</v>
      </c>
      <c r="S328" s="253">
        <v>17</v>
      </c>
      <c r="T328" s="253">
        <v>18</v>
      </c>
      <c r="U328" s="253">
        <v>19</v>
      </c>
      <c r="V328" s="253">
        <v>20</v>
      </c>
    </row>
    <row r="329" spans="1:22">
      <c r="A329" s="249" t="s">
        <v>40</v>
      </c>
      <c r="B329" s="248">
        <v>141</v>
      </c>
      <c r="C329" s="37">
        <v>0</v>
      </c>
      <c r="D329" s="37">
        <v>0</v>
      </c>
      <c r="E329" s="37">
        <v>0</v>
      </c>
      <c r="F329" s="37">
        <v>0</v>
      </c>
      <c r="G329" s="37">
        <v>0</v>
      </c>
      <c r="H329" s="37">
        <v>0</v>
      </c>
      <c r="I329" s="37">
        <v>0</v>
      </c>
      <c r="J329" s="37">
        <v>0</v>
      </c>
      <c r="K329" s="37">
        <v>0</v>
      </c>
      <c r="L329" s="37">
        <v>0</v>
      </c>
      <c r="M329" s="37">
        <v>0</v>
      </c>
      <c r="N329" s="37">
        <v>0</v>
      </c>
      <c r="O329" s="37">
        <v>0</v>
      </c>
      <c r="P329" s="37">
        <v>0</v>
      </c>
      <c r="Q329" s="37">
        <v>0</v>
      </c>
      <c r="R329" s="37">
        <v>0</v>
      </c>
      <c r="S329" s="37">
        <v>0</v>
      </c>
      <c r="T329" s="37">
        <v>0</v>
      </c>
      <c r="U329" s="37">
        <v>0</v>
      </c>
      <c r="V329" s="37">
        <v>0</v>
      </c>
    </row>
    <row r="330" spans="1:22">
      <c r="A330" s="249" t="s">
        <v>41</v>
      </c>
      <c r="B330" s="248">
        <v>685</v>
      </c>
      <c r="C330" s="37">
        <v>0</v>
      </c>
      <c r="D330" s="37">
        <v>0</v>
      </c>
      <c r="E330" s="37">
        <v>0</v>
      </c>
      <c r="F330" s="37">
        <v>0</v>
      </c>
      <c r="G330" s="37">
        <v>0</v>
      </c>
      <c r="H330" s="37">
        <v>0</v>
      </c>
      <c r="I330" s="37">
        <v>0</v>
      </c>
      <c r="J330" s="37">
        <v>0</v>
      </c>
      <c r="K330" s="37">
        <v>0</v>
      </c>
      <c r="L330" s="37">
        <v>0</v>
      </c>
      <c r="M330" s="37">
        <v>0</v>
      </c>
      <c r="N330" s="37">
        <v>0</v>
      </c>
      <c r="O330" s="37">
        <v>3.0303030303030498E-3</v>
      </c>
      <c r="P330" s="37">
        <v>6.2155097298868256E-3</v>
      </c>
      <c r="Q330" s="37">
        <v>6.2155097298868256E-3</v>
      </c>
      <c r="R330" s="37">
        <v>6.2155097298868256E-3</v>
      </c>
      <c r="S330" s="37">
        <v>6.2155097298868256E-3</v>
      </c>
      <c r="T330" s="37">
        <v>6.2155097298868256E-3</v>
      </c>
      <c r="U330" s="37">
        <v>6.2155097298868256E-3</v>
      </c>
      <c r="V330" s="37">
        <v>6.2155097298868256E-3</v>
      </c>
    </row>
    <row r="331" spans="1:22">
      <c r="A331" s="249" t="s">
        <v>42</v>
      </c>
      <c r="B331" s="248">
        <v>1184</v>
      </c>
      <c r="C331" s="37">
        <v>0</v>
      </c>
      <c r="D331" s="37">
        <v>0</v>
      </c>
      <c r="E331" s="37">
        <v>0</v>
      </c>
      <c r="F331" s="37">
        <v>1.0438413361169019E-3</v>
      </c>
      <c r="G331" s="37">
        <v>3.1582049153195957E-3</v>
      </c>
      <c r="H331" s="37">
        <v>5.4054337103113248E-3</v>
      </c>
      <c r="I331" s="37">
        <v>1.0146107641712532E-2</v>
      </c>
      <c r="J331" s="37">
        <v>1.0146107641712532E-2</v>
      </c>
      <c r="K331" s="37">
        <v>1.0146107641712532E-2</v>
      </c>
      <c r="L331" s="37">
        <v>1.0146107641712532E-2</v>
      </c>
      <c r="M331" s="37">
        <v>1.0146107641712532E-2</v>
      </c>
      <c r="N331" s="37">
        <v>1.9971872199369689E-2</v>
      </c>
      <c r="O331" s="37">
        <v>3.00620175754307E-2</v>
      </c>
      <c r="P331" s="37">
        <v>3.1888642777736842E-2</v>
      </c>
      <c r="Q331" s="37">
        <v>3.9496638544170848E-2</v>
      </c>
      <c r="R331" s="37">
        <v>4.340940112565117E-2</v>
      </c>
      <c r="S331" s="37">
        <v>5.1547747625490303E-2</v>
      </c>
      <c r="T331" s="37">
        <v>5.3664828545969212E-2</v>
      </c>
      <c r="U331" s="37">
        <v>5.3664828545969212E-2</v>
      </c>
      <c r="V331" s="37">
        <v>5.3664828545969212E-2</v>
      </c>
    </row>
    <row r="332" spans="1:22">
      <c r="A332" s="249" t="s">
        <v>43</v>
      </c>
      <c r="B332" s="248">
        <v>825</v>
      </c>
      <c r="C332" s="37">
        <v>0</v>
      </c>
      <c r="D332" s="37">
        <v>1.3210039630119352E-3</v>
      </c>
      <c r="E332" s="37">
        <v>5.4444570211749088E-3</v>
      </c>
      <c r="F332" s="37">
        <v>9.760754108054881E-3</v>
      </c>
      <c r="G332" s="37">
        <v>2.0365404687984867E-2</v>
      </c>
      <c r="H332" s="37">
        <v>2.683628209820188E-2</v>
      </c>
      <c r="I332" s="37">
        <v>3.0242971658968831E-2</v>
      </c>
      <c r="J332" s="37">
        <v>3.2083117822803819E-2</v>
      </c>
      <c r="K332" s="37">
        <v>3.6058135819424741E-2</v>
      </c>
      <c r="L332" s="37">
        <v>4.0286562410913329E-2</v>
      </c>
      <c r="M332" s="37">
        <v>4.0286562410913329E-2</v>
      </c>
      <c r="N332" s="37">
        <v>5.0432692864242901E-2</v>
      </c>
      <c r="O332" s="37">
        <v>6.9073534091204869E-2</v>
      </c>
      <c r="P332" s="37">
        <v>7.1877529470448231E-2</v>
      </c>
      <c r="Q332" s="37">
        <v>8.0578677631662821E-2</v>
      </c>
      <c r="R332" s="37">
        <v>9.2629649305506323E-2</v>
      </c>
      <c r="S332" s="37">
        <v>9.2629649305506323E-2</v>
      </c>
      <c r="T332" s="37">
        <v>9.2629649305506323E-2</v>
      </c>
      <c r="U332" s="37">
        <v>0.10228252537672433</v>
      </c>
      <c r="V332" s="37">
        <v>0.10228252537672433</v>
      </c>
    </row>
    <row r="333" spans="1:22">
      <c r="A333" s="249" t="s">
        <v>44</v>
      </c>
      <c r="B333" s="248">
        <v>579</v>
      </c>
      <c r="C333" s="37">
        <v>1.7857142857142794E-3</v>
      </c>
      <c r="D333" s="37">
        <v>1.3962451241550711E-2</v>
      </c>
      <c r="E333" s="37">
        <v>4.9374080685963384E-2</v>
      </c>
      <c r="F333" s="37">
        <v>7.8465955747905602E-2</v>
      </c>
      <c r="G333" s="37">
        <v>0.10151920588808172</v>
      </c>
      <c r="H333" s="37">
        <v>0.14122727110657685</v>
      </c>
      <c r="I333" s="37">
        <v>0.15663206853590794</v>
      </c>
      <c r="J333" s="37">
        <v>0.15663206853590794</v>
      </c>
      <c r="K333" s="37">
        <v>0.16510941905016774</v>
      </c>
      <c r="L333" s="37">
        <v>0.17406493428804293</v>
      </c>
      <c r="M333" s="37">
        <v>0.17910112371311582</v>
      </c>
      <c r="N333" s="37">
        <v>0.1955033436476501</v>
      </c>
      <c r="O333" s="37">
        <v>0.23050041902880047</v>
      </c>
      <c r="P333" s="37">
        <v>0.23050041902880047</v>
      </c>
      <c r="Q333" s="37">
        <v>0.23050041902880047</v>
      </c>
      <c r="R333" s="37">
        <v>0.23743284768619866</v>
      </c>
      <c r="S333" s="37">
        <v>0.23743284768619866</v>
      </c>
      <c r="T333" s="37">
        <v>0.24498301751108775</v>
      </c>
      <c r="U333" s="37">
        <v>0.26891556747125378</v>
      </c>
      <c r="V333" s="37">
        <v>0.26891556747125378</v>
      </c>
    </row>
    <row r="334" spans="1:22">
      <c r="A334" s="249" t="s">
        <v>45</v>
      </c>
      <c r="B334" s="248">
        <v>689</v>
      </c>
      <c r="C334" s="37">
        <v>1.9992239568235926E-2</v>
      </c>
      <c r="D334" s="37">
        <v>6.1956588984437233E-2</v>
      </c>
      <c r="E334" s="37">
        <v>0.10146510302237122</v>
      </c>
      <c r="F334" s="37">
        <v>0.15710145279877363</v>
      </c>
      <c r="G334" s="37">
        <v>0.25246265386051947</v>
      </c>
      <c r="H334" s="37">
        <v>0.31578299815933275</v>
      </c>
      <c r="I334" s="37">
        <v>0.35429836892830024</v>
      </c>
      <c r="J334" s="37">
        <v>0.37945842090186466</v>
      </c>
      <c r="K334" s="37">
        <v>0.38367979218824655</v>
      </c>
      <c r="L334" s="37">
        <v>0.39838955553786448</v>
      </c>
      <c r="M334" s="37">
        <v>0.409279107346874</v>
      </c>
      <c r="N334" s="37">
        <v>0.44038640349871316</v>
      </c>
      <c r="O334" s="37">
        <v>0.50537045177486217</v>
      </c>
      <c r="P334" s="37">
        <v>0.50537045177486217</v>
      </c>
      <c r="Q334" s="37">
        <v>0.50537045177486217</v>
      </c>
      <c r="R334" s="37">
        <v>0.50537045177486217</v>
      </c>
      <c r="S334" s="37">
        <v>0.51420312227888254</v>
      </c>
      <c r="T334" s="37">
        <v>0.51420312227888254</v>
      </c>
      <c r="U334" s="37">
        <v>0.51420312227888254</v>
      </c>
      <c r="V334" s="37">
        <v>0.52354536992736556</v>
      </c>
    </row>
    <row r="335" spans="1:22">
      <c r="A335" s="249" t="s">
        <v>51</v>
      </c>
      <c r="B335" s="248">
        <v>135</v>
      </c>
      <c r="C335" s="37">
        <v>9.1617045839996081E-2</v>
      </c>
      <c r="D335" s="37">
        <v>0.16107191729221149</v>
      </c>
      <c r="E335" s="37">
        <v>0.28048558934239332</v>
      </c>
      <c r="F335" s="37">
        <v>0.42270762438109888</v>
      </c>
      <c r="G335" s="37">
        <v>0.51460991636180897</v>
      </c>
      <c r="H335" s="37">
        <v>0.54316227422287899</v>
      </c>
      <c r="I335" s="37">
        <v>0.54316227422287899</v>
      </c>
      <c r="J335" s="37">
        <v>0.54316227422287899</v>
      </c>
      <c r="K335" s="37">
        <v>0.63452981937830322</v>
      </c>
      <c r="L335" s="37">
        <v>0.63452981937830322</v>
      </c>
      <c r="M335" s="37">
        <v>0.63452981937830322</v>
      </c>
      <c r="N335" s="37">
        <v>0.63452981937830322</v>
      </c>
      <c r="O335" s="37">
        <v>0.63452981937830322</v>
      </c>
      <c r="P335" s="37">
        <v>0.63452981937830322</v>
      </c>
      <c r="Q335" s="37">
        <v>0.63452981937830322</v>
      </c>
      <c r="R335" s="37">
        <v>0.63452981937830322</v>
      </c>
      <c r="S335" s="37">
        <v>0.63452981937830322</v>
      </c>
      <c r="T335" s="37">
        <v>0.63452981937830322</v>
      </c>
      <c r="U335" s="37">
        <v>0.63452981937830322</v>
      </c>
      <c r="V335" s="37">
        <v>0.63452981937830322</v>
      </c>
    </row>
    <row r="336" spans="1:22">
      <c r="A336" s="249" t="s">
        <v>37</v>
      </c>
      <c r="B336" s="248">
        <v>2835</v>
      </c>
      <c r="C336" s="37">
        <v>0</v>
      </c>
      <c r="D336" s="37">
        <v>3.9032006245121043E-4</v>
      </c>
      <c r="E336" s="37">
        <v>1.611820310322587E-3</v>
      </c>
      <c r="F336" s="37">
        <v>3.3142186747048274E-3</v>
      </c>
      <c r="G336" s="37">
        <v>7.3277483214875261E-3</v>
      </c>
      <c r="H336" s="37">
        <v>1.0189200827325662E-2</v>
      </c>
      <c r="I336" s="37">
        <v>1.3197380592124053E-2</v>
      </c>
      <c r="J336" s="37">
        <v>1.3742274363194196E-2</v>
      </c>
      <c r="K336" s="37">
        <v>1.4892429145277886E-2</v>
      </c>
      <c r="L336" s="37">
        <v>1.6099807615849615E-2</v>
      </c>
      <c r="M336" s="37">
        <v>1.6099807615849615E-2</v>
      </c>
      <c r="N336" s="37">
        <v>2.3045886763867096E-2</v>
      </c>
      <c r="O336" s="37">
        <v>3.3146316101628992E-2</v>
      </c>
      <c r="P336" s="37">
        <v>3.5455068571301762E-2</v>
      </c>
      <c r="Q336" s="37">
        <v>4.1069283664292411E-2</v>
      </c>
      <c r="R336" s="37">
        <v>4.6025027365422577E-2</v>
      </c>
      <c r="S336" s="37">
        <v>4.9435561901580383E-2</v>
      </c>
      <c r="T336" s="37">
        <v>5.0319807890509161E-2</v>
      </c>
      <c r="U336" s="37">
        <v>5.3004252228037285E-2</v>
      </c>
      <c r="V336" s="37">
        <v>5.3004252228037285E-2</v>
      </c>
    </row>
    <row r="337" spans="1:22">
      <c r="A337" s="249" t="s">
        <v>38</v>
      </c>
      <c r="B337" s="248">
        <v>1403</v>
      </c>
      <c r="C337" s="37">
        <v>1.8936592643658323E-2</v>
      </c>
      <c r="D337" s="37">
        <v>5.0612605802225152E-2</v>
      </c>
      <c r="E337" s="37">
        <v>9.4075640589407317E-2</v>
      </c>
      <c r="F337" s="37">
        <v>0.14286699983120577</v>
      </c>
      <c r="G337" s="37">
        <v>0.20416654113623289</v>
      </c>
      <c r="H337" s="37">
        <v>0.25413669669052119</v>
      </c>
      <c r="I337" s="37">
        <v>0.27967949871591491</v>
      </c>
      <c r="J337" s="37">
        <v>0.29168100983006595</v>
      </c>
      <c r="K337" s="37">
        <v>0.29964252402917735</v>
      </c>
      <c r="L337" s="37">
        <v>0.31073564827088462</v>
      </c>
      <c r="M337" s="37">
        <v>0.31811820741068553</v>
      </c>
      <c r="N337" s="37">
        <v>0.34023508162951932</v>
      </c>
      <c r="O337" s="37">
        <v>0.38687955092363191</v>
      </c>
      <c r="P337" s="37">
        <v>0.38687955092363191</v>
      </c>
      <c r="Q337" s="37">
        <v>0.38687955092363191</v>
      </c>
      <c r="R337" s="37">
        <v>0.39050748257497137</v>
      </c>
      <c r="S337" s="37">
        <v>0.39415713836793564</v>
      </c>
      <c r="T337" s="37">
        <v>0.39799158685927782</v>
      </c>
      <c r="U337" s="37">
        <v>0.41014096299749203</v>
      </c>
      <c r="V337" s="37">
        <v>0.41423720631000949</v>
      </c>
    </row>
    <row r="338" spans="1:22">
      <c r="A338" s="249" t="s">
        <v>39</v>
      </c>
      <c r="B338" s="248">
        <v>4238</v>
      </c>
      <c r="C338" s="37">
        <v>6.1366041208105182E-3</v>
      </c>
      <c r="D338" s="37">
        <v>1.6244299723480515E-2</v>
      </c>
      <c r="E338" s="37">
        <v>2.9882386436946295E-2</v>
      </c>
      <c r="F338" s="37">
        <v>4.4785388638485912E-2</v>
      </c>
      <c r="G338" s="37">
        <v>6.4452478351068043E-2</v>
      </c>
      <c r="H338" s="37">
        <v>7.9735607639048078E-2</v>
      </c>
      <c r="I338" s="37">
        <v>8.8318162307783776E-2</v>
      </c>
      <c r="J338" s="37">
        <v>9.1545346440496056E-2</v>
      </c>
      <c r="K338" s="37">
        <v>9.4179203529900168E-2</v>
      </c>
      <c r="L338" s="37">
        <v>9.7465945014145738E-2</v>
      </c>
      <c r="M338" s="37">
        <v>9.896878811261578E-2</v>
      </c>
      <c r="N338" s="37">
        <v>0.10870251688154764</v>
      </c>
      <c r="O338" s="37">
        <v>0.12556518811950645</v>
      </c>
      <c r="P338" s="37">
        <v>0.12738272083694391</v>
      </c>
      <c r="Q338" s="37">
        <v>0.13180113993903508</v>
      </c>
      <c r="R338" s="37">
        <v>0.13637291227144044</v>
      </c>
      <c r="S338" s="37">
        <v>0.13973268814771544</v>
      </c>
      <c r="T338" s="37">
        <v>0.1411225229776889</v>
      </c>
      <c r="U338" s="37">
        <v>0.14540497488239823</v>
      </c>
      <c r="V338" s="37">
        <v>0.14613664870527288</v>
      </c>
    </row>
    <row r="339" spans="1:22">
      <c r="A339" s="254">
        <v>35796</v>
      </c>
      <c r="B339" s="250"/>
    </row>
    <row r="340" spans="1:22">
      <c r="A340" s="251" t="s">
        <v>121</v>
      </c>
      <c r="B340" s="252" t="s">
        <v>122</v>
      </c>
      <c r="C340" s="253">
        <v>1</v>
      </c>
      <c r="D340" s="253">
        <v>2</v>
      </c>
      <c r="E340" s="253">
        <v>3</v>
      </c>
      <c r="F340" s="253">
        <v>4</v>
      </c>
      <c r="G340" s="253">
        <v>5</v>
      </c>
      <c r="H340" s="253">
        <v>6</v>
      </c>
      <c r="I340" s="253">
        <v>7</v>
      </c>
      <c r="J340" s="253">
        <v>8</v>
      </c>
      <c r="K340" s="253">
        <v>9</v>
      </c>
      <c r="L340" s="253">
        <v>10</v>
      </c>
      <c r="M340" s="253">
        <v>11</v>
      </c>
      <c r="N340" s="253">
        <v>12</v>
      </c>
      <c r="O340" s="253">
        <v>13</v>
      </c>
      <c r="P340" s="253">
        <v>14</v>
      </c>
      <c r="Q340" s="253">
        <v>15</v>
      </c>
      <c r="R340" s="253">
        <v>16</v>
      </c>
      <c r="S340" s="253">
        <v>17</v>
      </c>
      <c r="T340" s="253">
        <v>18</v>
      </c>
      <c r="U340" s="253">
        <v>19</v>
      </c>
      <c r="V340" s="253">
        <v>20</v>
      </c>
    </row>
    <row r="341" spans="1:22">
      <c r="A341" s="249" t="s">
        <v>40</v>
      </c>
      <c r="B341" s="248">
        <v>128</v>
      </c>
      <c r="C341" s="37">
        <v>0</v>
      </c>
      <c r="D341" s="37">
        <v>0</v>
      </c>
      <c r="E341" s="37">
        <v>0</v>
      </c>
      <c r="F341" s="37">
        <v>0</v>
      </c>
      <c r="G341" s="37">
        <v>0</v>
      </c>
      <c r="H341" s="37">
        <v>0</v>
      </c>
      <c r="I341" s="37">
        <v>0</v>
      </c>
      <c r="J341" s="37">
        <v>0</v>
      </c>
      <c r="K341" s="37">
        <v>0</v>
      </c>
      <c r="L341" s="37">
        <v>0</v>
      </c>
      <c r="M341" s="37">
        <v>0</v>
      </c>
      <c r="N341" s="37">
        <v>0</v>
      </c>
      <c r="O341" s="37">
        <v>0</v>
      </c>
      <c r="P341" s="37">
        <v>0</v>
      </c>
      <c r="Q341" s="37">
        <v>0</v>
      </c>
      <c r="R341" s="37">
        <v>0</v>
      </c>
      <c r="S341" s="37">
        <v>0</v>
      </c>
      <c r="T341" s="37">
        <v>0</v>
      </c>
      <c r="U341" s="37">
        <v>0</v>
      </c>
      <c r="V341" s="37">
        <v>0</v>
      </c>
    </row>
    <row r="342" spans="1:22">
      <c r="A342" s="249" t="s">
        <v>41</v>
      </c>
      <c r="B342" s="248">
        <v>737</v>
      </c>
      <c r="C342" s="37">
        <v>0</v>
      </c>
      <c r="D342" s="37">
        <v>0</v>
      </c>
      <c r="E342" s="37">
        <v>0</v>
      </c>
      <c r="F342" s="37">
        <v>0</v>
      </c>
      <c r="G342" s="37">
        <v>0</v>
      </c>
      <c r="H342" s="37">
        <v>0</v>
      </c>
      <c r="I342" s="37">
        <v>2.2471910112359383E-3</v>
      </c>
      <c r="J342" s="37">
        <v>2.2471910112359383E-3</v>
      </c>
      <c r="K342" s="37">
        <v>2.2471910112359383E-3</v>
      </c>
      <c r="L342" s="37">
        <v>2.2471910112359383E-3</v>
      </c>
      <c r="M342" s="37">
        <v>2.2471910112359383E-3</v>
      </c>
      <c r="N342" s="37">
        <v>5.1142967841921738E-3</v>
      </c>
      <c r="O342" s="37">
        <v>8.1199937727595151E-3</v>
      </c>
      <c r="P342" s="37">
        <v>1.1125690761326967E-2</v>
      </c>
      <c r="Q342" s="37">
        <v>1.1125690761326967E-2</v>
      </c>
      <c r="R342" s="37">
        <v>1.1125690761326967E-2</v>
      </c>
      <c r="S342" s="37">
        <v>1.1125690761326967E-2</v>
      </c>
      <c r="T342" s="37">
        <v>1.1125690761326967E-2</v>
      </c>
      <c r="U342" s="37">
        <v>1.1125690761326967E-2</v>
      </c>
      <c r="V342" s="37">
        <v>1.4988481031790513E-2</v>
      </c>
    </row>
    <row r="343" spans="1:22">
      <c r="A343" s="249" t="s">
        <v>42</v>
      </c>
      <c r="B343" s="248">
        <v>1184</v>
      </c>
      <c r="C343" s="37">
        <v>0</v>
      </c>
      <c r="D343" s="37">
        <v>0</v>
      </c>
      <c r="E343" s="37">
        <v>9.6618357487920914E-4</v>
      </c>
      <c r="F343" s="37">
        <v>2.9242656167249859E-3</v>
      </c>
      <c r="G343" s="37">
        <v>5.0198421061600218E-3</v>
      </c>
      <c r="H343" s="37">
        <v>9.4433415136767618E-3</v>
      </c>
      <c r="I343" s="37">
        <v>9.4433415136767618E-3</v>
      </c>
      <c r="J343" s="37">
        <v>9.4433415136767618E-3</v>
      </c>
      <c r="K343" s="37">
        <v>9.4433415136767618E-3</v>
      </c>
      <c r="L343" s="37">
        <v>9.4433415136767618E-3</v>
      </c>
      <c r="M343" s="37">
        <v>1.8630220284165278E-2</v>
      </c>
      <c r="N343" s="37">
        <v>2.9723691944543607E-2</v>
      </c>
      <c r="O343" s="37">
        <v>3.1450162243574664E-2</v>
      </c>
      <c r="P343" s="37">
        <v>3.6898679529329348E-2</v>
      </c>
      <c r="Q343" s="37">
        <v>4.2495743823844911E-2</v>
      </c>
      <c r="R343" s="37">
        <v>5.2118358035495138E-2</v>
      </c>
      <c r="S343" s="37">
        <v>5.4122336136899984E-2</v>
      </c>
      <c r="T343" s="37">
        <v>5.4122336136899984E-2</v>
      </c>
      <c r="U343" s="37">
        <v>5.4122336136899984E-2</v>
      </c>
      <c r="V343" s="37">
        <v>5.8537764276401449E-2</v>
      </c>
    </row>
    <row r="344" spans="1:22">
      <c r="A344" s="249" t="s">
        <v>43</v>
      </c>
      <c r="B344" s="248">
        <v>979</v>
      </c>
      <c r="C344" s="37">
        <v>1.0741138560687036E-3</v>
      </c>
      <c r="D344" s="37">
        <v>4.3873010364636755E-3</v>
      </c>
      <c r="E344" s="37">
        <v>7.8499497021461417E-3</v>
      </c>
      <c r="F344" s="37">
        <v>1.7504435817595865E-2</v>
      </c>
      <c r="G344" s="37">
        <v>2.6659568104375642E-2</v>
      </c>
      <c r="H344" s="37">
        <v>2.9444373826042147E-2</v>
      </c>
      <c r="I344" s="37">
        <v>3.2393484315770382E-2</v>
      </c>
      <c r="J344" s="37">
        <v>3.5640486046254471E-2</v>
      </c>
      <c r="K344" s="37">
        <v>3.9078619205237475E-2</v>
      </c>
      <c r="L344" s="37">
        <v>3.9078619205237475E-2</v>
      </c>
      <c r="M344" s="37">
        <v>4.7567433559264294E-2</v>
      </c>
      <c r="N344" s="37">
        <v>6.556793412041162E-2</v>
      </c>
      <c r="O344" s="37">
        <v>7.0269948983016528E-2</v>
      </c>
      <c r="P344" s="37">
        <v>7.7629289756238062E-2</v>
      </c>
      <c r="Q344" s="37">
        <v>8.5231822350050557E-2</v>
      </c>
      <c r="R344" s="37">
        <v>8.7914426976590021E-2</v>
      </c>
      <c r="S344" s="37">
        <v>8.7914426976590021E-2</v>
      </c>
      <c r="T344" s="37">
        <v>9.6265229221156989E-2</v>
      </c>
      <c r="U344" s="37">
        <v>9.6265229221156989E-2</v>
      </c>
      <c r="V344" s="37">
        <v>9.6265229221156989E-2</v>
      </c>
    </row>
    <row r="345" spans="1:22">
      <c r="A345" s="249" t="s">
        <v>44</v>
      </c>
      <c r="B345" s="248">
        <v>692</v>
      </c>
      <c r="C345" s="37">
        <v>7.6737260745203262E-3</v>
      </c>
      <c r="D345" s="37">
        <v>3.2391088912906207E-2</v>
      </c>
      <c r="E345" s="37">
        <v>6.1512274470296058E-2</v>
      </c>
      <c r="F345" s="37">
        <v>9.0381239764976473E-2</v>
      </c>
      <c r="G345" s="37">
        <v>0.12627533176442218</v>
      </c>
      <c r="H345" s="37">
        <v>0.14494937189155299</v>
      </c>
      <c r="I345" s="37">
        <v>0.14759658745845228</v>
      </c>
      <c r="J345" s="37">
        <v>0.15392316630264202</v>
      </c>
      <c r="K345" s="37">
        <v>0.15741935156585418</v>
      </c>
      <c r="L345" s="37">
        <v>0.1612844004118823</v>
      </c>
      <c r="M345" s="37">
        <v>0.17774378409699632</v>
      </c>
      <c r="N345" s="37">
        <v>0.21736257602256515</v>
      </c>
      <c r="O345" s="37">
        <v>0.21736257602256515</v>
      </c>
      <c r="P345" s="37">
        <v>0.21736257602256515</v>
      </c>
      <c r="Q345" s="37">
        <v>0.22756144012481339</v>
      </c>
      <c r="R345" s="37">
        <v>0.22756144012481339</v>
      </c>
      <c r="S345" s="37">
        <v>0.23300114829294849</v>
      </c>
      <c r="T345" s="37">
        <v>0.24996996585924824</v>
      </c>
      <c r="U345" s="37">
        <v>0.26178589287871989</v>
      </c>
      <c r="V345" s="37">
        <v>0.26178589287871989</v>
      </c>
    </row>
    <row r="346" spans="1:22">
      <c r="A346" s="249" t="s">
        <v>45</v>
      </c>
      <c r="B346" s="248">
        <v>935</v>
      </c>
      <c r="C346" s="37">
        <v>3.7735390270852265E-2</v>
      </c>
      <c r="D346" s="37">
        <v>9.5167649213924066E-2</v>
      </c>
      <c r="E346" s="37">
        <v>0.16524996001073844</v>
      </c>
      <c r="F346" s="37">
        <v>0.26108568539220889</v>
      </c>
      <c r="G346" s="37">
        <v>0.31964649624743002</v>
      </c>
      <c r="H346" s="37">
        <v>0.36710800826361367</v>
      </c>
      <c r="I346" s="37">
        <v>0.40254303341643471</v>
      </c>
      <c r="J346" s="37">
        <v>0.41068184398185081</v>
      </c>
      <c r="K346" s="37">
        <v>0.43172924593407502</v>
      </c>
      <c r="L346" s="37">
        <v>0.4488314538062298</v>
      </c>
      <c r="M346" s="37">
        <v>0.46827220083461563</v>
      </c>
      <c r="N346" s="37">
        <v>0.50435438921949338</v>
      </c>
      <c r="O346" s="37">
        <v>0.50435438921949338</v>
      </c>
      <c r="P346" s="37">
        <v>0.50435438921949338</v>
      </c>
      <c r="Q346" s="37">
        <v>0.50435438921949338</v>
      </c>
      <c r="R346" s="37">
        <v>0.50946413778424082</v>
      </c>
      <c r="S346" s="37">
        <v>0.50946413778424082</v>
      </c>
      <c r="T346" s="37">
        <v>0.51510248102810019</v>
      </c>
      <c r="U346" s="37">
        <v>0.51510248102810019</v>
      </c>
      <c r="V346" s="37">
        <v>0.52094461981089424</v>
      </c>
    </row>
    <row r="347" spans="1:22">
      <c r="A347" s="249" t="s">
        <v>51</v>
      </c>
      <c r="B347" s="248">
        <v>153</v>
      </c>
      <c r="C347" s="37">
        <v>8.3225577608975976E-2</v>
      </c>
      <c r="D347" s="37">
        <v>0.26229552965365066</v>
      </c>
      <c r="E347" s="37">
        <v>0.37496853896864291</v>
      </c>
      <c r="F347" s="37">
        <v>0.51360780202046752</v>
      </c>
      <c r="G347" s="37">
        <v>0.57256443207859264</v>
      </c>
      <c r="H347" s="37">
        <v>0.61599371438076767</v>
      </c>
      <c r="I347" s="37">
        <v>0.64799423818237045</v>
      </c>
      <c r="J347" s="37">
        <v>0.67999476198397313</v>
      </c>
      <c r="K347" s="37">
        <v>0.67999476198397313</v>
      </c>
      <c r="L347" s="37">
        <v>0.67999476198397313</v>
      </c>
      <c r="M347" s="37">
        <v>0.83999738099198651</v>
      </c>
      <c r="N347" s="37">
        <v>0.83999738099198651</v>
      </c>
      <c r="O347" s="37">
        <v>0.83999738099198651</v>
      </c>
      <c r="P347" s="37"/>
      <c r="Q347" s="37"/>
      <c r="R347" s="37"/>
      <c r="S347" s="37"/>
      <c r="T347" s="37"/>
      <c r="U347" s="37"/>
      <c r="V347" s="37"/>
    </row>
    <row r="348" spans="1:22">
      <c r="A348" s="249" t="s">
        <v>37</v>
      </c>
      <c r="B348" s="248">
        <v>3028</v>
      </c>
      <c r="C348" s="37">
        <v>3.4602076124568004E-4</v>
      </c>
      <c r="D348" s="37">
        <v>1.4163700869391782E-3</v>
      </c>
      <c r="E348" s="37">
        <v>2.9252072781440486E-3</v>
      </c>
      <c r="F348" s="37">
        <v>6.8802575078670269E-3</v>
      </c>
      <c r="G348" s="37">
        <v>1.0741745077340048E-2</v>
      </c>
      <c r="H348" s="37">
        <v>1.344614129449917E-2</v>
      </c>
      <c r="I348" s="37">
        <v>1.4903895914134213E-2</v>
      </c>
      <c r="J348" s="37">
        <v>1.59397488101235E-2</v>
      </c>
      <c r="K348" s="37">
        <v>1.7024495836590492E-2</v>
      </c>
      <c r="L348" s="37">
        <v>1.7024495836590492E-2</v>
      </c>
      <c r="M348" s="37">
        <v>2.3375483884616077E-2</v>
      </c>
      <c r="N348" s="37">
        <v>3.3984822829558059E-2</v>
      </c>
      <c r="O348" s="37">
        <v>3.6804610551254613E-2</v>
      </c>
      <c r="P348" s="37">
        <v>4.198129722973809E-2</v>
      </c>
      <c r="Q348" s="37">
        <v>4.6556662251975744E-2</v>
      </c>
      <c r="R348" s="37">
        <v>5.1302346849154135E-2</v>
      </c>
      <c r="S348" s="37">
        <v>5.2123730098635468E-2</v>
      </c>
      <c r="T348" s="37">
        <v>5.4621831329840775E-2</v>
      </c>
      <c r="U348" s="37">
        <v>5.4621831329840775E-2</v>
      </c>
      <c r="V348" s="37">
        <v>5.7307719739972174E-2</v>
      </c>
    </row>
    <row r="349" spans="1:22">
      <c r="A349" s="249" t="s">
        <v>38</v>
      </c>
      <c r="B349" s="248">
        <v>1780</v>
      </c>
      <c r="C349" s="37">
        <v>2.979232685965072E-2</v>
      </c>
      <c r="D349" s="37">
        <v>8.3571422100555459E-2</v>
      </c>
      <c r="E349" s="37">
        <v>0.14012236870581307</v>
      </c>
      <c r="F349" s="37">
        <v>0.21089284530170727</v>
      </c>
      <c r="G349" s="37">
        <v>0.25970576013531954</v>
      </c>
      <c r="H349" s="37">
        <v>0.29381970220499298</v>
      </c>
      <c r="I349" s="37">
        <v>0.31432385147967379</v>
      </c>
      <c r="J349" s="37">
        <v>0.32244940205033268</v>
      </c>
      <c r="K349" s="37">
        <v>0.33448693864378864</v>
      </c>
      <c r="L349" s="37">
        <v>0.34461620916631541</v>
      </c>
      <c r="M349" s="37">
        <v>0.36353100279614803</v>
      </c>
      <c r="N349" s="37">
        <v>0.39923556961932527</v>
      </c>
      <c r="O349" s="37">
        <v>0.39923556961932527</v>
      </c>
      <c r="P349" s="37">
        <v>0.39923556961932527</v>
      </c>
      <c r="Q349" s="37">
        <v>0.40400444602747032</v>
      </c>
      <c r="R349" s="37">
        <v>0.40642719218183021</v>
      </c>
      <c r="S349" s="37">
        <v>0.4089530339172267</v>
      </c>
      <c r="T349" s="37">
        <v>0.41956972682872151</v>
      </c>
      <c r="U349" s="37">
        <v>0.42504695346732346</v>
      </c>
      <c r="V349" s="37">
        <v>0.42789325567788128</v>
      </c>
    </row>
    <row r="350" spans="1:22">
      <c r="A350" s="249" t="s">
        <v>39</v>
      </c>
      <c r="B350" s="248">
        <v>4808</v>
      </c>
      <c r="C350" s="37">
        <v>1.1092970372568955E-2</v>
      </c>
      <c r="D350" s="37">
        <v>3.0715439403031231E-2</v>
      </c>
      <c r="E350" s="37">
        <v>5.0974697637801825E-2</v>
      </c>
      <c r="F350" s="37">
        <v>7.7265060525319007E-2</v>
      </c>
      <c r="G350" s="37">
        <v>9.5767997546609807E-2</v>
      </c>
      <c r="H350" s="37">
        <v>0.10810841931333715</v>
      </c>
      <c r="I350" s="37">
        <v>0.11514587654745989</v>
      </c>
      <c r="J350" s="37">
        <v>0.11808856565569259</v>
      </c>
      <c r="K350" s="37">
        <v>0.12200543165053723</v>
      </c>
      <c r="L350" s="37">
        <v>0.12453068444885829</v>
      </c>
      <c r="M350" s="37">
        <v>0.13373773543297451</v>
      </c>
      <c r="N350" s="37">
        <v>0.15009379949879875</v>
      </c>
      <c r="O350" s="37">
        <v>0.15215384251674446</v>
      </c>
      <c r="P350" s="37">
        <v>0.15594280721446641</v>
      </c>
      <c r="Q350" s="37">
        <v>0.16042095644508036</v>
      </c>
      <c r="R350" s="37">
        <v>0.16447358933926559</v>
      </c>
      <c r="S350" s="37">
        <v>0.16567025125005919</v>
      </c>
      <c r="T350" s="37">
        <v>0.16998333893470208</v>
      </c>
      <c r="U350" s="37">
        <v>0.17125794477092793</v>
      </c>
      <c r="V350" s="37">
        <v>0.17389538393407256</v>
      </c>
    </row>
    <row r="351" spans="1:22">
      <c r="A351" s="254">
        <v>36161</v>
      </c>
      <c r="B351" s="250"/>
    </row>
    <row r="352" spans="1:22">
      <c r="A352" s="251" t="s">
        <v>121</v>
      </c>
      <c r="B352" s="252" t="s">
        <v>122</v>
      </c>
      <c r="C352" s="253">
        <v>1</v>
      </c>
      <c r="D352" s="253">
        <v>2</v>
      </c>
      <c r="E352" s="253">
        <v>3</v>
      </c>
      <c r="F352" s="253">
        <v>4</v>
      </c>
      <c r="G352" s="253">
        <v>5</v>
      </c>
      <c r="H352" s="253">
        <v>6</v>
      </c>
      <c r="I352" s="253">
        <v>7</v>
      </c>
      <c r="J352" s="253">
        <v>8</v>
      </c>
      <c r="K352" s="253">
        <v>9</v>
      </c>
      <c r="L352" s="253">
        <v>10</v>
      </c>
      <c r="M352" s="253">
        <v>11</v>
      </c>
      <c r="N352" s="253">
        <v>12</v>
      </c>
      <c r="O352" s="253">
        <v>13</v>
      </c>
      <c r="P352" s="253">
        <v>14</v>
      </c>
      <c r="Q352" s="253">
        <v>15</v>
      </c>
      <c r="R352" s="253">
        <v>16</v>
      </c>
      <c r="S352" s="253">
        <v>17</v>
      </c>
      <c r="T352" s="253">
        <v>18</v>
      </c>
      <c r="U352" s="253">
        <v>19</v>
      </c>
      <c r="V352" s="253">
        <v>20</v>
      </c>
    </row>
    <row r="353" spans="1:22">
      <c r="A353" s="249" t="s">
        <v>40</v>
      </c>
      <c r="B353" s="248">
        <v>114</v>
      </c>
      <c r="C353" s="37">
        <v>0</v>
      </c>
      <c r="D353" s="37">
        <v>0</v>
      </c>
      <c r="E353" s="37">
        <v>0</v>
      </c>
      <c r="F353" s="37">
        <v>0</v>
      </c>
      <c r="G353" s="37">
        <v>0</v>
      </c>
      <c r="H353" s="37">
        <v>0</v>
      </c>
      <c r="I353" s="37">
        <v>0</v>
      </c>
      <c r="J353" s="37">
        <v>0</v>
      </c>
      <c r="K353" s="37">
        <v>0</v>
      </c>
      <c r="L353" s="37">
        <v>0</v>
      </c>
      <c r="M353" s="37">
        <v>0</v>
      </c>
      <c r="N353" s="37">
        <v>0</v>
      </c>
      <c r="O353" s="37">
        <v>0</v>
      </c>
      <c r="P353" s="37">
        <v>0</v>
      </c>
      <c r="Q353" s="37">
        <v>0</v>
      </c>
      <c r="R353" s="37">
        <v>0</v>
      </c>
      <c r="S353" s="37">
        <v>0</v>
      </c>
      <c r="T353" s="37">
        <v>0</v>
      </c>
      <c r="U353" s="37">
        <v>0</v>
      </c>
      <c r="V353" s="37">
        <v>0</v>
      </c>
    </row>
    <row r="354" spans="1:22">
      <c r="A354" s="249" t="s">
        <v>41</v>
      </c>
      <c r="B354" s="248">
        <v>737</v>
      </c>
      <c r="C354" s="37">
        <v>0</v>
      </c>
      <c r="D354" s="37">
        <v>0</v>
      </c>
      <c r="E354" s="37">
        <v>0</v>
      </c>
      <c r="F354" s="37">
        <v>0</v>
      </c>
      <c r="G354" s="37">
        <v>0</v>
      </c>
      <c r="H354" s="37">
        <v>2.0746887966804906E-3</v>
      </c>
      <c r="I354" s="37">
        <v>2.0746887966804906E-3</v>
      </c>
      <c r="J354" s="37">
        <v>2.0746887966804906E-3</v>
      </c>
      <c r="K354" s="37">
        <v>2.0746887966804906E-3</v>
      </c>
      <c r="L354" s="37">
        <v>2.0746887966804906E-3</v>
      </c>
      <c r="M354" s="37">
        <v>4.6939153352718588E-3</v>
      </c>
      <c r="N354" s="37">
        <v>1.0208076469148342E-2</v>
      </c>
      <c r="O354" s="37">
        <v>1.2965157036086583E-2</v>
      </c>
      <c r="P354" s="37">
        <v>1.2965157036086583E-2</v>
      </c>
      <c r="Q354" s="37">
        <v>1.2965157036086583E-2</v>
      </c>
      <c r="R354" s="37">
        <v>1.2965157036086583E-2</v>
      </c>
      <c r="S354" s="37">
        <v>1.2965157036086583E-2</v>
      </c>
      <c r="T354" s="37">
        <v>1.2965157036086583E-2</v>
      </c>
      <c r="U354" s="37">
        <v>1.6515642082719384E-2</v>
      </c>
      <c r="V354" s="37">
        <v>1.6515642082719384E-2</v>
      </c>
    </row>
    <row r="355" spans="1:22">
      <c r="A355" s="249" t="s">
        <v>42</v>
      </c>
      <c r="B355" s="248">
        <v>1229</v>
      </c>
      <c r="C355" s="37">
        <v>0</v>
      </c>
      <c r="D355" s="37">
        <v>0</v>
      </c>
      <c r="E355" s="37">
        <v>1.8051601162346609E-3</v>
      </c>
      <c r="F355" s="37">
        <v>2.7531134304642491E-3</v>
      </c>
      <c r="G355" s="37">
        <v>6.8152367374076928E-3</v>
      </c>
      <c r="H355" s="37">
        <v>6.8152367374076928E-3</v>
      </c>
      <c r="I355" s="37">
        <v>6.8152367374076928E-3</v>
      </c>
      <c r="J355" s="37">
        <v>6.8152367374076928E-3</v>
      </c>
      <c r="K355" s="37">
        <v>6.8152367374076928E-3</v>
      </c>
      <c r="L355" s="37">
        <v>1.6715323371420232E-2</v>
      </c>
      <c r="M355" s="37">
        <v>2.8367039958729467E-2</v>
      </c>
      <c r="N355" s="37">
        <v>2.8367039958729467E-2</v>
      </c>
      <c r="O355" s="37">
        <v>3.4949981575779332E-2</v>
      </c>
      <c r="P355" s="37">
        <v>4.0112120454933398E-2</v>
      </c>
      <c r="Q355" s="37">
        <v>4.8988568880590666E-2</v>
      </c>
      <c r="R355" s="37">
        <v>5.0846013081995767E-2</v>
      </c>
      <c r="S355" s="37">
        <v>5.0846013081995767E-2</v>
      </c>
      <c r="T355" s="37">
        <v>5.0846013081995767E-2</v>
      </c>
      <c r="U355" s="37">
        <v>5.4955290680526958E-2</v>
      </c>
      <c r="V355" s="37">
        <v>5.4955290680526958E-2</v>
      </c>
    </row>
    <row r="356" spans="1:22">
      <c r="A356" s="249" t="s">
        <v>43</v>
      </c>
      <c r="B356" s="248">
        <v>1121</v>
      </c>
      <c r="C356" s="37">
        <v>9.1240875912412811E-4</v>
      </c>
      <c r="D356" s="37">
        <v>4.7734731700571631E-3</v>
      </c>
      <c r="E356" s="37">
        <v>1.2918305286809484E-2</v>
      </c>
      <c r="F356" s="37">
        <v>2.4033547481785211E-2</v>
      </c>
      <c r="G356" s="37">
        <v>2.8736594954082872E-2</v>
      </c>
      <c r="H356" s="37">
        <v>3.123095994096392E-2</v>
      </c>
      <c r="I356" s="37">
        <v>3.3998871483989723E-2</v>
      </c>
      <c r="J356" s="37">
        <v>3.6917677433574769E-2</v>
      </c>
      <c r="K356" s="37">
        <v>3.6917677433574769E-2</v>
      </c>
      <c r="L356" s="37">
        <v>4.7659109222315976E-2</v>
      </c>
      <c r="M356" s="37">
        <v>6.869212220892984E-2</v>
      </c>
      <c r="N356" s="37">
        <v>7.2711005951899388E-2</v>
      </c>
      <c r="O356" s="37">
        <v>7.9047832790496875E-2</v>
      </c>
      <c r="P356" s="37">
        <v>8.7762559236029825E-2</v>
      </c>
      <c r="Q356" s="37">
        <v>9.0089695564509298E-2</v>
      </c>
      <c r="R356" s="37">
        <v>9.2440884981655258E-2</v>
      </c>
      <c r="S356" s="37">
        <v>9.9766521688246179E-2</v>
      </c>
      <c r="T356" s="37">
        <v>9.9766521688246179E-2</v>
      </c>
      <c r="U356" s="37">
        <v>9.9766521688246179E-2</v>
      </c>
      <c r="V356" s="37">
        <v>9.9766521688246179E-2</v>
      </c>
    </row>
    <row r="357" spans="1:22">
      <c r="A357" s="249" t="s">
        <v>44</v>
      </c>
      <c r="B357" s="248">
        <v>686</v>
      </c>
      <c r="C357" s="37">
        <v>1.3864367969740443E-2</v>
      </c>
      <c r="D357" s="37">
        <v>3.3974029998377175E-2</v>
      </c>
      <c r="E357" s="37">
        <v>5.8742128340332656E-2</v>
      </c>
      <c r="F357" s="37">
        <v>8.9852149924705804E-2</v>
      </c>
      <c r="G357" s="37">
        <v>0.10943198030361512</v>
      </c>
      <c r="H357" s="37">
        <v>0.1118585961610985</v>
      </c>
      <c r="I357" s="37">
        <v>0.11762611410882007</v>
      </c>
      <c r="J357" s="37">
        <v>0.12380856606700308</v>
      </c>
      <c r="K357" s="37">
        <v>0.12724461090595596</v>
      </c>
      <c r="L357" s="37">
        <v>0.14942858052910568</v>
      </c>
      <c r="M357" s="37">
        <v>0.18472285165847768</v>
      </c>
      <c r="N357" s="37">
        <v>0.18908262250522379</v>
      </c>
      <c r="O357" s="37">
        <v>0.18908262250522379</v>
      </c>
      <c r="P357" s="37">
        <v>0.19868130632253678</v>
      </c>
      <c r="Q357" s="37">
        <v>0.19868130632253678</v>
      </c>
      <c r="R357" s="37">
        <v>0.19868130632253678</v>
      </c>
      <c r="S357" s="37">
        <v>0.20398805263828157</v>
      </c>
      <c r="T357" s="37">
        <v>0.22028321914348936</v>
      </c>
      <c r="U357" s="37">
        <v>0.22028321914348936</v>
      </c>
      <c r="V357" s="37">
        <v>0.22028321914348936</v>
      </c>
    </row>
    <row r="358" spans="1:22">
      <c r="A358" s="249" t="s">
        <v>45</v>
      </c>
      <c r="B358" s="248">
        <v>1083</v>
      </c>
      <c r="C358" s="37">
        <v>5.0167410221628073E-2</v>
      </c>
      <c r="D358" s="37">
        <v>0.13582554503869437</v>
      </c>
      <c r="E358" s="37">
        <v>0.23137329597981793</v>
      </c>
      <c r="F358" s="37">
        <v>0.31456848252563196</v>
      </c>
      <c r="G358" s="37">
        <v>0.36178579826329338</v>
      </c>
      <c r="H358" s="37">
        <v>0.40038354342237192</v>
      </c>
      <c r="I358" s="37">
        <v>0.41524296720796561</v>
      </c>
      <c r="J358" s="37">
        <v>0.43536715498700729</v>
      </c>
      <c r="K358" s="37">
        <v>0.45309684199539257</v>
      </c>
      <c r="L358" s="37">
        <v>0.47410474655162926</v>
      </c>
      <c r="M358" s="37">
        <v>0.52219897837068219</v>
      </c>
      <c r="N358" s="37">
        <v>0.52219897837068219</v>
      </c>
      <c r="O358" s="37">
        <v>0.52650349207905456</v>
      </c>
      <c r="P358" s="37">
        <v>0.52650349207905456</v>
      </c>
      <c r="Q358" s="37">
        <v>0.53128628508835696</v>
      </c>
      <c r="R358" s="37">
        <v>0.53128628508835696</v>
      </c>
      <c r="S358" s="37">
        <v>0.55349063850794389</v>
      </c>
      <c r="T358" s="37">
        <v>0.55914265574202049</v>
      </c>
      <c r="U358" s="37">
        <v>0.5767769495123396</v>
      </c>
      <c r="V358" s="37">
        <v>0.58338980967620935</v>
      </c>
    </row>
    <row r="359" spans="1:22">
      <c r="A359" s="249" t="s">
        <v>51</v>
      </c>
      <c r="B359" s="248">
        <v>313</v>
      </c>
      <c r="C359" s="37">
        <v>0.15142149218910839</v>
      </c>
      <c r="D359" s="37">
        <v>0.23798048740473454</v>
      </c>
      <c r="E359" s="37">
        <v>0.37614858962688935</v>
      </c>
      <c r="F359" s="37">
        <v>0.4175298961761823</v>
      </c>
      <c r="G359" s="37">
        <v>0.45789768533238906</v>
      </c>
      <c r="H359" s="37">
        <v>0.4739913477990837</v>
      </c>
      <c r="I359" s="37">
        <v>0.48306046249220291</v>
      </c>
      <c r="J359" s="37">
        <v>0.48306046249220291</v>
      </c>
      <c r="K359" s="37">
        <v>0.49536854671857899</v>
      </c>
      <c r="L359" s="37">
        <v>0.50938608708750732</v>
      </c>
      <c r="M359" s="37">
        <v>0.50938608708750732</v>
      </c>
      <c r="N359" s="37">
        <v>0.50938608708750732</v>
      </c>
      <c r="O359" s="37">
        <v>0.52630380822242095</v>
      </c>
      <c r="P359" s="37">
        <v>0.52630380822242095</v>
      </c>
      <c r="Q359" s="37">
        <v>0.52630380822242095</v>
      </c>
      <c r="R359" s="37">
        <v>0.52630380822242095</v>
      </c>
      <c r="S359" s="37">
        <v>0.52630380822242095</v>
      </c>
      <c r="T359" s="37">
        <v>0.52630380822242095</v>
      </c>
      <c r="U359" s="37">
        <v>0.52630380822242095</v>
      </c>
      <c r="V359" s="37">
        <v>0.52630380822242095</v>
      </c>
    </row>
    <row r="360" spans="1:22">
      <c r="A360" s="249" t="s">
        <v>37</v>
      </c>
      <c r="B360" s="248">
        <v>3201</v>
      </c>
      <c r="C360" s="37">
        <v>3.1999999999998696E-4</v>
      </c>
      <c r="D360" s="37">
        <v>1.678895158420457E-3</v>
      </c>
      <c r="E360" s="37">
        <v>5.260038606344275E-3</v>
      </c>
      <c r="F360" s="37">
        <v>9.5222191165684755E-3</v>
      </c>
      <c r="G360" s="37">
        <v>1.2776140302343753E-2</v>
      </c>
      <c r="H360" s="37">
        <v>1.4087983462330311E-2</v>
      </c>
      <c r="I360" s="37">
        <v>1.502249722208171E-2</v>
      </c>
      <c r="J360" s="37">
        <v>1.6001473839108771E-2</v>
      </c>
      <c r="K360" s="37">
        <v>1.6001473839108771E-2</v>
      </c>
      <c r="L360" s="37">
        <v>2.3474842398234941E-2</v>
      </c>
      <c r="M360" s="37">
        <v>3.5483679199881712E-2</v>
      </c>
      <c r="N360" s="37">
        <v>3.8038948890429469E-2</v>
      </c>
      <c r="O360" s="37">
        <v>4.3388658220915421E-2</v>
      </c>
      <c r="P360" s="37">
        <v>4.8250361025311883E-2</v>
      </c>
      <c r="Q360" s="37">
        <v>5.2586083744092349E-2</v>
      </c>
      <c r="R360" s="37">
        <v>5.408055025093772E-2</v>
      </c>
      <c r="S360" s="37">
        <v>5.6372174483852677E-2</v>
      </c>
      <c r="T360" s="37">
        <v>5.6372174483852677E-2</v>
      </c>
      <c r="U360" s="37">
        <v>5.8836069827649329E-2</v>
      </c>
      <c r="V360" s="37">
        <v>5.8836069827649329E-2</v>
      </c>
    </row>
    <row r="361" spans="1:22">
      <c r="A361" s="249" t="s">
        <v>38</v>
      </c>
      <c r="B361" s="248">
        <v>2082</v>
      </c>
      <c r="C361" s="37">
        <v>5.3310205932971866E-2</v>
      </c>
      <c r="D361" s="37">
        <v>0.11717981200742789</v>
      </c>
      <c r="E361" s="37">
        <v>0.19413033123155143</v>
      </c>
      <c r="F361" s="37">
        <v>0.25352207301026186</v>
      </c>
      <c r="G361" s="37">
        <v>0.28946782172429297</v>
      </c>
      <c r="H361" s="37">
        <v>0.31180610466157732</v>
      </c>
      <c r="I361" s="37">
        <v>0.32240018594967024</v>
      </c>
      <c r="J361" s="37">
        <v>0.33438635475259626</v>
      </c>
      <c r="K361" s="37">
        <v>0.34510923515478553</v>
      </c>
      <c r="L361" s="37">
        <v>0.36500066406821363</v>
      </c>
      <c r="M361" s="37">
        <v>0.40050783562927716</v>
      </c>
      <c r="N361" s="37">
        <v>0.40230272234894993</v>
      </c>
      <c r="O361" s="37">
        <v>0.40603833033426895</v>
      </c>
      <c r="P361" s="37">
        <v>0.41003861825738741</v>
      </c>
      <c r="Q361" s="37">
        <v>0.41206597695753389</v>
      </c>
      <c r="R361" s="37">
        <v>0.41206597695753389</v>
      </c>
      <c r="S361" s="37">
        <v>0.42317077004232839</v>
      </c>
      <c r="T361" s="37">
        <v>0.4322679283335461</v>
      </c>
      <c r="U361" s="37">
        <v>0.43946464740710656</v>
      </c>
      <c r="V361" s="37">
        <v>0.44204775963103693</v>
      </c>
    </row>
    <row r="362" spans="1:22">
      <c r="A362" s="249" t="s">
        <v>39</v>
      </c>
      <c r="B362" s="248">
        <v>5283</v>
      </c>
      <c r="C362" s="37">
        <v>2.0927035309334485E-2</v>
      </c>
      <c r="D362" s="37">
        <v>4.594554273595286E-2</v>
      </c>
      <c r="E362" s="37">
        <v>7.6887999896767645E-2</v>
      </c>
      <c r="F362" s="37">
        <v>0.10115994103878267</v>
      </c>
      <c r="G362" s="37">
        <v>0.11550153386534023</v>
      </c>
      <c r="H362" s="37">
        <v>0.123586194889998</v>
      </c>
      <c r="I362" s="37">
        <v>0.12738355634257148</v>
      </c>
      <c r="J362" s="37">
        <v>0.13146909547496</v>
      </c>
      <c r="K362" s="37">
        <v>0.13438793656305859</v>
      </c>
      <c r="L362" s="37">
        <v>0.14486372895979094</v>
      </c>
      <c r="M362" s="37">
        <v>0.16260825072065932</v>
      </c>
      <c r="N362" s="37">
        <v>0.16487713602498955</v>
      </c>
      <c r="O362" s="37">
        <v>0.1696284033024027</v>
      </c>
      <c r="P362" s="37">
        <v>0.17409296161481846</v>
      </c>
      <c r="Q362" s="37">
        <v>0.17769217892888589</v>
      </c>
      <c r="R362" s="37">
        <v>0.17875638592725052</v>
      </c>
      <c r="S362" s="37">
        <v>0.1831571907108791</v>
      </c>
      <c r="T362" s="37">
        <v>0.18541825077503915</v>
      </c>
      <c r="U362" s="37">
        <v>0.18894148447145775</v>
      </c>
      <c r="V362" s="37">
        <v>0.18955499318214497</v>
      </c>
    </row>
    <row r="363" spans="1:22">
      <c r="A363" s="254">
        <v>36526</v>
      </c>
      <c r="B363" s="250"/>
    </row>
    <row r="364" spans="1:22">
      <c r="A364" s="251" t="s">
        <v>121</v>
      </c>
      <c r="B364" s="252" t="s">
        <v>122</v>
      </c>
      <c r="C364" s="253">
        <v>1</v>
      </c>
      <c r="D364" s="253">
        <v>2</v>
      </c>
      <c r="E364" s="253">
        <v>3</v>
      </c>
      <c r="F364" s="253">
        <v>4</v>
      </c>
      <c r="G364" s="253">
        <v>5</v>
      </c>
      <c r="H364" s="253">
        <v>6</v>
      </c>
      <c r="I364" s="253">
        <v>7</v>
      </c>
      <c r="J364" s="253">
        <v>8</v>
      </c>
      <c r="K364" s="253">
        <v>9</v>
      </c>
      <c r="L364" s="253">
        <v>10</v>
      </c>
      <c r="M364" s="253">
        <v>11</v>
      </c>
      <c r="N364" s="253">
        <v>12</v>
      </c>
      <c r="O364" s="253">
        <v>13</v>
      </c>
      <c r="P364" s="253">
        <v>14</v>
      </c>
      <c r="Q364" s="253">
        <v>15</v>
      </c>
      <c r="R364" s="253">
        <v>16</v>
      </c>
      <c r="S364" s="253">
        <v>17</v>
      </c>
      <c r="T364" s="253">
        <v>18</v>
      </c>
      <c r="U364" s="253">
        <v>19</v>
      </c>
      <c r="V364" s="253">
        <v>20</v>
      </c>
    </row>
    <row r="365" spans="1:22">
      <c r="A365" s="249" t="s">
        <v>40</v>
      </c>
      <c r="B365" s="248">
        <v>119</v>
      </c>
      <c r="C365" s="37">
        <v>0</v>
      </c>
      <c r="D365" s="37">
        <v>0</v>
      </c>
      <c r="E365" s="37">
        <v>0</v>
      </c>
      <c r="F365" s="37">
        <v>0</v>
      </c>
      <c r="G365" s="37">
        <v>0</v>
      </c>
      <c r="H365" s="37">
        <v>0</v>
      </c>
      <c r="I365" s="37">
        <v>0</v>
      </c>
      <c r="J365" s="37">
        <v>0</v>
      </c>
      <c r="K365" s="37">
        <v>0</v>
      </c>
      <c r="L365" s="37">
        <v>0</v>
      </c>
      <c r="M365" s="37">
        <v>0</v>
      </c>
      <c r="N365" s="37">
        <v>0</v>
      </c>
      <c r="O365" s="37">
        <v>0</v>
      </c>
      <c r="P365" s="37">
        <v>0</v>
      </c>
      <c r="Q365" s="37">
        <v>0</v>
      </c>
      <c r="R365" s="37">
        <v>0</v>
      </c>
      <c r="S365" s="37">
        <v>0</v>
      </c>
      <c r="T365" s="37">
        <v>0</v>
      </c>
      <c r="U365" s="37">
        <v>0</v>
      </c>
      <c r="V365" s="37">
        <v>0</v>
      </c>
    </row>
    <row r="366" spans="1:22">
      <c r="A366" s="249" t="s">
        <v>41</v>
      </c>
      <c r="B366" s="248">
        <v>732</v>
      </c>
      <c r="C366" s="37">
        <v>0</v>
      </c>
      <c r="D366" s="37">
        <v>0</v>
      </c>
      <c r="E366" s="37">
        <v>0</v>
      </c>
      <c r="F366" s="37">
        <v>0</v>
      </c>
      <c r="G366" s="37">
        <v>0</v>
      </c>
      <c r="H366" s="37">
        <v>0</v>
      </c>
      <c r="I366" s="37">
        <v>0</v>
      </c>
      <c r="J366" s="37">
        <v>0</v>
      </c>
      <c r="K366" s="37">
        <v>0</v>
      </c>
      <c r="L366" s="37">
        <v>0</v>
      </c>
      <c r="M366" s="37">
        <v>5.3191489361702482E-3</v>
      </c>
      <c r="N366" s="37">
        <v>7.9787234042553168E-3</v>
      </c>
      <c r="O366" s="37">
        <v>7.9787234042553168E-3</v>
      </c>
      <c r="P366" s="37">
        <v>7.9787234042553168E-3</v>
      </c>
      <c r="Q366" s="37">
        <v>7.9787234042553168E-3</v>
      </c>
      <c r="R366" s="37">
        <v>7.9787234042553168E-3</v>
      </c>
      <c r="S366" s="37">
        <v>7.9787234042553168E-3</v>
      </c>
      <c r="T366" s="37">
        <v>1.1399486426999283E-2</v>
      </c>
      <c r="U366" s="37">
        <v>1.1399486426999283E-2</v>
      </c>
      <c r="V366" s="37">
        <v>1.1399486426999283E-2</v>
      </c>
    </row>
    <row r="367" spans="1:22">
      <c r="A367" s="249" t="s">
        <v>42</v>
      </c>
      <c r="B367" s="248">
        <v>1258</v>
      </c>
      <c r="C367" s="37">
        <v>0</v>
      </c>
      <c r="D367" s="37">
        <v>1.6850061447314379E-3</v>
      </c>
      <c r="E367" s="37">
        <v>3.5117490429112941E-3</v>
      </c>
      <c r="F367" s="37">
        <v>7.3026221909128219E-3</v>
      </c>
      <c r="G367" s="37">
        <v>8.3497713236229121E-3</v>
      </c>
      <c r="H367" s="37">
        <v>8.3497713236229121E-3</v>
      </c>
      <c r="I367" s="37">
        <v>8.3497713236229121E-3</v>
      </c>
      <c r="J367" s="37">
        <v>8.3497713236229121E-3</v>
      </c>
      <c r="K367" s="37">
        <v>2.0301689249916932E-2</v>
      </c>
      <c r="L367" s="37">
        <v>3.2707221909337725E-2</v>
      </c>
      <c r="M367" s="37">
        <v>3.2707221909337725E-2</v>
      </c>
      <c r="N367" s="37">
        <v>3.891829680869463E-2</v>
      </c>
      <c r="O367" s="37">
        <v>4.5405329143331397E-2</v>
      </c>
      <c r="P367" s="37">
        <v>5.3759590146867042E-2</v>
      </c>
      <c r="Q367" s="37">
        <v>5.5502206002950194E-2</v>
      </c>
      <c r="R367" s="37">
        <v>5.7270928463618809E-2</v>
      </c>
      <c r="S367" s="37">
        <v>5.7270928463618809E-2</v>
      </c>
      <c r="T367" s="37">
        <v>6.1111284659759901E-2</v>
      </c>
      <c r="U367" s="37">
        <v>6.1111284659759901E-2</v>
      </c>
      <c r="V367" s="37">
        <v>6.1111284659759901E-2</v>
      </c>
    </row>
    <row r="368" spans="1:22">
      <c r="A368" s="249" t="s">
        <v>43</v>
      </c>
      <c r="B368" s="248">
        <v>1196</v>
      </c>
      <c r="C368" s="37">
        <v>3.4593395984967579E-3</v>
      </c>
      <c r="D368" s="37">
        <v>7.9729502922993856E-3</v>
      </c>
      <c r="E368" s="37">
        <v>1.7900413240835467E-2</v>
      </c>
      <c r="F368" s="37">
        <v>2.4227495020966106E-2</v>
      </c>
      <c r="G368" s="37">
        <v>2.6466513559203264E-2</v>
      </c>
      <c r="H368" s="37">
        <v>3.0176010974322875E-2</v>
      </c>
      <c r="I368" s="37">
        <v>3.2783489231488772E-2</v>
      </c>
      <c r="J368" s="37">
        <v>3.2783489231488772E-2</v>
      </c>
      <c r="K368" s="37">
        <v>3.8863530136255209E-2</v>
      </c>
      <c r="L368" s="37">
        <v>6.0533220454256242E-2</v>
      </c>
      <c r="M368" s="37">
        <v>6.4065425564598821E-2</v>
      </c>
      <c r="N368" s="37">
        <v>6.9669824213912657E-2</v>
      </c>
      <c r="O368" s="37">
        <v>7.5413044544383578E-2</v>
      </c>
      <c r="P368" s="37">
        <v>7.7486109466929798E-2</v>
      </c>
      <c r="Q368" s="37">
        <v>7.9577977699431091E-2</v>
      </c>
      <c r="R368" s="37">
        <v>8.3909375451433732E-2</v>
      </c>
      <c r="S368" s="37">
        <v>8.3909375451433732E-2</v>
      </c>
      <c r="T368" s="37">
        <v>8.3909375451433732E-2</v>
      </c>
      <c r="U368" s="37">
        <v>8.3909375451433732E-2</v>
      </c>
      <c r="V368" s="37">
        <v>8.3909375451433732E-2</v>
      </c>
    </row>
    <row r="369" spans="1:22">
      <c r="A369" s="249" t="s">
        <v>44</v>
      </c>
      <c r="B369" s="248">
        <v>651</v>
      </c>
      <c r="C369" s="37">
        <v>1.44650740301282E-2</v>
      </c>
      <c r="D369" s="37">
        <v>3.3316075178849047E-2</v>
      </c>
      <c r="E369" s="37">
        <v>5.7843220205933576E-2</v>
      </c>
      <c r="F369" s="37">
        <v>7.4424995363032931E-2</v>
      </c>
      <c r="G369" s="37">
        <v>7.4424995363032931E-2</v>
      </c>
      <c r="H369" s="37">
        <v>8.2398870122599388E-2</v>
      </c>
      <c r="I369" s="37">
        <v>8.534935607075822E-2</v>
      </c>
      <c r="J369" s="37">
        <v>8.8639466300719505E-2</v>
      </c>
      <c r="K369" s="37">
        <v>0.11729348642389115</v>
      </c>
      <c r="L369" s="37">
        <v>0.16611968107035835</v>
      </c>
      <c r="M369" s="37">
        <v>0.17033119783262929</v>
      </c>
      <c r="N369" s="37">
        <v>0.17033119783262929</v>
      </c>
      <c r="O369" s="37">
        <v>0.17960182223851695</v>
      </c>
      <c r="P369" s="37">
        <v>0.17960182223851695</v>
      </c>
      <c r="Q369" s="37">
        <v>0.17960182223851695</v>
      </c>
      <c r="R369" s="37">
        <v>0.18976498274567333</v>
      </c>
      <c r="S369" s="37">
        <v>0.20548806685521992</v>
      </c>
      <c r="T369" s="37">
        <v>0.20548806685521992</v>
      </c>
      <c r="U369" s="37">
        <v>0.20548806685521992</v>
      </c>
      <c r="V369" s="37">
        <v>0.21137334043407019</v>
      </c>
    </row>
    <row r="370" spans="1:22">
      <c r="A370" s="249" t="s">
        <v>45</v>
      </c>
      <c r="B370" s="248">
        <v>1156</v>
      </c>
      <c r="C370" s="37">
        <v>5.5233781371686996E-2</v>
      </c>
      <c r="D370" s="37">
        <v>0.15416003163887793</v>
      </c>
      <c r="E370" s="37">
        <v>0.24030979301050082</v>
      </c>
      <c r="F370" s="37">
        <v>0.29175075832053976</v>
      </c>
      <c r="G370" s="37">
        <v>0.32946372902471699</v>
      </c>
      <c r="H370" s="37">
        <v>0.34772749333427977</v>
      </c>
      <c r="I370" s="37">
        <v>0.37661665860374571</v>
      </c>
      <c r="J370" s="37">
        <v>0.39461567906827688</v>
      </c>
      <c r="K370" s="37">
        <v>0.41925453124487355</v>
      </c>
      <c r="L370" s="37">
        <v>0.47828272858578413</v>
      </c>
      <c r="M370" s="37">
        <v>0.48183182567023464</v>
      </c>
      <c r="N370" s="37">
        <v>0.48572782698098482</v>
      </c>
      <c r="O370" s="37">
        <v>0.48572782698098482</v>
      </c>
      <c r="P370" s="37">
        <v>0.49019975892028056</v>
      </c>
      <c r="Q370" s="37">
        <v>0.49496424715467047</v>
      </c>
      <c r="R370" s="37">
        <v>0.51575915246191939</v>
      </c>
      <c r="S370" s="37">
        <v>0.52640180845176732</v>
      </c>
      <c r="T370" s="37">
        <v>0.5433160295784899</v>
      </c>
      <c r="U370" s="37">
        <v>0.54974819817597598</v>
      </c>
      <c r="V370" s="37">
        <v>0.57703618616531083</v>
      </c>
    </row>
    <row r="371" spans="1:22">
      <c r="A371" s="249" t="s">
        <v>51</v>
      </c>
      <c r="B371" s="248">
        <v>323</v>
      </c>
      <c r="C371" s="37">
        <v>0.18042394521661687</v>
      </c>
      <c r="D371" s="37">
        <v>0.36802913607934429</v>
      </c>
      <c r="E371" s="37">
        <v>0.46768990946951239</v>
      </c>
      <c r="F371" s="37">
        <v>0.5318917552958462</v>
      </c>
      <c r="G371" s="37">
        <v>0.57892852056010735</v>
      </c>
      <c r="H371" s="37">
        <v>0.59030883081523955</v>
      </c>
      <c r="I371" s="37">
        <v>0.59030883081523955</v>
      </c>
      <c r="J371" s="37">
        <v>0.59030883081523955</v>
      </c>
      <c r="K371" s="37">
        <v>0.59030883081523955</v>
      </c>
      <c r="L371" s="37">
        <v>0.60893115668727416</v>
      </c>
      <c r="M371" s="37">
        <v>0.60893115668727416</v>
      </c>
      <c r="N371" s="37">
        <v>0.62951372738794387</v>
      </c>
      <c r="O371" s="37">
        <v>0.62951372738794387</v>
      </c>
      <c r="P371" s="37">
        <v>0.62951372738794387</v>
      </c>
      <c r="Q371" s="37">
        <v>0.62951372738794387</v>
      </c>
      <c r="R371" s="37">
        <v>0.62951372738794387</v>
      </c>
      <c r="S371" s="37">
        <v>0.62951372738794387</v>
      </c>
      <c r="T371" s="37">
        <v>0.62951372738794387</v>
      </c>
      <c r="U371" s="37">
        <v>0.62951372738794387</v>
      </c>
      <c r="V371" s="37">
        <v>0.62951372738794387</v>
      </c>
    </row>
    <row r="372" spans="1:22">
      <c r="A372" s="249" t="s">
        <v>37</v>
      </c>
      <c r="B372" s="248">
        <v>3305</v>
      </c>
      <c r="C372" s="37">
        <v>1.2543828817968006E-3</v>
      </c>
      <c r="D372" s="37">
        <v>3.5496837820929716E-3</v>
      </c>
      <c r="E372" s="37">
        <v>7.8510765919342917E-3</v>
      </c>
      <c r="F372" s="37">
        <v>1.1615058518372301E-2</v>
      </c>
      <c r="G372" s="37">
        <v>1.2830448977482201E-2</v>
      </c>
      <c r="H372" s="37">
        <v>1.412878983475685E-2</v>
      </c>
      <c r="I372" s="37">
        <v>1.5035045926431678E-2</v>
      </c>
      <c r="J372" s="37">
        <v>1.5035045926431678E-2</v>
      </c>
      <c r="K372" s="37">
        <v>2.187367749095892E-2</v>
      </c>
      <c r="L372" s="37">
        <v>3.4109108179941172E-2</v>
      </c>
      <c r="M372" s="37">
        <v>3.6485481410029053E-2</v>
      </c>
      <c r="N372" s="37">
        <v>4.1460023342558605E-2</v>
      </c>
      <c r="O372" s="37">
        <v>4.5978670749224793E-2</v>
      </c>
      <c r="P372" s="37">
        <v>5.0009571424088461E-2</v>
      </c>
      <c r="Q372" s="37">
        <v>5.1398562189223673E-2</v>
      </c>
      <c r="R372" s="37">
        <v>5.3528147312525198E-2</v>
      </c>
      <c r="S372" s="37">
        <v>5.3528147312525198E-2</v>
      </c>
      <c r="T372" s="37">
        <v>5.5826765340976525E-2</v>
      </c>
      <c r="U372" s="37">
        <v>5.5826765340976525E-2</v>
      </c>
      <c r="V372" s="37">
        <v>5.5826765340976525E-2</v>
      </c>
    </row>
    <row r="373" spans="1:22">
      <c r="A373" s="249" t="s">
        <v>38</v>
      </c>
      <c r="B373" s="248">
        <v>2130</v>
      </c>
      <c r="C373" s="37">
        <v>6.1076289280714624E-2</v>
      </c>
      <c r="D373" s="37">
        <v>0.14687712830747868</v>
      </c>
      <c r="E373" s="37">
        <v>0.21430659191486956</v>
      </c>
      <c r="F373" s="37">
        <v>0.25443773286348359</v>
      </c>
      <c r="G373" s="37">
        <v>0.27918625906765215</v>
      </c>
      <c r="H373" s="37">
        <v>0.29256856291463873</v>
      </c>
      <c r="I373" s="37">
        <v>0.30804493856130855</v>
      </c>
      <c r="J373" s="37">
        <v>0.31794244278996331</v>
      </c>
      <c r="K373" s="37">
        <v>0.3410181090497626</v>
      </c>
      <c r="L373" s="37">
        <v>0.38973566834090201</v>
      </c>
      <c r="M373" s="37">
        <v>0.39310389698924375</v>
      </c>
      <c r="N373" s="37">
        <v>0.39667387406577759</v>
      </c>
      <c r="O373" s="37">
        <v>0.40049939960219516</v>
      </c>
      <c r="P373" s="37">
        <v>0.40243953099506824</v>
      </c>
      <c r="Q373" s="37">
        <v>0.4044859709574139</v>
      </c>
      <c r="R373" s="37">
        <v>0.41740728346912004</v>
      </c>
      <c r="S373" s="37">
        <v>0.42845277623713551</v>
      </c>
      <c r="T373" s="37">
        <v>0.43540412877941626</v>
      </c>
      <c r="U373" s="37">
        <v>0.43792464606165105</v>
      </c>
      <c r="V373" s="37">
        <v>0.45077068261012365</v>
      </c>
    </row>
    <row r="374" spans="1:22">
      <c r="A374" s="249" t="s">
        <v>39</v>
      </c>
      <c r="B374" s="248">
        <v>5435</v>
      </c>
      <c r="C374" s="37">
        <v>2.4475507945576958E-2</v>
      </c>
      <c r="D374" s="37">
        <v>5.8630059364724096E-2</v>
      </c>
      <c r="E374" s="37">
        <v>8.6351971883824485E-2</v>
      </c>
      <c r="F374" s="37">
        <v>0.10284750160972811</v>
      </c>
      <c r="G374" s="37">
        <v>0.11185396708983042</v>
      </c>
      <c r="H374" s="37">
        <v>0.11679957289610743</v>
      </c>
      <c r="I374" s="37">
        <v>0.12185108386857957</v>
      </c>
      <c r="J374" s="37">
        <v>0.1245512381409688</v>
      </c>
      <c r="K374" s="37">
        <v>0.13535919777145555</v>
      </c>
      <c r="L374" s="37">
        <v>0.15658563927617652</v>
      </c>
      <c r="M374" s="37">
        <v>0.15913151022211824</v>
      </c>
      <c r="N374" s="37">
        <v>0.16358273868566953</v>
      </c>
      <c r="O374" s="37">
        <v>0.16776458357237323</v>
      </c>
      <c r="P374" s="37">
        <v>0.17113706181009591</v>
      </c>
      <c r="Q374" s="37">
        <v>0.172638133798521</v>
      </c>
      <c r="R374" s="37">
        <v>0.17728048965577747</v>
      </c>
      <c r="S374" s="37">
        <v>0.17993264585017232</v>
      </c>
      <c r="T374" s="37">
        <v>0.18324562128743138</v>
      </c>
      <c r="U374" s="37">
        <v>0.18382283286249324</v>
      </c>
      <c r="V374" s="37">
        <v>0.18677244560606887</v>
      </c>
    </row>
    <row r="375" spans="1:22">
      <c r="A375" s="254">
        <v>36892</v>
      </c>
      <c r="B375" s="250"/>
    </row>
    <row r="376" spans="1:22">
      <c r="A376" s="251" t="s">
        <v>121</v>
      </c>
      <c r="B376" s="252" t="s">
        <v>122</v>
      </c>
      <c r="C376" s="253">
        <v>1</v>
      </c>
      <c r="D376" s="253">
        <v>2</v>
      </c>
      <c r="E376" s="253">
        <v>3</v>
      </c>
      <c r="F376" s="253">
        <v>4</v>
      </c>
      <c r="G376" s="253">
        <v>5</v>
      </c>
      <c r="H376" s="253">
        <v>6</v>
      </c>
      <c r="I376" s="253">
        <v>7</v>
      </c>
      <c r="J376" s="253">
        <v>8</v>
      </c>
      <c r="K376" s="253">
        <v>9</v>
      </c>
      <c r="L376" s="253">
        <v>10</v>
      </c>
      <c r="M376" s="253">
        <v>11</v>
      </c>
      <c r="N376" s="253">
        <v>12</v>
      </c>
      <c r="O376" s="253">
        <v>13</v>
      </c>
      <c r="P376" s="253">
        <v>14</v>
      </c>
      <c r="Q376" s="253">
        <v>15</v>
      </c>
      <c r="R376" s="253">
        <v>16</v>
      </c>
      <c r="S376" s="253">
        <v>17</v>
      </c>
      <c r="T376" s="253">
        <v>18</v>
      </c>
      <c r="U376" s="253">
        <v>19</v>
      </c>
      <c r="V376" s="253">
        <v>20</v>
      </c>
    </row>
    <row r="377" spans="1:22">
      <c r="A377" s="249" t="s">
        <v>40</v>
      </c>
      <c r="B377" s="248">
        <v>119</v>
      </c>
      <c r="C377" s="37">
        <v>0</v>
      </c>
      <c r="D377" s="37">
        <v>0</v>
      </c>
      <c r="E377" s="37">
        <v>0</v>
      </c>
      <c r="F377" s="37">
        <v>0</v>
      </c>
      <c r="G377" s="37">
        <v>0</v>
      </c>
      <c r="H377" s="37">
        <v>0</v>
      </c>
      <c r="I377" s="37">
        <v>0</v>
      </c>
      <c r="J377" s="37">
        <v>0</v>
      </c>
      <c r="K377" s="37">
        <v>0</v>
      </c>
      <c r="L377" s="37">
        <v>0</v>
      </c>
      <c r="M377" s="37">
        <v>0</v>
      </c>
      <c r="N377" s="37">
        <v>0</v>
      </c>
      <c r="O377" s="37">
        <v>0</v>
      </c>
      <c r="P377" s="37">
        <v>0</v>
      </c>
      <c r="Q377" s="37">
        <v>0</v>
      </c>
      <c r="R377" s="37">
        <v>0</v>
      </c>
      <c r="S377" s="37">
        <v>0</v>
      </c>
      <c r="T377" s="37">
        <v>0</v>
      </c>
      <c r="U377" s="37">
        <v>0</v>
      </c>
      <c r="V377" s="37">
        <v>0</v>
      </c>
    </row>
    <row r="378" spans="1:22">
      <c r="A378" s="249" t="s">
        <v>41</v>
      </c>
      <c r="B378" s="248">
        <v>761</v>
      </c>
      <c r="C378" s="37">
        <v>0</v>
      </c>
      <c r="D378" s="37">
        <v>0</v>
      </c>
      <c r="E378" s="37">
        <v>0</v>
      </c>
      <c r="F378" s="37">
        <v>0</v>
      </c>
      <c r="G378" s="37">
        <v>0</v>
      </c>
      <c r="H378" s="37">
        <v>0</v>
      </c>
      <c r="I378" s="37">
        <v>0</v>
      </c>
      <c r="J378" s="37">
        <v>0</v>
      </c>
      <c r="K378" s="37">
        <v>0</v>
      </c>
      <c r="L378" s="37">
        <v>4.9261083743842304E-3</v>
      </c>
      <c r="M378" s="37">
        <v>7.3891625615764012E-3</v>
      </c>
      <c r="N378" s="37">
        <v>7.3891625615764012E-3</v>
      </c>
      <c r="O378" s="37">
        <v>1.0177395251010135E-2</v>
      </c>
      <c r="P378" s="37">
        <v>1.0177395251010135E-2</v>
      </c>
      <c r="Q378" s="37">
        <v>1.0177395251010135E-2</v>
      </c>
      <c r="R378" s="37">
        <v>1.0177395251010135E-2</v>
      </c>
      <c r="S378" s="37">
        <v>1.3349903599564561E-2</v>
      </c>
      <c r="T378" s="37">
        <v>1.3349903599564561E-2</v>
      </c>
      <c r="U378" s="37">
        <v>1.3349903599564561E-2</v>
      </c>
      <c r="V378" s="37">
        <v>1.3349903599564561E-2</v>
      </c>
    </row>
    <row r="379" spans="1:22">
      <c r="A379" s="249" t="s">
        <v>42</v>
      </c>
      <c r="B379" s="248">
        <v>1305</v>
      </c>
      <c r="C379" s="37">
        <v>1.5462847592551121E-3</v>
      </c>
      <c r="D379" s="37">
        <v>4.0818653965817298E-3</v>
      </c>
      <c r="E379" s="37">
        <v>6.7078507618318906E-3</v>
      </c>
      <c r="F379" s="37">
        <v>6.7078507618318906E-3</v>
      </c>
      <c r="G379" s="37">
        <v>6.7078507618318906E-3</v>
      </c>
      <c r="H379" s="37">
        <v>6.7078507618318906E-3</v>
      </c>
      <c r="I379" s="37">
        <v>6.7078507618318906E-3</v>
      </c>
      <c r="J379" s="37">
        <v>2.0035377612797944E-2</v>
      </c>
      <c r="K379" s="37">
        <v>3.1442517472528575E-2</v>
      </c>
      <c r="L379" s="37">
        <v>3.2789607156155087E-2</v>
      </c>
      <c r="M379" s="37">
        <v>3.8480903548108958E-2</v>
      </c>
      <c r="N379" s="37">
        <v>4.4355745318821471E-2</v>
      </c>
      <c r="O379" s="37">
        <v>5.2007119954799119E-2</v>
      </c>
      <c r="P379" s="37">
        <v>5.6776863797517341E-2</v>
      </c>
      <c r="Q379" s="37">
        <v>5.8400311536247917E-2</v>
      </c>
      <c r="R379" s="37">
        <v>5.8400311536247917E-2</v>
      </c>
      <c r="S379" s="37">
        <v>6.1920827931529199E-2</v>
      </c>
      <c r="T379" s="37">
        <v>6.1920827931529199E-2</v>
      </c>
      <c r="U379" s="37">
        <v>6.1920827931529199E-2</v>
      </c>
      <c r="V379" s="37">
        <v>6.7565006916863957E-2</v>
      </c>
    </row>
    <row r="380" spans="1:22">
      <c r="A380" s="249" t="s">
        <v>43</v>
      </c>
      <c r="B380" s="248">
        <v>1171</v>
      </c>
      <c r="C380" s="37">
        <v>1.7783684576924141E-3</v>
      </c>
      <c r="D380" s="37">
        <v>1.2257973369867003E-2</v>
      </c>
      <c r="E380" s="37">
        <v>1.831073321889487E-2</v>
      </c>
      <c r="F380" s="37">
        <v>2.2652855782934189E-2</v>
      </c>
      <c r="G380" s="37">
        <v>2.6209731301326533E-2</v>
      </c>
      <c r="H380" s="37">
        <v>2.8703800846336169E-2</v>
      </c>
      <c r="I380" s="37">
        <v>2.8703800846336169E-2</v>
      </c>
      <c r="J380" s="37">
        <v>3.3071150365280411E-2</v>
      </c>
      <c r="K380" s="37">
        <v>5.3455424425212672E-2</v>
      </c>
      <c r="L380" s="37">
        <v>5.5121876142773973E-2</v>
      </c>
      <c r="M380" s="37">
        <v>6.0400524879406614E-2</v>
      </c>
      <c r="N380" s="37">
        <v>6.773285333016299E-2</v>
      </c>
      <c r="O380" s="37">
        <v>6.9679131298158503E-2</v>
      </c>
      <c r="P380" s="37">
        <v>6.9679131298158503E-2</v>
      </c>
      <c r="Q380" s="37">
        <v>7.3777461116228404E-2</v>
      </c>
      <c r="R380" s="37">
        <v>7.5931467020609267E-2</v>
      </c>
      <c r="S380" s="37">
        <v>7.5931467020609267E-2</v>
      </c>
      <c r="T380" s="37">
        <v>7.8201905676578254E-2</v>
      </c>
      <c r="U380" s="37">
        <v>7.8201905676578254E-2</v>
      </c>
      <c r="V380" s="37">
        <v>8.8002163432837399E-2</v>
      </c>
    </row>
    <row r="381" spans="1:22">
      <c r="A381" s="249" t="s">
        <v>44</v>
      </c>
      <c r="B381" s="248">
        <v>615</v>
      </c>
      <c r="C381" s="37">
        <v>1.1730410161446603E-2</v>
      </c>
      <c r="D381" s="37">
        <v>3.2126027785955746E-2</v>
      </c>
      <c r="E381" s="37">
        <v>5.0399369119143111E-2</v>
      </c>
      <c r="F381" s="37">
        <v>5.0399369119143111E-2</v>
      </c>
      <c r="G381" s="37">
        <v>6.0845271553763625E-2</v>
      </c>
      <c r="H381" s="37">
        <v>6.3904407477041292E-2</v>
      </c>
      <c r="I381" s="37">
        <v>6.729605817458828E-2</v>
      </c>
      <c r="J381" s="37">
        <v>9.6756241569792123E-2</v>
      </c>
      <c r="K381" s="37">
        <v>0.15120538944097173</v>
      </c>
      <c r="L381" s="37">
        <v>0.15558061939230694</v>
      </c>
      <c r="M381" s="37">
        <v>0.15558061939230694</v>
      </c>
      <c r="N381" s="37">
        <v>0.16515026948249489</v>
      </c>
      <c r="O381" s="37">
        <v>0.16515026948249489</v>
      </c>
      <c r="P381" s="37">
        <v>0.16515026948249489</v>
      </c>
      <c r="Q381" s="37">
        <v>0.17568834462226701</v>
      </c>
      <c r="R381" s="37">
        <v>0.18646366037883855</v>
      </c>
      <c r="S381" s="37">
        <v>0.1921527256908746</v>
      </c>
      <c r="T381" s="37">
        <v>0.1921527256908746</v>
      </c>
      <c r="U381" s="37">
        <v>0.1980927791784417</v>
      </c>
      <c r="V381" s="37">
        <v>0.20430911422357012</v>
      </c>
    </row>
    <row r="382" spans="1:22">
      <c r="A382" s="249" t="s">
        <v>45</v>
      </c>
      <c r="B382" s="248">
        <v>1096</v>
      </c>
      <c r="C382" s="37">
        <v>8.6880358458251816E-2</v>
      </c>
      <c r="D382" s="37">
        <v>0.18483927460839</v>
      </c>
      <c r="E382" s="37">
        <v>0.24104200430826284</v>
      </c>
      <c r="F382" s="37">
        <v>0.27866591749499803</v>
      </c>
      <c r="G382" s="37">
        <v>0.29683086760688249</v>
      </c>
      <c r="H382" s="37">
        <v>0.32778574680607298</v>
      </c>
      <c r="I382" s="37">
        <v>0.34583299601291728</v>
      </c>
      <c r="J382" s="37">
        <v>0.37476846290247956</v>
      </c>
      <c r="K382" s="37">
        <v>0.45357081210824468</v>
      </c>
      <c r="L382" s="37">
        <v>0.45733928926611889</v>
      </c>
      <c r="M382" s="37">
        <v>0.46148173743965992</v>
      </c>
      <c r="N382" s="37">
        <v>0.46148173743965992</v>
      </c>
      <c r="O382" s="37">
        <v>0.46624738578090186</v>
      </c>
      <c r="P382" s="37">
        <v>0.47142944999662129</v>
      </c>
      <c r="Q382" s="37">
        <v>0.49476613031511263</v>
      </c>
      <c r="R382" s="37">
        <v>0.51303860299811033</v>
      </c>
      <c r="S382" s="37">
        <v>0.5325170588781859</v>
      </c>
      <c r="T382" s="37">
        <v>0.53993742302297665</v>
      </c>
      <c r="U382" s="37">
        <v>0.56333043541163885</v>
      </c>
      <c r="V382" s="37">
        <v>0.57965889135244297</v>
      </c>
    </row>
    <row r="383" spans="1:22">
      <c r="A383" s="249" t="s">
        <v>51</v>
      </c>
      <c r="B383" s="248">
        <v>322</v>
      </c>
      <c r="C383" s="37">
        <v>0.286306270446822</v>
      </c>
      <c r="D383" s="37">
        <v>0.40223260170972841</v>
      </c>
      <c r="E383" s="37">
        <v>0.52637758544367508</v>
      </c>
      <c r="F383" s="37">
        <v>0.58873977116054443</v>
      </c>
      <c r="G383" s="37">
        <v>0.60957334854254319</v>
      </c>
      <c r="H383" s="37">
        <v>0.60957334854254319</v>
      </c>
      <c r="I383" s="37">
        <v>0.60957334854254319</v>
      </c>
      <c r="J383" s="37">
        <v>0.60957334854254319</v>
      </c>
      <c r="K383" s="37">
        <v>0.62732001451788211</v>
      </c>
      <c r="L383" s="37">
        <v>0.62732001451788211</v>
      </c>
      <c r="M383" s="37">
        <v>0.64693475059588823</v>
      </c>
      <c r="N383" s="37">
        <v>0.64693475059588823</v>
      </c>
      <c r="O383" s="37">
        <v>0.64693475059588823</v>
      </c>
      <c r="P383" s="37">
        <v>0.64693475059588823</v>
      </c>
      <c r="Q383" s="37">
        <v>0.64693475059588823</v>
      </c>
      <c r="R383" s="37">
        <v>0.64693475059588823</v>
      </c>
      <c r="S383" s="37">
        <v>0.64693475059588823</v>
      </c>
      <c r="T383" s="37">
        <v>0.64693475059588823</v>
      </c>
      <c r="U383" s="37">
        <v>0.66900132868364526</v>
      </c>
      <c r="V383" s="37">
        <v>0.69106790677140228</v>
      </c>
    </row>
    <row r="384" spans="1:22">
      <c r="A384" s="249" t="s">
        <v>37</v>
      </c>
      <c r="B384" s="248">
        <v>3356</v>
      </c>
      <c r="C384" s="37">
        <v>1.2240390611013563E-3</v>
      </c>
      <c r="D384" s="37">
        <v>5.8760852067171188E-3</v>
      </c>
      <c r="E384" s="37">
        <v>9.0204691135352677E-3</v>
      </c>
      <c r="F384" s="37">
        <v>1.0520628423196343E-2</v>
      </c>
      <c r="G384" s="37">
        <v>1.1726986762833125E-2</v>
      </c>
      <c r="H384" s="37">
        <v>1.2566929920430625E-2</v>
      </c>
      <c r="I384" s="37">
        <v>1.2566929920430625E-2</v>
      </c>
      <c r="J384" s="37">
        <v>1.9408193373090299E-2</v>
      </c>
      <c r="K384" s="37">
        <v>3.071328840490184E-2</v>
      </c>
      <c r="L384" s="37">
        <v>3.2918031110676482E-2</v>
      </c>
      <c r="M384" s="37">
        <v>3.7536983579583016E-2</v>
      </c>
      <c r="N384" s="37">
        <v>4.2343968398328768E-2</v>
      </c>
      <c r="O384" s="37">
        <v>4.6714743838739081E-2</v>
      </c>
      <c r="P384" s="37">
        <v>4.8656836834668038E-2</v>
      </c>
      <c r="Q384" s="37">
        <v>5.0638361815216748E-2</v>
      </c>
      <c r="R384" s="37">
        <v>5.1334374746437317E-2</v>
      </c>
      <c r="S384" s="37">
        <v>5.3478098016857212E-2</v>
      </c>
      <c r="T384" s="37">
        <v>5.4212405155711574E-2</v>
      </c>
      <c r="U384" s="37">
        <v>5.4212405155711574E-2</v>
      </c>
      <c r="V384" s="37">
        <v>5.9646382561293843E-2</v>
      </c>
    </row>
    <row r="385" spans="1:22">
      <c r="A385" s="249" t="s">
        <v>38</v>
      </c>
      <c r="B385" s="248">
        <v>2033</v>
      </c>
      <c r="C385" s="37">
        <v>9.3117995473975368E-2</v>
      </c>
      <c r="D385" s="37">
        <v>0.16805186175108922</v>
      </c>
      <c r="E385" s="37">
        <v>0.21785107425286532</v>
      </c>
      <c r="F385" s="37">
        <v>0.24395396721787843</v>
      </c>
      <c r="G385" s="37">
        <v>0.25902780584431928</v>
      </c>
      <c r="H385" s="37">
        <v>0.27585097532888903</v>
      </c>
      <c r="I385" s="37">
        <v>0.2859639675043284</v>
      </c>
      <c r="J385" s="37">
        <v>0.31128770693070618</v>
      </c>
      <c r="K385" s="37">
        <v>0.37130663605998693</v>
      </c>
      <c r="L385" s="37">
        <v>0.37482042910776125</v>
      </c>
      <c r="M385" s="37">
        <v>0.37854173607735786</v>
      </c>
      <c r="N385" s="37">
        <v>0.38253999404298999</v>
      </c>
      <c r="O385" s="37">
        <v>0.38457781584482831</v>
      </c>
      <c r="P385" s="37">
        <v>0.38674479536650141</v>
      </c>
      <c r="Q385" s="37">
        <v>0.40057780078799077</v>
      </c>
      <c r="R385" s="37">
        <v>0.41243632464387203</v>
      </c>
      <c r="S385" s="37">
        <v>0.42236455326352074</v>
      </c>
      <c r="T385" s="37">
        <v>0.42503879144285628</v>
      </c>
      <c r="U385" s="37">
        <v>0.43873080440723822</v>
      </c>
      <c r="V385" s="37">
        <v>0.45007103733257847</v>
      </c>
    </row>
    <row r="386" spans="1:22">
      <c r="A386" s="249" t="s">
        <v>39</v>
      </c>
      <c r="B386" s="248">
        <v>5389</v>
      </c>
      <c r="C386" s="37">
        <v>3.530653609772505E-2</v>
      </c>
      <c r="D386" s="37">
        <v>6.5289601246153683E-2</v>
      </c>
      <c r="E386" s="37">
        <v>8.429343720574034E-2</v>
      </c>
      <c r="F386" s="37">
        <v>9.3597684938357295E-2</v>
      </c>
      <c r="G386" s="37">
        <v>9.8831308845957144E-2</v>
      </c>
      <c r="H386" s="37">
        <v>0.10394890435933091</v>
      </c>
      <c r="I386" s="37">
        <v>0.10652556254724022</v>
      </c>
      <c r="J386" s="37">
        <v>0.11756985948997212</v>
      </c>
      <c r="K386" s="37">
        <v>0.14007963523479494</v>
      </c>
      <c r="L386" s="37">
        <v>0.14251852474740889</v>
      </c>
      <c r="M386" s="37">
        <v>0.14678150720897232</v>
      </c>
      <c r="N386" s="37">
        <v>0.15124179577154129</v>
      </c>
      <c r="O386" s="37">
        <v>0.15494247241985093</v>
      </c>
      <c r="P386" s="37">
        <v>0.15686729894462503</v>
      </c>
      <c r="Q386" s="37">
        <v>0.16133802123932239</v>
      </c>
      <c r="R386" s="37">
        <v>0.16441333178509387</v>
      </c>
      <c r="S386" s="37">
        <v>0.16813917597691719</v>
      </c>
      <c r="T386" s="37">
        <v>0.16924725541732921</v>
      </c>
      <c r="U386" s="37">
        <v>0.1721006874997727</v>
      </c>
      <c r="V386" s="37">
        <v>0.17852926707955341</v>
      </c>
    </row>
    <row r="387" spans="1:22">
      <c r="A387" s="254">
        <v>37257</v>
      </c>
      <c r="B387" s="250"/>
    </row>
    <row r="388" spans="1:22">
      <c r="A388" s="251" t="s">
        <v>121</v>
      </c>
      <c r="B388" s="252" t="s">
        <v>122</v>
      </c>
      <c r="C388" s="253">
        <v>1</v>
      </c>
      <c r="D388" s="253">
        <v>2</v>
      </c>
      <c r="E388" s="253">
        <v>3</v>
      </c>
      <c r="F388" s="253">
        <v>4</v>
      </c>
      <c r="G388" s="253">
        <v>5</v>
      </c>
      <c r="H388" s="253">
        <v>6</v>
      </c>
      <c r="I388" s="253">
        <v>7</v>
      </c>
      <c r="J388" s="253">
        <v>8</v>
      </c>
      <c r="K388" s="253">
        <v>9</v>
      </c>
      <c r="L388" s="253">
        <v>10</v>
      </c>
      <c r="M388" s="253">
        <v>11</v>
      </c>
      <c r="N388" s="253">
        <v>12</v>
      </c>
      <c r="O388" s="253">
        <v>13</v>
      </c>
      <c r="P388" s="253">
        <v>14</v>
      </c>
      <c r="Q388" s="253">
        <v>15</v>
      </c>
      <c r="R388" s="253">
        <v>16</v>
      </c>
      <c r="S388" s="253">
        <v>17</v>
      </c>
      <c r="T388" s="253">
        <v>18</v>
      </c>
      <c r="U388" s="253">
        <v>19</v>
      </c>
      <c r="V388" s="253"/>
    </row>
    <row r="389" spans="1:22">
      <c r="A389" s="249" t="s">
        <v>40</v>
      </c>
      <c r="B389" s="248">
        <v>127</v>
      </c>
      <c r="C389" s="37">
        <v>0</v>
      </c>
      <c r="D389" s="37">
        <v>0</v>
      </c>
      <c r="E389" s="37">
        <v>0</v>
      </c>
      <c r="F389" s="37">
        <v>0</v>
      </c>
      <c r="G389" s="37">
        <v>0</v>
      </c>
      <c r="H389" s="37">
        <v>0</v>
      </c>
      <c r="I389" s="37">
        <v>0</v>
      </c>
      <c r="J389" s="37">
        <v>0</v>
      </c>
      <c r="K389" s="37">
        <v>0</v>
      </c>
      <c r="L389" s="37">
        <v>0</v>
      </c>
      <c r="M389" s="37">
        <v>0</v>
      </c>
      <c r="N389" s="37">
        <v>0</v>
      </c>
      <c r="O389" s="37">
        <v>0</v>
      </c>
      <c r="P389" s="37">
        <v>0</v>
      </c>
      <c r="Q389" s="37">
        <v>0</v>
      </c>
      <c r="R389" s="37">
        <v>0</v>
      </c>
      <c r="S389" s="37">
        <v>0</v>
      </c>
      <c r="T389" s="37">
        <v>0</v>
      </c>
      <c r="U389" s="37">
        <v>0</v>
      </c>
      <c r="V389" s="37"/>
    </row>
    <row r="390" spans="1:22">
      <c r="A390" s="249" t="s">
        <v>41</v>
      </c>
      <c r="B390" s="248">
        <v>773</v>
      </c>
      <c r="C390" s="37">
        <v>0</v>
      </c>
      <c r="D390" s="37">
        <v>0</v>
      </c>
      <c r="E390" s="37">
        <v>0</v>
      </c>
      <c r="F390" s="37">
        <v>0</v>
      </c>
      <c r="G390" s="37">
        <v>0</v>
      </c>
      <c r="H390" s="37">
        <v>0</v>
      </c>
      <c r="I390" s="37">
        <v>0</v>
      </c>
      <c r="J390" s="37">
        <v>0</v>
      </c>
      <c r="K390" s="37">
        <v>4.5766590389015871E-3</v>
      </c>
      <c r="L390" s="37">
        <v>6.8649885583523806E-3</v>
      </c>
      <c r="M390" s="37">
        <v>6.8649885583523806E-3</v>
      </c>
      <c r="N390" s="37">
        <v>9.4716421316900501E-3</v>
      </c>
      <c r="O390" s="37">
        <v>9.4716421316900501E-3</v>
      </c>
      <c r="P390" s="37">
        <v>9.4716421316900501E-3</v>
      </c>
      <c r="Q390" s="37">
        <v>9.4716421316900501E-3</v>
      </c>
      <c r="R390" s="37">
        <v>1.2464174934917582E-2</v>
      </c>
      <c r="S390" s="37">
        <v>1.2464174934917582E-2</v>
      </c>
      <c r="T390" s="37">
        <v>1.2464174934917582E-2</v>
      </c>
      <c r="U390" s="37">
        <v>1.2464174934917582E-2</v>
      </c>
      <c r="V390" s="37"/>
    </row>
    <row r="391" spans="1:22">
      <c r="A391" s="249" t="s">
        <v>42</v>
      </c>
      <c r="B391" s="248">
        <v>1308</v>
      </c>
      <c r="C391" s="37">
        <v>1.5987210231814819E-3</v>
      </c>
      <c r="D391" s="37">
        <v>3.2401931452904487E-3</v>
      </c>
      <c r="E391" s="37">
        <v>3.2401931452904487E-3</v>
      </c>
      <c r="F391" s="37">
        <v>3.2401931452904487E-3</v>
      </c>
      <c r="G391" s="37">
        <v>3.2401931452904487E-3</v>
      </c>
      <c r="H391" s="37">
        <v>3.2401931452904487E-3</v>
      </c>
      <c r="I391" s="37">
        <v>1.5707405237141758E-2</v>
      </c>
      <c r="J391" s="37">
        <v>2.5151903422000577E-2</v>
      </c>
      <c r="K391" s="37">
        <v>2.7661539534227009E-2</v>
      </c>
      <c r="L391" s="37">
        <v>3.2944433974307019E-2</v>
      </c>
      <c r="M391" s="37">
        <v>3.9780232187880848E-2</v>
      </c>
      <c r="N391" s="37">
        <v>4.686059624117167E-2</v>
      </c>
      <c r="O391" s="37">
        <v>5.1282947616673735E-2</v>
      </c>
      <c r="P391" s="37">
        <v>5.2791241817601087E-2</v>
      </c>
      <c r="Q391" s="37">
        <v>5.2791241817601087E-2</v>
      </c>
      <c r="R391" s="37">
        <v>5.6063413410451846E-2</v>
      </c>
      <c r="S391" s="37">
        <v>5.6063413410451846E-2</v>
      </c>
      <c r="T391" s="37">
        <v>5.6063413410451846E-2</v>
      </c>
      <c r="U391" s="37">
        <v>5.9596239087394753E-2</v>
      </c>
      <c r="V391" s="37"/>
    </row>
    <row r="392" spans="1:22">
      <c r="A392" s="249" t="s">
        <v>43</v>
      </c>
      <c r="B392" s="248">
        <v>1256</v>
      </c>
      <c r="C392" s="37">
        <v>8.4068753963250087E-3</v>
      </c>
      <c r="D392" s="37">
        <v>1.2840615072349904E-2</v>
      </c>
      <c r="E392" s="37">
        <v>1.3754651539875429E-2</v>
      </c>
      <c r="F392" s="37">
        <v>1.583864410443836E-2</v>
      </c>
      <c r="G392" s="37">
        <v>1.6955739854603635E-2</v>
      </c>
      <c r="H392" s="37">
        <v>1.6955739854603635E-2</v>
      </c>
      <c r="I392" s="37">
        <v>2.0759861602354546E-2</v>
      </c>
      <c r="J392" s="37">
        <v>3.8811564943104226E-2</v>
      </c>
      <c r="K392" s="37">
        <v>3.8811564943104226E-2</v>
      </c>
      <c r="L392" s="37">
        <v>4.0382134281432447E-2</v>
      </c>
      <c r="M392" s="37">
        <v>4.6948907284167007E-2</v>
      </c>
      <c r="N392" s="37">
        <v>4.8691231036846694E-2</v>
      </c>
      <c r="O392" s="37">
        <v>4.8691231036846694E-2</v>
      </c>
      <c r="P392" s="37">
        <v>5.2350110917474213E-2</v>
      </c>
      <c r="Q392" s="37">
        <v>5.4276228578211128E-2</v>
      </c>
      <c r="R392" s="37">
        <v>5.4276228578211128E-2</v>
      </c>
      <c r="S392" s="37">
        <v>5.6314426361447789E-2</v>
      </c>
      <c r="T392" s="37">
        <v>5.8439844320093193E-2</v>
      </c>
      <c r="U392" s="37">
        <v>6.4968575558744135E-2</v>
      </c>
      <c r="V392" s="37"/>
    </row>
    <row r="393" spans="1:22">
      <c r="A393" s="249" t="s">
        <v>44</v>
      </c>
      <c r="B393" s="248">
        <v>597</v>
      </c>
      <c r="C393" s="37">
        <v>1.7724719382453569E-2</v>
      </c>
      <c r="D393" s="37">
        <v>4.0695623105486356E-2</v>
      </c>
      <c r="E393" s="37">
        <v>4.9396796592057979E-2</v>
      </c>
      <c r="F393" s="37">
        <v>5.9013382373197754E-2</v>
      </c>
      <c r="G393" s="37">
        <v>6.7218364290780319E-2</v>
      </c>
      <c r="H393" s="37">
        <v>7.042379946503885E-2</v>
      </c>
      <c r="I393" s="37">
        <v>9.8335862474937197E-2</v>
      </c>
      <c r="J393" s="37">
        <v>0.15003945527936646</v>
      </c>
      <c r="K393" s="37">
        <v>0.15401123352572454</v>
      </c>
      <c r="L393" s="37">
        <v>0.15841742501777811</v>
      </c>
      <c r="M393" s="37">
        <v>0.17204051835988166</v>
      </c>
      <c r="N393" s="37">
        <v>0.17204051835988166</v>
      </c>
      <c r="O393" s="37">
        <v>0.17204051835988166</v>
      </c>
      <c r="P393" s="37">
        <v>0.1868297775959108</v>
      </c>
      <c r="Q393" s="37">
        <v>0.19191209148593635</v>
      </c>
      <c r="R393" s="37">
        <v>0.19729934420936346</v>
      </c>
      <c r="S393" s="37">
        <v>0.19729934420936346</v>
      </c>
      <c r="T393" s="37">
        <v>0.2030329203221537</v>
      </c>
      <c r="U393" s="37">
        <v>0.22096558075362038</v>
      </c>
      <c r="V393" s="37"/>
    </row>
    <row r="394" spans="1:22">
      <c r="A394" s="249" t="s">
        <v>45</v>
      </c>
      <c r="B394" s="248">
        <v>898</v>
      </c>
      <c r="C394" s="37">
        <v>4.549721544444385E-2</v>
      </c>
      <c r="D394" s="37">
        <v>9.6564506191803456E-2</v>
      </c>
      <c r="E394" s="37">
        <v>0.12654563415266673</v>
      </c>
      <c r="F394" s="37">
        <v>0.14986649431009647</v>
      </c>
      <c r="G394" s="37">
        <v>0.18037745129827654</v>
      </c>
      <c r="H394" s="37">
        <v>0.19677586720878559</v>
      </c>
      <c r="I394" s="37">
        <v>0.2392350440286154</v>
      </c>
      <c r="J394" s="37">
        <v>0.33646234726352187</v>
      </c>
      <c r="K394" s="37">
        <v>0.35202335917925531</v>
      </c>
      <c r="L394" s="37">
        <v>0.36519301458757836</v>
      </c>
      <c r="M394" s="37">
        <v>0.36519301458757836</v>
      </c>
      <c r="N394" s="37">
        <v>0.37015244416111293</v>
      </c>
      <c r="O394" s="37">
        <v>0.37558216447006887</v>
      </c>
      <c r="P394" s="37">
        <v>0.39402336461510867</v>
      </c>
      <c r="Q394" s="37">
        <v>0.41949309898609954</v>
      </c>
      <c r="R394" s="37">
        <v>0.44689538552633457</v>
      </c>
      <c r="S394" s="37">
        <v>0.45457739406069098</v>
      </c>
      <c r="T394" s="37">
        <v>0.47864015608742516</v>
      </c>
      <c r="U394" s="37">
        <v>0.5036047412059903</v>
      </c>
      <c r="V394" s="37"/>
    </row>
    <row r="395" spans="1:22">
      <c r="A395" s="249" t="s">
        <v>51</v>
      </c>
      <c r="B395" s="248">
        <v>366</v>
      </c>
      <c r="C395" s="37">
        <v>0.26725209590797538</v>
      </c>
      <c r="D395" s="37">
        <v>0.40620594056606885</v>
      </c>
      <c r="E395" s="37">
        <v>0.48450151529655261</v>
      </c>
      <c r="F395" s="37">
        <v>0.49803659983667092</v>
      </c>
      <c r="G395" s="37">
        <v>0.5262104852886843</v>
      </c>
      <c r="H395" s="37">
        <v>0.53722884609592425</v>
      </c>
      <c r="I395" s="37">
        <v>0.55265455122606011</v>
      </c>
      <c r="J395" s="37">
        <v>0.5995249629676267</v>
      </c>
      <c r="K395" s="37">
        <v>0.5995249629676267</v>
      </c>
      <c r="L395" s="37">
        <v>0.61772837374182554</v>
      </c>
      <c r="M395" s="37">
        <v>0.61772837374182554</v>
      </c>
      <c r="N395" s="37">
        <v>0.61772837374182554</v>
      </c>
      <c r="O395" s="37">
        <v>0.61772837374182554</v>
      </c>
      <c r="P395" s="37">
        <v>0.61772837374182554</v>
      </c>
      <c r="Q395" s="37">
        <v>0.61772837374182554</v>
      </c>
      <c r="R395" s="37">
        <v>0.61772837374182554</v>
      </c>
      <c r="S395" s="37">
        <v>0.61772837374182554</v>
      </c>
      <c r="T395" s="37">
        <v>0.64162035038296139</v>
      </c>
      <c r="U395" s="37">
        <v>0.66551232702409735</v>
      </c>
      <c r="V395" s="37"/>
    </row>
    <row r="396" spans="1:22">
      <c r="A396" s="249" t="s">
        <v>37</v>
      </c>
      <c r="B396" s="248">
        <v>3464</v>
      </c>
      <c r="C396" s="37">
        <v>3.6646580266948003E-3</v>
      </c>
      <c r="D396" s="37">
        <v>5.9016540385831151E-3</v>
      </c>
      <c r="E396" s="37">
        <v>6.2335733527605353E-3</v>
      </c>
      <c r="F396" s="37">
        <v>6.9707908320988388E-3</v>
      </c>
      <c r="G396" s="37">
        <v>7.3611325023692498E-3</v>
      </c>
      <c r="H396" s="37">
        <v>7.3611325023692498E-3</v>
      </c>
      <c r="I396" s="37">
        <v>1.362034862070105E-2</v>
      </c>
      <c r="J396" s="37">
        <v>2.3520869914063769E-2</v>
      </c>
      <c r="K396" s="37">
        <v>2.5535241730365144E-2</v>
      </c>
      <c r="L396" s="37">
        <v>2.8696951020157124E-2</v>
      </c>
      <c r="M396" s="37">
        <v>3.3660947106162298E-2</v>
      </c>
      <c r="N396" s="37">
        <v>3.7680810299476786E-2</v>
      </c>
      <c r="O396" s="37">
        <v>3.9465196987393258E-2</v>
      </c>
      <c r="P396" s="37">
        <v>4.1288249185197357E-2</v>
      </c>
      <c r="Q396" s="37">
        <v>4.1930386995522095E-2</v>
      </c>
      <c r="R396" s="37">
        <v>4.3912257722523051E-2</v>
      </c>
      <c r="S396" s="37">
        <v>4.4590815382052895E-2</v>
      </c>
      <c r="T396" s="37">
        <v>4.5297478980143135E-2</v>
      </c>
      <c r="U396" s="37">
        <v>4.8903140489293007E-2</v>
      </c>
      <c r="V396" s="37"/>
    </row>
    <row r="397" spans="1:22">
      <c r="A397" s="249" t="s">
        <v>38</v>
      </c>
      <c r="B397" s="248">
        <v>1861</v>
      </c>
      <c r="C397" s="37">
        <v>7.8035037623013892E-2</v>
      </c>
      <c r="D397" s="37">
        <v>0.13268880059469379</v>
      </c>
      <c r="E397" s="37">
        <v>0.16131532227969059</v>
      </c>
      <c r="F397" s="37">
        <v>0.17772884036667536</v>
      </c>
      <c r="G397" s="37">
        <v>0.19830416392585826</v>
      </c>
      <c r="H397" s="37">
        <v>0.20816491211125354</v>
      </c>
      <c r="I397" s="37">
        <v>0.24023568621017788</v>
      </c>
      <c r="J397" s="37">
        <v>0.30980348119408041</v>
      </c>
      <c r="K397" s="37">
        <v>0.31831410156582884</v>
      </c>
      <c r="L397" s="37">
        <v>0.32771623626290225</v>
      </c>
      <c r="M397" s="37">
        <v>0.3337152480869584</v>
      </c>
      <c r="N397" s="37">
        <v>0.33574042970371532</v>
      </c>
      <c r="O397" s="37">
        <v>0.33791121261318025</v>
      </c>
      <c r="P397" s="37">
        <v>0.35177543004992229</v>
      </c>
      <c r="Q397" s="37">
        <v>0.36371285481490279</v>
      </c>
      <c r="R397" s="37">
        <v>0.37627938698824637</v>
      </c>
      <c r="S397" s="37">
        <v>0.37899121574047134</v>
      </c>
      <c r="T397" s="37">
        <v>0.39295572343342255</v>
      </c>
      <c r="U397" s="37">
        <v>0.41320879152774481</v>
      </c>
      <c r="V397" s="37"/>
    </row>
    <row r="398" spans="1:22">
      <c r="A398" s="249" t="s">
        <v>39</v>
      </c>
      <c r="B398" s="248">
        <v>5325</v>
      </c>
      <c r="C398" s="37">
        <v>2.9213770827488328E-2</v>
      </c>
      <c r="D398" s="37">
        <v>4.8544739982318008E-2</v>
      </c>
      <c r="E398" s="37">
        <v>5.75009282583957E-2</v>
      </c>
      <c r="F398" s="37">
        <v>6.2659877831636068E-2</v>
      </c>
      <c r="G398" s="37">
        <v>6.8315024656134371E-2</v>
      </c>
      <c r="H398" s="37">
        <v>7.0746252204731519E-2</v>
      </c>
      <c r="I398" s="37">
        <v>8.2822764823067052E-2</v>
      </c>
      <c r="J398" s="37">
        <v>0.10615027058190296</v>
      </c>
      <c r="K398" s="37">
        <v>0.10957904809659702</v>
      </c>
      <c r="L398" s="37">
        <v>0.11401798718144351</v>
      </c>
      <c r="M398" s="37">
        <v>0.11909244532853414</v>
      </c>
      <c r="N398" s="37">
        <v>0.12260107197262149</v>
      </c>
      <c r="O398" s="37">
        <v>0.12442578758338296</v>
      </c>
      <c r="P398" s="37">
        <v>0.12867223301619768</v>
      </c>
      <c r="Q398" s="37">
        <v>0.1315991047411923</v>
      </c>
      <c r="R398" s="37">
        <v>0.13565944411973874</v>
      </c>
      <c r="S398" s="37">
        <v>0.13671776024554128</v>
      </c>
      <c r="T398" s="37">
        <v>0.14000180122080119</v>
      </c>
      <c r="U398" s="37">
        <v>0.14673282173878355</v>
      </c>
      <c r="V398" s="37"/>
    </row>
    <row r="399" spans="1:22">
      <c r="A399" s="254">
        <v>37622</v>
      </c>
      <c r="B399" s="250"/>
    </row>
    <row r="400" spans="1:22">
      <c r="A400" s="251" t="s">
        <v>121</v>
      </c>
      <c r="B400" s="252" t="s">
        <v>122</v>
      </c>
      <c r="C400" s="253">
        <v>1</v>
      </c>
      <c r="D400" s="253">
        <v>2</v>
      </c>
      <c r="E400" s="253">
        <v>3</v>
      </c>
      <c r="F400" s="253">
        <v>4</v>
      </c>
      <c r="G400" s="253">
        <v>5</v>
      </c>
      <c r="H400" s="253">
        <v>6</v>
      </c>
      <c r="I400" s="253">
        <v>7</v>
      </c>
      <c r="J400" s="253">
        <v>8</v>
      </c>
      <c r="K400" s="253">
        <v>9</v>
      </c>
      <c r="L400" s="253">
        <v>10</v>
      </c>
      <c r="M400" s="253">
        <v>11</v>
      </c>
      <c r="N400" s="253">
        <v>12</v>
      </c>
      <c r="O400" s="253">
        <v>13</v>
      </c>
      <c r="P400" s="253">
        <v>14</v>
      </c>
      <c r="Q400" s="253">
        <v>15</v>
      </c>
      <c r="R400" s="253">
        <v>16</v>
      </c>
      <c r="S400" s="253">
        <v>17</v>
      </c>
      <c r="T400" s="253">
        <v>18</v>
      </c>
      <c r="U400" s="253"/>
      <c r="V400" s="253"/>
    </row>
    <row r="401" spans="1:22">
      <c r="A401" s="249" t="s">
        <v>40</v>
      </c>
      <c r="B401" s="248">
        <v>125</v>
      </c>
      <c r="C401" s="37">
        <v>0</v>
      </c>
      <c r="D401" s="37">
        <v>0</v>
      </c>
      <c r="E401" s="37">
        <v>0</v>
      </c>
      <c r="F401" s="37">
        <v>0</v>
      </c>
      <c r="G401" s="37">
        <v>0</v>
      </c>
      <c r="H401" s="37">
        <v>0</v>
      </c>
      <c r="I401" s="37">
        <v>0</v>
      </c>
      <c r="J401" s="37">
        <v>0</v>
      </c>
      <c r="K401" s="37">
        <v>0</v>
      </c>
      <c r="L401" s="37">
        <v>0</v>
      </c>
      <c r="M401" s="37">
        <v>0</v>
      </c>
      <c r="N401" s="37">
        <v>0</v>
      </c>
      <c r="O401" s="37">
        <v>0</v>
      </c>
      <c r="P401" s="37">
        <v>0</v>
      </c>
      <c r="Q401" s="37">
        <v>0</v>
      </c>
      <c r="R401" s="37">
        <v>0</v>
      </c>
      <c r="S401" s="37">
        <v>0</v>
      </c>
      <c r="T401" s="37">
        <v>0</v>
      </c>
      <c r="U401" s="37"/>
      <c r="V401" s="37"/>
    </row>
    <row r="402" spans="1:22">
      <c r="A402" s="249" t="s">
        <v>41</v>
      </c>
      <c r="B402" s="248">
        <v>705</v>
      </c>
      <c r="C402" s="37">
        <v>0</v>
      </c>
      <c r="D402" s="37">
        <v>0</v>
      </c>
      <c r="E402" s="37">
        <v>0</v>
      </c>
      <c r="F402" s="37">
        <v>0</v>
      </c>
      <c r="G402" s="37">
        <v>0</v>
      </c>
      <c r="H402" s="37">
        <v>0</v>
      </c>
      <c r="I402" s="37">
        <v>0</v>
      </c>
      <c r="J402" s="37">
        <v>4.6189376443417363E-3</v>
      </c>
      <c r="K402" s="37">
        <v>6.9284064665126044E-3</v>
      </c>
      <c r="L402" s="37">
        <v>6.9284064665126044E-3</v>
      </c>
      <c r="M402" s="37">
        <v>9.5625486244264035E-3</v>
      </c>
      <c r="N402" s="37">
        <v>9.5625486244264035E-3</v>
      </c>
      <c r="O402" s="37">
        <v>9.5625486244264035E-3</v>
      </c>
      <c r="P402" s="37">
        <v>9.5625486244264035E-3</v>
      </c>
      <c r="Q402" s="37">
        <v>1.2582175000571461E-2</v>
      </c>
      <c r="R402" s="37">
        <v>1.2582175000571461E-2</v>
      </c>
      <c r="S402" s="37">
        <v>1.2582175000571461E-2</v>
      </c>
      <c r="T402" s="37">
        <v>1.2582175000571461E-2</v>
      </c>
      <c r="U402" s="37"/>
      <c r="V402" s="37"/>
    </row>
    <row r="403" spans="1:22">
      <c r="A403" s="249" t="s">
        <v>42</v>
      </c>
      <c r="B403" s="248">
        <v>1297</v>
      </c>
      <c r="C403" s="37">
        <v>0</v>
      </c>
      <c r="D403" s="37">
        <v>0</v>
      </c>
      <c r="E403" s="37">
        <v>0</v>
      </c>
      <c r="F403" s="37">
        <v>0</v>
      </c>
      <c r="G403" s="37">
        <v>0</v>
      </c>
      <c r="H403" s="37">
        <v>1.2052800104680128E-2</v>
      </c>
      <c r="I403" s="37">
        <v>2.0073464435499178E-2</v>
      </c>
      <c r="J403" s="37">
        <v>2.3730323164696476E-2</v>
      </c>
      <c r="K403" s="37">
        <v>3.0121079253323746E-2</v>
      </c>
      <c r="L403" s="37">
        <v>3.5481627867377852E-2</v>
      </c>
      <c r="M403" s="37">
        <v>4.2423927354352298E-2</v>
      </c>
      <c r="N403" s="37">
        <v>4.6739838286169011E-2</v>
      </c>
      <c r="O403" s="37">
        <v>4.8217761017508298E-2</v>
      </c>
      <c r="P403" s="37">
        <v>4.8217761017508298E-2</v>
      </c>
      <c r="Q403" s="37">
        <v>5.1441638801779987E-2</v>
      </c>
      <c r="R403" s="37">
        <v>5.1441638801779987E-2</v>
      </c>
      <c r="S403" s="37">
        <v>5.1441638801779987E-2</v>
      </c>
      <c r="T403" s="37">
        <v>5.4897868152812723E-2</v>
      </c>
      <c r="U403" s="37"/>
      <c r="V403" s="37"/>
    </row>
    <row r="404" spans="1:22">
      <c r="A404" s="249" t="s">
        <v>43</v>
      </c>
      <c r="B404" s="248">
        <v>1217</v>
      </c>
      <c r="C404" s="37">
        <v>0</v>
      </c>
      <c r="D404" s="37">
        <v>0</v>
      </c>
      <c r="E404" s="37">
        <v>1.9627123219002618E-3</v>
      </c>
      <c r="F404" s="37">
        <v>3.0132778878773081E-3</v>
      </c>
      <c r="G404" s="37">
        <v>4.1040729886564487E-3</v>
      </c>
      <c r="H404" s="37">
        <v>5.2647908523060227E-3</v>
      </c>
      <c r="I404" s="37">
        <v>1.6826634563220422E-2</v>
      </c>
      <c r="J404" s="37">
        <v>1.6826634563220422E-2</v>
      </c>
      <c r="K404" s="37">
        <v>1.6826634563220422E-2</v>
      </c>
      <c r="L404" s="37">
        <v>2.2753543384417485E-2</v>
      </c>
      <c r="M404" s="37">
        <v>2.4345149991283233E-2</v>
      </c>
      <c r="N404" s="37">
        <v>2.4345149991283233E-2</v>
      </c>
      <c r="O404" s="37">
        <v>2.7709477060278709E-2</v>
      </c>
      <c r="P404" s="37">
        <v>2.9483729839365758E-2</v>
      </c>
      <c r="Q404" s="37">
        <v>2.9483729839365758E-2</v>
      </c>
      <c r="R404" s="37">
        <v>3.1357313372494366E-2</v>
      </c>
      <c r="S404" s="37">
        <v>3.3298481081166731E-2</v>
      </c>
      <c r="T404" s="37">
        <v>3.9382765418817023E-2</v>
      </c>
      <c r="U404" s="37"/>
      <c r="V404" s="37"/>
    </row>
    <row r="405" spans="1:22">
      <c r="A405" s="249" t="s">
        <v>44</v>
      </c>
      <c r="B405" s="248">
        <v>584</v>
      </c>
      <c r="C405" s="37">
        <v>8.8892144313673649E-3</v>
      </c>
      <c r="D405" s="37">
        <v>1.2942837276228913E-2</v>
      </c>
      <c r="E405" s="37">
        <v>1.9506684239719574E-2</v>
      </c>
      <c r="F405" s="37">
        <v>2.4452544331844961E-2</v>
      </c>
      <c r="G405" s="37">
        <v>2.7399817611809096E-2</v>
      </c>
      <c r="H405" s="37">
        <v>5.5700734603310154E-2</v>
      </c>
      <c r="I405" s="37">
        <v>0.10707045972331808</v>
      </c>
      <c r="J405" s="37">
        <v>0.11448143215013973</v>
      </c>
      <c r="K405" s="37">
        <v>0.11448143215013973</v>
      </c>
      <c r="L405" s="37">
        <v>0.12746203576800674</v>
      </c>
      <c r="M405" s="37">
        <v>0.12746203576800674</v>
      </c>
      <c r="N405" s="37">
        <v>0.12746203576800674</v>
      </c>
      <c r="O405" s="37">
        <v>0.1369206514192588</v>
      </c>
      <c r="P405" s="37">
        <v>0.14656399609613857</v>
      </c>
      <c r="Q405" s="37">
        <v>0.15173633551373777</v>
      </c>
      <c r="R405" s="37">
        <v>0.15173633551373777</v>
      </c>
      <c r="S405" s="37">
        <v>0.15713928879072037</v>
      </c>
      <c r="T405" s="37">
        <v>0.1739965030149061</v>
      </c>
      <c r="U405" s="37"/>
      <c r="V405" s="37"/>
    </row>
    <row r="406" spans="1:22">
      <c r="A406" s="249" t="s">
        <v>45</v>
      </c>
      <c r="B406" s="248">
        <v>879</v>
      </c>
      <c r="C406" s="37">
        <v>2.6819743023395404E-2</v>
      </c>
      <c r="D406" s="37">
        <v>4.6261944382398723E-2</v>
      </c>
      <c r="E406" s="37">
        <v>6.8138511551433467E-2</v>
      </c>
      <c r="F406" s="37">
        <v>9.3721618406174101E-2</v>
      </c>
      <c r="G406" s="37">
        <v>0.10740012990709868</v>
      </c>
      <c r="H406" s="37">
        <v>0.15208615185440377</v>
      </c>
      <c r="I406" s="37">
        <v>0.24661314104348409</v>
      </c>
      <c r="J406" s="37">
        <v>0.26269078698782455</v>
      </c>
      <c r="K406" s="37">
        <v>0.27343431745951341</v>
      </c>
      <c r="L406" s="37">
        <v>0.28920762373005038</v>
      </c>
      <c r="M406" s="37">
        <v>0.29726212329649915</v>
      </c>
      <c r="N406" s="37">
        <v>0.30162695482881907</v>
      </c>
      <c r="O406" s="37">
        <v>0.32100036010740673</v>
      </c>
      <c r="P406" s="37">
        <v>0.34109226750279442</v>
      </c>
      <c r="Q406" s="37">
        <v>0.3622208790903082</v>
      </c>
      <c r="R406" s="37">
        <v>0.37936582859677803</v>
      </c>
      <c r="S406" s="37">
        <v>0.40927307469235674</v>
      </c>
      <c r="T406" s="37">
        <v>0.42806427243204459</v>
      </c>
      <c r="U406" s="37"/>
      <c r="V406" s="37"/>
    </row>
    <row r="407" spans="1:22">
      <c r="A407" s="249" t="s">
        <v>51</v>
      </c>
      <c r="B407" s="248">
        <v>363</v>
      </c>
      <c r="C407" s="37">
        <v>0.20262226219215518</v>
      </c>
      <c r="D407" s="37">
        <v>0.31011566415199987</v>
      </c>
      <c r="E407" s="37">
        <v>0.3367514101146919</v>
      </c>
      <c r="F407" s="37">
        <v>0.37331246524695505</v>
      </c>
      <c r="G407" s="37">
        <v>0.38155835386212666</v>
      </c>
      <c r="H407" s="37">
        <v>0.39260195468601733</v>
      </c>
      <c r="I407" s="37">
        <v>0.48258685028808912</v>
      </c>
      <c r="J407" s="37">
        <v>0.48258685028808912</v>
      </c>
      <c r="K407" s="37">
        <v>0.53020456899971657</v>
      </c>
      <c r="L407" s="37">
        <v>0.53020456899971657</v>
      </c>
      <c r="M407" s="37">
        <v>0.53020456899971657</v>
      </c>
      <c r="N407" s="37">
        <v>0.53020456899971657</v>
      </c>
      <c r="O407" s="37">
        <v>0.53020456899971657</v>
      </c>
      <c r="P407" s="37">
        <v>0.53020456899971657</v>
      </c>
      <c r="Q407" s="37">
        <v>0.53020456899971657</v>
      </c>
      <c r="R407" s="37">
        <v>0.53020456899971657</v>
      </c>
      <c r="S407" s="37">
        <v>0.55956678343723432</v>
      </c>
      <c r="T407" s="37">
        <v>0.58892899787475206</v>
      </c>
      <c r="U407" s="37"/>
      <c r="V407" s="37"/>
    </row>
    <row r="408" spans="1:22">
      <c r="A408" s="249" t="s">
        <v>37</v>
      </c>
      <c r="B408" s="248">
        <v>3344</v>
      </c>
      <c r="C408" s="37">
        <v>0</v>
      </c>
      <c r="D408" s="37">
        <v>0</v>
      </c>
      <c r="E408" s="37">
        <v>7.0809132584981338E-4</v>
      </c>
      <c r="F408" s="37">
        <v>1.0830601471158996E-3</v>
      </c>
      <c r="G408" s="37">
        <v>1.4703873824213343E-3</v>
      </c>
      <c r="H408" s="37">
        <v>6.6326704582803098E-3</v>
      </c>
      <c r="I408" s="37">
        <v>1.3880685503465107E-2</v>
      </c>
      <c r="J408" s="37">
        <v>1.6294098813559921E-2</v>
      </c>
      <c r="K408" s="37">
        <v>1.9300110384399383E-2</v>
      </c>
      <c r="L408" s="37">
        <v>2.3518667527665404E-2</v>
      </c>
      <c r="M408" s="37">
        <v>2.7379007990616433E-2</v>
      </c>
      <c r="N408" s="37">
        <v>2.909617567575673E-2</v>
      </c>
      <c r="O408" s="37">
        <v>3.0852255681154461E-2</v>
      </c>
      <c r="P408" s="37">
        <v>3.1472311819554233E-2</v>
      </c>
      <c r="Q408" s="37">
        <v>3.3388616762838108E-2</v>
      </c>
      <c r="R408" s="37">
        <v>3.4038221187056683E-2</v>
      </c>
      <c r="S408" s="37">
        <v>3.4712775501870241E-2</v>
      </c>
      <c r="T408" s="37">
        <v>3.8195823182749611E-2</v>
      </c>
      <c r="U408" s="37"/>
      <c r="V408" s="37"/>
    </row>
    <row r="409" spans="1:22">
      <c r="A409" s="249" t="s">
        <v>38</v>
      </c>
      <c r="B409" s="248">
        <v>1826</v>
      </c>
      <c r="C409" s="37">
        <v>5.3216815387925553E-2</v>
      </c>
      <c r="D409" s="37">
        <v>8.1275811349486582E-2</v>
      </c>
      <c r="E409" s="37">
        <v>9.8150884442726904E-2</v>
      </c>
      <c r="F409" s="37">
        <v>0.11707958566090371</v>
      </c>
      <c r="G409" s="37">
        <v>0.1257158085864597</v>
      </c>
      <c r="H409" s="37">
        <v>0.15893882332504961</v>
      </c>
      <c r="I409" s="37">
        <v>0.23378002841462497</v>
      </c>
      <c r="J409" s="37">
        <v>0.24423646237005303</v>
      </c>
      <c r="K409" s="37">
        <v>0.25426513474067103</v>
      </c>
      <c r="L409" s="37">
        <v>0.26681581584422565</v>
      </c>
      <c r="M409" s="37">
        <v>0.27048201241888226</v>
      </c>
      <c r="N409" s="37">
        <v>0.272453682655588</v>
      </c>
      <c r="O409" s="37">
        <v>0.28496618043501498</v>
      </c>
      <c r="P409" s="37">
        <v>0.2978750824773414</v>
      </c>
      <c r="Q409" s="37">
        <v>0.30926680665485062</v>
      </c>
      <c r="R409" s="37">
        <v>0.31647953918464244</v>
      </c>
      <c r="S409" s="37">
        <v>0.3338732391059781</v>
      </c>
      <c r="T409" s="37">
        <v>0.3518996652631039</v>
      </c>
      <c r="U409" s="37"/>
      <c r="V409" s="37"/>
    </row>
    <row r="410" spans="1:22">
      <c r="A410" s="249" t="s">
        <v>39</v>
      </c>
      <c r="B410" s="248">
        <v>5170</v>
      </c>
      <c r="C410" s="37">
        <v>1.8332559667521897E-2</v>
      </c>
      <c r="D410" s="37">
        <v>2.741703815912333E-2</v>
      </c>
      <c r="E410" s="37">
        <v>3.2997951039037021E-2</v>
      </c>
      <c r="F410" s="37">
        <v>3.859069129018089E-2</v>
      </c>
      <c r="G410" s="37">
        <v>4.1165334411766841E-2</v>
      </c>
      <c r="H410" s="37">
        <v>5.3227482587904662E-2</v>
      </c>
      <c r="I410" s="37">
        <v>7.700280487337019E-2</v>
      </c>
      <c r="J410" s="37">
        <v>8.1332054331248349E-2</v>
      </c>
      <c r="K410" s="37">
        <v>8.591447157516352E-2</v>
      </c>
      <c r="L410" s="37">
        <v>9.1966328608424242E-2</v>
      </c>
      <c r="M410" s="37">
        <v>9.5732288897610429E-2</v>
      </c>
      <c r="N410" s="37">
        <v>9.7480645928130105E-2</v>
      </c>
      <c r="O410" s="37">
        <v>0.10155470092625607</v>
      </c>
      <c r="P410" s="37">
        <v>0.1048313987568803</v>
      </c>
      <c r="Q410" s="37">
        <v>0.10873857389282471</v>
      </c>
      <c r="R410" s="37">
        <v>0.11075802224798481</v>
      </c>
      <c r="S410" s="37">
        <v>0.11494620943568867</v>
      </c>
      <c r="T410" s="37">
        <v>0.12140766098494948</v>
      </c>
      <c r="U410" s="37"/>
      <c r="V410" s="37"/>
    </row>
    <row r="411" spans="1:22">
      <c r="A411" s="254">
        <v>37987</v>
      </c>
      <c r="B411" s="250"/>
    </row>
    <row r="412" spans="1:22">
      <c r="A412" s="251" t="s">
        <v>121</v>
      </c>
      <c r="B412" s="252" t="s">
        <v>122</v>
      </c>
      <c r="C412" s="253">
        <v>1</v>
      </c>
      <c r="D412" s="253">
        <v>2</v>
      </c>
      <c r="E412" s="253">
        <v>3</v>
      </c>
      <c r="F412" s="253">
        <v>4</v>
      </c>
      <c r="G412" s="253">
        <v>5</v>
      </c>
      <c r="H412" s="253">
        <v>6</v>
      </c>
      <c r="I412" s="253">
        <v>7</v>
      </c>
      <c r="J412" s="253">
        <v>8</v>
      </c>
      <c r="K412" s="253">
        <v>9</v>
      </c>
      <c r="L412" s="253">
        <v>10</v>
      </c>
      <c r="M412" s="253">
        <v>11</v>
      </c>
      <c r="N412" s="253">
        <v>12</v>
      </c>
      <c r="O412" s="253">
        <v>13</v>
      </c>
      <c r="P412" s="253">
        <v>14</v>
      </c>
      <c r="Q412" s="253">
        <v>15</v>
      </c>
      <c r="R412" s="253">
        <v>16</v>
      </c>
      <c r="S412" s="253">
        <v>17</v>
      </c>
      <c r="T412" s="253"/>
      <c r="U412" s="253"/>
      <c r="V412" s="253"/>
    </row>
    <row r="413" spans="1:22">
      <c r="A413" s="249" t="s">
        <v>40</v>
      </c>
      <c r="B413" s="248">
        <v>144</v>
      </c>
      <c r="C413" s="37">
        <v>0</v>
      </c>
      <c r="D413" s="37">
        <v>0</v>
      </c>
      <c r="E413" s="37">
        <v>0</v>
      </c>
      <c r="F413" s="37">
        <v>0</v>
      </c>
      <c r="G413" s="37">
        <v>0</v>
      </c>
      <c r="H413" s="37">
        <v>0</v>
      </c>
      <c r="I413" s="37">
        <v>0</v>
      </c>
      <c r="J413" s="37">
        <v>0</v>
      </c>
      <c r="K413" s="37">
        <v>0</v>
      </c>
      <c r="L413" s="37">
        <v>0</v>
      </c>
      <c r="M413" s="37">
        <v>0</v>
      </c>
      <c r="N413" s="37">
        <v>0</v>
      </c>
      <c r="O413" s="37">
        <v>0</v>
      </c>
      <c r="P413" s="37">
        <v>0</v>
      </c>
      <c r="Q413" s="37">
        <v>0</v>
      </c>
      <c r="R413" s="37">
        <v>0</v>
      </c>
      <c r="S413" s="37">
        <v>0</v>
      </c>
      <c r="T413" s="37"/>
      <c r="U413" s="37"/>
      <c r="V413" s="37"/>
    </row>
    <row r="414" spans="1:22">
      <c r="A414" s="249" t="s">
        <v>41</v>
      </c>
      <c r="B414" s="248">
        <v>669</v>
      </c>
      <c r="C414" s="37">
        <v>0</v>
      </c>
      <c r="D414" s="37">
        <v>0</v>
      </c>
      <c r="E414" s="37">
        <v>0</v>
      </c>
      <c r="F414" s="37">
        <v>0</v>
      </c>
      <c r="G414" s="37">
        <v>1.9841269841269771E-3</v>
      </c>
      <c r="H414" s="37">
        <v>1.9841269841269771E-3</v>
      </c>
      <c r="I414" s="37">
        <v>6.5727057106368392E-3</v>
      </c>
      <c r="J414" s="37">
        <v>8.8669950738916592E-3</v>
      </c>
      <c r="K414" s="37">
        <v>8.8669950738916592E-3</v>
      </c>
      <c r="L414" s="37">
        <v>1.1517083322357236E-2</v>
      </c>
      <c r="M414" s="37">
        <v>1.1517083322357236E-2</v>
      </c>
      <c r="N414" s="37">
        <v>1.1517083322357236E-2</v>
      </c>
      <c r="O414" s="37">
        <v>1.1517083322357236E-2</v>
      </c>
      <c r="P414" s="37">
        <v>1.4586906044958603E-2</v>
      </c>
      <c r="Q414" s="37">
        <v>1.4586906044958603E-2</v>
      </c>
      <c r="R414" s="37">
        <v>1.4586906044958603E-2</v>
      </c>
      <c r="S414" s="37">
        <v>1.4586906044958603E-2</v>
      </c>
      <c r="T414" s="37"/>
      <c r="U414" s="37"/>
      <c r="V414" s="37"/>
    </row>
    <row r="415" spans="1:22">
      <c r="A415" s="249" t="s">
        <v>42</v>
      </c>
      <c r="B415" s="248">
        <v>1304</v>
      </c>
      <c r="C415" s="37">
        <v>0</v>
      </c>
      <c r="D415" s="37">
        <v>0</v>
      </c>
      <c r="E415" s="37">
        <v>0</v>
      </c>
      <c r="F415" s="37">
        <v>0</v>
      </c>
      <c r="G415" s="37">
        <v>1.1246718462303962E-2</v>
      </c>
      <c r="H415" s="37">
        <v>1.5462931961416015E-2</v>
      </c>
      <c r="I415" s="37">
        <v>1.8880583516776572E-2</v>
      </c>
      <c r="J415" s="37">
        <v>2.4853980513911966E-2</v>
      </c>
      <c r="K415" s="37">
        <v>2.8599912493622037E-2</v>
      </c>
      <c r="L415" s="37">
        <v>3.6482351690621528E-2</v>
      </c>
      <c r="M415" s="37">
        <v>4.0546153160661236E-2</v>
      </c>
      <c r="N415" s="37">
        <v>4.1930646446143749E-2</v>
      </c>
      <c r="O415" s="37">
        <v>4.1930646446143749E-2</v>
      </c>
      <c r="P415" s="37">
        <v>4.4965100639764555E-2</v>
      </c>
      <c r="Q415" s="37">
        <v>4.4965100639764555E-2</v>
      </c>
      <c r="R415" s="37">
        <v>4.4965100639764555E-2</v>
      </c>
      <c r="S415" s="37">
        <v>4.6608878435565271E-2</v>
      </c>
      <c r="T415" s="37"/>
      <c r="U415" s="37"/>
      <c r="V415" s="37"/>
    </row>
    <row r="416" spans="1:22">
      <c r="A416" s="249" t="s">
        <v>43</v>
      </c>
      <c r="B416" s="248">
        <v>1279</v>
      </c>
      <c r="C416" s="37">
        <v>0</v>
      </c>
      <c r="D416" s="37">
        <v>1.7621172755865055E-3</v>
      </c>
      <c r="E416" s="37">
        <v>1.7621172755865055E-3</v>
      </c>
      <c r="F416" s="37">
        <v>1.7621172755865055E-3</v>
      </c>
      <c r="G416" s="37">
        <v>2.7912284948899968E-3</v>
      </c>
      <c r="H416" s="37">
        <v>1.9011385805981051E-2</v>
      </c>
      <c r="I416" s="37">
        <v>1.9011385805981051E-2</v>
      </c>
      <c r="J416" s="37">
        <v>1.9011385805981051E-2</v>
      </c>
      <c r="K416" s="37">
        <v>2.5635815510147042E-2</v>
      </c>
      <c r="L416" s="37">
        <v>2.8428206535892286E-2</v>
      </c>
      <c r="M416" s="37">
        <v>2.8428206535892286E-2</v>
      </c>
      <c r="N416" s="37">
        <v>3.1431519653246531E-2</v>
      </c>
      <c r="O416" s="37">
        <v>3.3019336834142821E-2</v>
      </c>
      <c r="P416" s="37">
        <v>3.3019336834142821E-2</v>
      </c>
      <c r="Q416" s="37">
        <v>3.4692313760035343E-2</v>
      </c>
      <c r="R416" s="37">
        <v>3.6422255850071084E-2</v>
      </c>
      <c r="S416" s="37">
        <v>4.3637285101195578E-2</v>
      </c>
      <c r="T416" s="37"/>
      <c r="U416" s="37"/>
      <c r="V416" s="37"/>
    </row>
    <row r="417" spans="1:22">
      <c r="A417" s="249" t="s">
        <v>44</v>
      </c>
      <c r="B417" s="248">
        <v>562</v>
      </c>
      <c r="C417" s="37">
        <v>3.8167938931297218E-3</v>
      </c>
      <c r="D417" s="37">
        <v>5.837449483610202E-3</v>
      </c>
      <c r="E417" s="37">
        <v>1.3040270537053256E-2</v>
      </c>
      <c r="F417" s="37">
        <v>1.8470472401203919E-2</v>
      </c>
      <c r="G417" s="37">
        <v>4.5832459593877162E-2</v>
      </c>
      <c r="H417" s="37">
        <v>9.9577489785202089E-2</v>
      </c>
      <c r="I417" s="37">
        <v>0.10316483046334868</v>
      </c>
      <c r="J417" s="37">
        <v>0.10316483046334868</v>
      </c>
      <c r="K417" s="37">
        <v>0.11172821811898126</v>
      </c>
      <c r="L417" s="37">
        <v>0.11172821811898126</v>
      </c>
      <c r="M417" s="37">
        <v>0.11172821811898126</v>
      </c>
      <c r="N417" s="37">
        <v>0.12631939479985532</v>
      </c>
      <c r="O417" s="37">
        <v>0.13619149203375525</v>
      </c>
      <c r="P417" s="37">
        <v>0.14149093073293462</v>
      </c>
      <c r="Q417" s="37">
        <v>0.14149093073293462</v>
      </c>
      <c r="R417" s="37">
        <v>0.15275189384929477</v>
      </c>
      <c r="S417" s="37">
        <v>0.17028116501103352</v>
      </c>
      <c r="T417" s="37"/>
      <c r="U417" s="37"/>
      <c r="V417" s="37"/>
    </row>
    <row r="418" spans="1:22">
      <c r="A418" s="249" t="s">
        <v>45</v>
      </c>
      <c r="B418" s="248">
        <v>963</v>
      </c>
      <c r="C418" s="37">
        <v>7.9825929326740042E-3</v>
      </c>
      <c r="D418" s="37">
        <v>2.0764924252026251E-2</v>
      </c>
      <c r="E418" s="37">
        <v>4.0457566487412833E-2</v>
      </c>
      <c r="F418" s="37">
        <v>4.9086863836347416E-2</v>
      </c>
      <c r="G418" s="37">
        <v>9.0980240426515979E-2</v>
      </c>
      <c r="H418" s="37">
        <v>0.19665881919439765</v>
      </c>
      <c r="I418" s="37">
        <v>0.20926906344713236</v>
      </c>
      <c r="J418" s="37">
        <v>0.21765913825973005</v>
      </c>
      <c r="K418" s="37">
        <v>0.23640392488077278</v>
      </c>
      <c r="L418" s="37">
        <v>0.24287647854016603</v>
      </c>
      <c r="M418" s="37">
        <v>0.24646474167504684</v>
      </c>
      <c r="N418" s="37">
        <v>0.25853416843000987</v>
      </c>
      <c r="O418" s="37">
        <v>0.27140615188529316</v>
      </c>
      <c r="P418" s="37">
        <v>0.29884594617347426</v>
      </c>
      <c r="Q418" s="37">
        <v>0.31339133440137457</v>
      </c>
      <c r="R418" s="37">
        <v>0.33347916586493143</v>
      </c>
      <c r="S418" s="37">
        <v>0.34922572857013434</v>
      </c>
      <c r="T418" s="37"/>
      <c r="U418" s="37"/>
      <c r="V418" s="37"/>
    </row>
    <row r="419" spans="1:22">
      <c r="A419" s="249" t="s">
        <v>51</v>
      </c>
      <c r="B419" s="248">
        <v>325</v>
      </c>
      <c r="C419" s="37">
        <v>0.11370165542770672</v>
      </c>
      <c r="D419" s="37">
        <v>0.17748267300487763</v>
      </c>
      <c r="E419" s="37">
        <v>0.22089089034357623</v>
      </c>
      <c r="F419" s="37">
        <v>0.25109682312975357</v>
      </c>
      <c r="G419" s="37">
        <v>0.2783992785988918</v>
      </c>
      <c r="H419" s="37">
        <v>0.41179693057006439</v>
      </c>
      <c r="I419" s="37">
        <v>0.42289510169138389</v>
      </c>
      <c r="J419" s="37">
        <v>0.49412987447008616</v>
      </c>
      <c r="K419" s="37">
        <v>0.5090084075739072</v>
      </c>
      <c r="L419" s="37">
        <v>0.5090084075739072</v>
      </c>
      <c r="M419" s="37">
        <v>0.5090084075739072</v>
      </c>
      <c r="N419" s="37">
        <v>0.5090084075739072</v>
      </c>
      <c r="O419" s="37">
        <v>0.53132620722963864</v>
      </c>
      <c r="P419" s="37">
        <v>0.53132620722963864</v>
      </c>
      <c r="Q419" s="37">
        <v>0.53132620722963864</v>
      </c>
      <c r="R419" s="37">
        <v>0.56257112674766274</v>
      </c>
      <c r="S419" s="37">
        <v>0.59381604626568674</v>
      </c>
      <c r="T419" s="37"/>
      <c r="U419" s="37"/>
      <c r="V419" s="37"/>
    </row>
    <row r="420" spans="1:22">
      <c r="A420" s="249" t="s">
        <v>37</v>
      </c>
      <c r="B420" s="248">
        <v>3396</v>
      </c>
      <c r="C420" s="37">
        <v>0</v>
      </c>
      <c r="D420" s="37">
        <v>6.5402433561012607E-4</v>
      </c>
      <c r="E420" s="37">
        <v>6.5402433561012607E-4</v>
      </c>
      <c r="F420" s="37">
        <v>6.5402433561012607E-4</v>
      </c>
      <c r="G420" s="37">
        <v>5.8186827347810333E-3</v>
      </c>
      <c r="H420" s="37">
        <v>1.3400478613689537E-2</v>
      </c>
      <c r="I420" s="37">
        <v>1.5643591610940533E-2</v>
      </c>
      <c r="J420" s="37">
        <v>1.8434500344306604E-2</v>
      </c>
      <c r="K420" s="37">
        <v>2.2343896809805641E-2</v>
      </c>
      <c r="L420" s="37">
        <v>2.6969539018431798E-2</v>
      </c>
      <c r="M420" s="37">
        <v>2.8569996659817964E-2</v>
      </c>
      <c r="N420" s="37">
        <v>3.0207564374415075E-2</v>
      </c>
      <c r="O420" s="37">
        <v>3.0787237079511032E-2</v>
      </c>
      <c r="P420" s="37">
        <v>3.257665380582031E-2</v>
      </c>
      <c r="Q420" s="37">
        <v>3.3182808784638751E-2</v>
      </c>
      <c r="R420" s="37">
        <v>3.3813067709811739E-2</v>
      </c>
      <c r="S420" s="37">
        <v>3.7073124908559962E-2</v>
      </c>
      <c r="T420" s="37"/>
      <c r="U420" s="37"/>
      <c r="V420" s="37"/>
    </row>
    <row r="421" spans="1:22">
      <c r="A421" s="249" t="s">
        <v>38</v>
      </c>
      <c r="B421" s="248">
        <v>1850</v>
      </c>
      <c r="C421" s="37">
        <v>2.4141561186355132E-2</v>
      </c>
      <c r="D421" s="37">
        <v>4.113015697940825E-2</v>
      </c>
      <c r="E421" s="37">
        <v>5.9718448578317318E-2</v>
      </c>
      <c r="F421" s="37">
        <v>6.9934393755093915E-2</v>
      </c>
      <c r="G421" s="37">
        <v>0.1044773020184121</v>
      </c>
      <c r="H421" s="37">
        <v>0.19443490509449113</v>
      </c>
      <c r="I421" s="37">
        <v>0.20356189033057248</v>
      </c>
      <c r="J421" s="37">
        <v>0.2153274268023726</v>
      </c>
      <c r="K421" s="37">
        <v>0.22962891520351347</v>
      </c>
      <c r="L421" s="37">
        <v>0.2329181226682363</v>
      </c>
      <c r="M421" s="37">
        <v>0.2347230212031346</v>
      </c>
      <c r="N421" s="37">
        <v>0.24634013694767309</v>
      </c>
      <c r="O421" s="37">
        <v>0.25847253595729969</v>
      </c>
      <c r="P421" s="37">
        <v>0.27367155838022705</v>
      </c>
      <c r="Q421" s="37">
        <v>0.28051723458770061</v>
      </c>
      <c r="R421" s="37">
        <v>0.29706481137918084</v>
      </c>
      <c r="S421" s="37">
        <v>0.31430646823752106</v>
      </c>
      <c r="T421" s="37"/>
      <c r="U421" s="37"/>
      <c r="V421" s="37"/>
    </row>
    <row r="422" spans="1:22">
      <c r="A422" s="249" t="s">
        <v>39</v>
      </c>
      <c r="B422" s="248">
        <v>5246</v>
      </c>
      <c r="C422" s="37">
        <v>8.2421396231883159E-3</v>
      </c>
      <c r="D422" s="37">
        <v>1.4146055300547022E-2</v>
      </c>
      <c r="E422" s="37">
        <v>1.9688417872415931E-2</v>
      </c>
      <c r="F422" s="37">
        <v>2.2547856389561804E-2</v>
      </c>
      <c r="G422" s="37">
        <v>3.533102790228515E-2</v>
      </c>
      <c r="H422" s="37">
        <v>6.4222868234125707E-2</v>
      </c>
      <c r="I422" s="37">
        <v>6.82055324148787E-2</v>
      </c>
      <c r="J422" s="37">
        <v>7.3130563029529916E-2</v>
      </c>
      <c r="K422" s="37">
        <v>7.9452156860567391E-2</v>
      </c>
      <c r="L422" s="37">
        <v>8.3729860630542441E-2</v>
      </c>
      <c r="M422" s="37">
        <v>8.5359274784766126E-2</v>
      </c>
      <c r="N422" s="37">
        <v>8.9166595765583834E-2</v>
      </c>
      <c r="O422" s="37">
        <v>9.2242803064507273E-2</v>
      </c>
      <c r="P422" s="37">
        <v>9.6843609658252339E-2</v>
      </c>
      <c r="Q422" s="37">
        <v>9.8745160145596755E-2</v>
      </c>
      <c r="R422" s="37">
        <v>0.10268681065857677</v>
      </c>
      <c r="S422" s="37">
        <v>0.10878008709961395</v>
      </c>
      <c r="T422" s="37"/>
      <c r="U422" s="37"/>
      <c r="V422" s="37"/>
    </row>
    <row r="423" spans="1:22">
      <c r="A423" s="254">
        <v>38353</v>
      </c>
      <c r="B423" s="250"/>
    </row>
    <row r="424" spans="1:22">
      <c r="A424" s="251" t="s">
        <v>121</v>
      </c>
      <c r="B424" s="252" t="s">
        <v>122</v>
      </c>
      <c r="C424" s="253">
        <v>1</v>
      </c>
      <c r="D424" s="253">
        <v>2</v>
      </c>
      <c r="E424" s="253">
        <v>3</v>
      </c>
      <c r="F424" s="253">
        <v>4</v>
      </c>
      <c r="G424" s="253">
        <v>5</v>
      </c>
      <c r="H424" s="253">
        <v>6</v>
      </c>
      <c r="I424" s="253">
        <v>7</v>
      </c>
      <c r="J424" s="253">
        <v>8</v>
      </c>
      <c r="K424" s="253">
        <v>9</v>
      </c>
      <c r="L424" s="253">
        <v>10</v>
      </c>
      <c r="M424" s="253">
        <v>11</v>
      </c>
      <c r="N424" s="253">
        <v>12</v>
      </c>
      <c r="O424" s="253">
        <v>13</v>
      </c>
      <c r="P424" s="253">
        <v>14</v>
      </c>
      <c r="Q424" s="253">
        <v>15</v>
      </c>
      <c r="R424" s="253">
        <v>16</v>
      </c>
      <c r="S424" s="253"/>
      <c r="T424" s="253"/>
      <c r="U424" s="253"/>
      <c r="V424" s="253"/>
    </row>
    <row r="425" spans="1:22">
      <c r="A425" s="249" t="s">
        <v>40</v>
      </c>
      <c r="B425" s="248">
        <v>133</v>
      </c>
      <c r="C425" s="37">
        <v>0</v>
      </c>
      <c r="D425" s="37">
        <v>0</v>
      </c>
      <c r="E425" s="37">
        <v>0</v>
      </c>
      <c r="F425" s="37">
        <v>0</v>
      </c>
      <c r="G425" s="37">
        <v>0</v>
      </c>
      <c r="H425" s="37">
        <v>0</v>
      </c>
      <c r="I425" s="37">
        <v>0</v>
      </c>
      <c r="J425" s="37">
        <v>0</v>
      </c>
      <c r="K425" s="37">
        <v>0</v>
      </c>
      <c r="L425" s="37">
        <v>0</v>
      </c>
      <c r="M425" s="37">
        <v>0</v>
      </c>
      <c r="N425" s="37">
        <v>0</v>
      </c>
      <c r="O425" s="37">
        <v>0</v>
      </c>
      <c r="P425" s="37">
        <v>0</v>
      </c>
      <c r="Q425" s="37">
        <v>0</v>
      </c>
      <c r="R425" s="37">
        <v>0</v>
      </c>
      <c r="S425" s="37"/>
      <c r="T425" s="37"/>
      <c r="U425" s="37"/>
      <c r="V425" s="37"/>
    </row>
    <row r="426" spans="1:22">
      <c r="A426" s="249" t="s">
        <v>41</v>
      </c>
      <c r="B426" s="248">
        <v>686</v>
      </c>
      <c r="C426" s="37">
        <v>0</v>
      </c>
      <c r="D426" s="37">
        <v>0</v>
      </c>
      <c r="E426" s="37">
        <v>0</v>
      </c>
      <c r="F426" s="37">
        <v>1.831501831501825E-3</v>
      </c>
      <c r="G426" s="37">
        <v>1.831501831501825E-3</v>
      </c>
      <c r="H426" s="37">
        <v>8.0943065882160825E-3</v>
      </c>
      <c r="I426" s="37">
        <v>1.0213763198070325E-2</v>
      </c>
      <c r="J426" s="37">
        <v>1.0213763198070325E-2</v>
      </c>
      <c r="K426" s="37">
        <v>1.2633778446974775E-2</v>
      </c>
      <c r="L426" s="37">
        <v>1.2633778446974775E-2</v>
      </c>
      <c r="M426" s="37">
        <v>1.2633778446974775E-2</v>
      </c>
      <c r="N426" s="37">
        <v>1.2633778446974775E-2</v>
      </c>
      <c r="O426" s="37">
        <v>1.542294856435622E-2</v>
      </c>
      <c r="P426" s="37">
        <v>1.542294856435622E-2</v>
      </c>
      <c r="Q426" s="37">
        <v>1.542294856435622E-2</v>
      </c>
      <c r="R426" s="37">
        <v>1.542294856435622E-2</v>
      </c>
      <c r="S426" s="37"/>
      <c r="T426" s="37"/>
      <c r="U426" s="37"/>
      <c r="V426" s="37"/>
    </row>
    <row r="427" spans="1:22">
      <c r="A427" s="249" t="s">
        <v>42</v>
      </c>
      <c r="B427" s="248">
        <v>1355</v>
      </c>
      <c r="C427" s="37">
        <v>0</v>
      </c>
      <c r="D427" s="37">
        <v>0</v>
      </c>
      <c r="E427" s="37">
        <v>0</v>
      </c>
      <c r="F427" s="37">
        <v>7.5087641736291122E-3</v>
      </c>
      <c r="G427" s="37">
        <v>1.2393155921355037E-2</v>
      </c>
      <c r="H427" s="37">
        <v>1.5580573559395794E-2</v>
      </c>
      <c r="I427" s="37">
        <v>2.1160174576260404E-2</v>
      </c>
      <c r="J427" s="37">
        <v>2.4678535630792031E-2</v>
      </c>
      <c r="K427" s="37">
        <v>3.0886676787584388E-2</v>
      </c>
      <c r="L427" s="37">
        <v>3.4730978961768022E-2</v>
      </c>
      <c r="M427" s="37">
        <v>3.6051456418728756E-2</v>
      </c>
      <c r="N427" s="37">
        <v>3.6051456418728756E-2</v>
      </c>
      <c r="O427" s="37">
        <v>3.8955192916124814E-2</v>
      </c>
      <c r="P427" s="37">
        <v>3.8955192916124814E-2</v>
      </c>
      <c r="Q427" s="37">
        <v>3.8955192916124814E-2</v>
      </c>
      <c r="R427" s="37">
        <v>4.0530676206426253E-2</v>
      </c>
      <c r="S427" s="37"/>
      <c r="T427" s="37"/>
      <c r="U427" s="37"/>
      <c r="V427" s="37"/>
    </row>
    <row r="428" spans="1:22">
      <c r="A428" s="249" t="s">
        <v>43</v>
      </c>
      <c r="B428" s="248">
        <v>1300</v>
      </c>
      <c r="C428" s="37">
        <v>1.6168212196012721E-3</v>
      </c>
      <c r="D428" s="37">
        <v>1.6168212196012721E-3</v>
      </c>
      <c r="E428" s="37">
        <v>1.6168212196012721E-3</v>
      </c>
      <c r="F428" s="37">
        <v>6.6106951095536992E-3</v>
      </c>
      <c r="G428" s="37">
        <v>2.0659546518277505E-2</v>
      </c>
      <c r="H428" s="37">
        <v>2.0659546518277505E-2</v>
      </c>
      <c r="I428" s="37">
        <v>2.0659546518277505E-2</v>
      </c>
      <c r="J428" s="37">
        <v>2.6843449396368624E-2</v>
      </c>
      <c r="K428" s="37">
        <v>3.0734873938062957E-2</v>
      </c>
      <c r="L428" s="37">
        <v>3.0734873938062957E-2</v>
      </c>
      <c r="M428" s="37">
        <v>3.3528145194725689E-2</v>
      </c>
      <c r="N428" s="37">
        <v>3.5017316003362553E-2</v>
      </c>
      <c r="O428" s="37">
        <v>3.5017316003362553E-2</v>
      </c>
      <c r="P428" s="37">
        <v>3.6591512877745314E-2</v>
      </c>
      <c r="Q428" s="37">
        <v>3.9824609605538575E-2</v>
      </c>
      <c r="R428" s="37">
        <v>4.4944409426604603E-2</v>
      </c>
      <c r="S428" s="37"/>
      <c r="T428" s="37"/>
      <c r="U428" s="37"/>
      <c r="V428" s="37"/>
    </row>
    <row r="429" spans="1:22">
      <c r="A429" s="249" t="s">
        <v>44</v>
      </c>
      <c r="B429" s="248">
        <v>554</v>
      </c>
      <c r="C429" s="37">
        <v>0</v>
      </c>
      <c r="D429" s="37">
        <v>6.5352143014117958E-3</v>
      </c>
      <c r="E429" s="37">
        <v>9.1223621808351751E-3</v>
      </c>
      <c r="F429" s="37">
        <v>3.6742871632739038E-2</v>
      </c>
      <c r="G429" s="37">
        <v>8.9614322456499695E-2</v>
      </c>
      <c r="H429" s="37">
        <v>9.5926686972555908E-2</v>
      </c>
      <c r="I429" s="37">
        <v>9.5926686972555908E-2</v>
      </c>
      <c r="J429" s="37">
        <v>0.10716690933756534</v>
      </c>
      <c r="K429" s="37">
        <v>0.10716690933756534</v>
      </c>
      <c r="L429" s="37">
        <v>0.10716690933756534</v>
      </c>
      <c r="M429" s="37">
        <v>0.12413488850109822</v>
      </c>
      <c r="N429" s="37">
        <v>0.12840740124011729</v>
      </c>
      <c r="O429" s="37">
        <v>0.13758206017443186</v>
      </c>
      <c r="P429" s="37">
        <v>0.13758206017443186</v>
      </c>
      <c r="Q429" s="37">
        <v>0.1475840670505153</v>
      </c>
      <c r="R429" s="37">
        <v>0.16825174172893043</v>
      </c>
      <c r="S429" s="37"/>
      <c r="T429" s="37"/>
      <c r="U429" s="37"/>
      <c r="V429" s="37"/>
    </row>
    <row r="430" spans="1:22">
      <c r="A430" s="249" t="s">
        <v>45</v>
      </c>
      <c r="B430" s="248">
        <v>1052</v>
      </c>
      <c r="C430" s="37">
        <v>8.1283415714792362E-3</v>
      </c>
      <c r="D430" s="37">
        <v>2.6309095439556063E-2</v>
      </c>
      <c r="E430" s="37">
        <v>3.7899120963823751E-2</v>
      </c>
      <c r="F430" s="37">
        <v>8.6224408947437881E-2</v>
      </c>
      <c r="G430" s="37">
        <v>0.2000281866899184</v>
      </c>
      <c r="H430" s="37">
        <v>0.21216515983991435</v>
      </c>
      <c r="I430" s="37">
        <v>0.22154575765421258</v>
      </c>
      <c r="J430" s="37">
        <v>0.24008017106644142</v>
      </c>
      <c r="K430" s="37">
        <v>0.25115817326981627</v>
      </c>
      <c r="L430" s="37">
        <v>0.25430456749977504</v>
      </c>
      <c r="M430" s="37">
        <v>0.26839516072283987</v>
      </c>
      <c r="N430" s="37">
        <v>0.28718564823279402</v>
      </c>
      <c r="O430" s="37">
        <v>0.31189390546841245</v>
      </c>
      <c r="P430" s="37">
        <v>0.32524506483091786</v>
      </c>
      <c r="Q430" s="37">
        <v>0.34364037410259518</v>
      </c>
      <c r="R430" s="37">
        <v>0.36743159038864248</v>
      </c>
      <c r="S430" s="37"/>
      <c r="T430" s="37"/>
      <c r="U430" s="37"/>
      <c r="V430" s="37"/>
    </row>
    <row r="431" spans="1:22">
      <c r="A431" s="249" t="s">
        <v>51</v>
      </c>
      <c r="B431" s="248">
        <v>356</v>
      </c>
      <c r="C431" s="37">
        <v>7.1747626051377744E-2</v>
      </c>
      <c r="D431" s="37">
        <v>0.11128030727704752</v>
      </c>
      <c r="E431" s="37">
        <v>0.14325664196830146</v>
      </c>
      <c r="F431" s="37">
        <v>0.21510634802863993</v>
      </c>
      <c r="G431" s="37">
        <v>0.38433891808483844</v>
      </c>
      <c r="H431" s="37">
        <v>0.41640440196062167</v>
      </c>
      <c r="I431" s="37">
        <v>0.50707014665602501</v>
      </c>
      <c r="J431" s="37">
        <v>0.51909282600587814</v>
      </c>
      <c r="K431" s="37">
        <v>0.53245135861682602</v>
      </c>
      <c r="L431" s="37">
        <v>0.54857372556107331</v>
      </c>
      <c r="M431" s="37">
        <v>0.56663077653863048</v>
      </c>
      <c r="N431" s="37">
        <v>0.58632937760505621</v>
      </c>
      <c r="O431" s="37">
        <v>0.58632937760505621</v>
      </c>
      <c r="P431" s="37">
        <v>0.58632937760505621</v>
      </c>
      <c r="Q431" s="37">
        <v>0.61390741909805246</v>
      </c>
      <c r="R431" s="37">
        <v>0.64148546059104872</v>
      </c>
      <c r="S431" s="37"/>
      <c r="T431" s="37"/>
      <c r="U431" s="37"/>
      <c r="V431" s="37"/>
    </row>
    <row r="432" spans="1:22">
      <c r="A432" s="249" t="s">
        <v>37</v>
      </c>
      <c r="B432" s="248">
        <v>3474</v>
      </c>
      <c r="C432" s="37">
        <v>6.0277505496209027E-4</v>
      </c>
      <c r="D432" s="37">
        <v>6.0277505496209027E-4</v>
      </c>
      <c r="E432" s="37">
        <v>6.0277505496209027E-4</v>
      </c>
      <c r="F432" s="37">
        <v>5.7498585231323673E-3</v>
      </c>
      <c r="G432" s="37">
        <v>1.2806623526261496E-2</v>
      </c>
      <c r="H432" s="37">
        <v>1.5303857073698635E-2</v>
      </c>
      <c r="I432" s="37">
        <v>1.7909025145684154E-2</v>
      </c>
      <c r="J432" s="37">
        <v>2.1564594488122091E-2</v>
      </c>
      <c r="K432" s="37">
        <v>2.5889264481635421E-2</v>
      </c>
      <c r="L432" s="37">
        <v>2.7386973719895402E-2</v>
      </c>
      <c r="M432" s="37">
        <v>2.892459114624979E-2</v>
      </c>
      <c r="N432" s="37">
        <v>2.9470139128751849E-2</v>
      </c>
      <c r="O432" s="37">
        <v>3.116007214748151E-2</v>
      </c>
      <c r="P432" s="37">
        <v>3.1732672577654442E-2</v>
      </c>
      <c r="Q432" s="37">
        <v>3.2916055914051112E-2</v>
      </c>
      <c r="R432" s="37">
        <v>3.5389627458902839E-2</v>
      </c>
      <c r="S432" s="37"/>
      <c r="T432" s="37"/>
      <c r="U432" s="37"/>
      <c r="V432" s="37"/>
    </row>
    <row r="433" spans="1:22">
      <c r="A433" s="249" t="s">
        <v>38</v>
      </c>
      <c r="B433" s="248">
        <v>1962</v>
      </c>
      <c r="C433" s="37">
        <v>1.716831637212024E-2</v>
      </c>
      <c r="D433" s="37">
        <v>3.5452995619632777E-2</v>
      </c>
      <c r="E433" s="37">
        <v>4.7630066292216E-2</v>
      </c>
      <c r="F433" s="37">
        <v>9.2606889154860705E-2</v>
      </c>
      <c r="G433" s="37">
        <v>0.1942670219311522</v>
      </c>
      <c r="H433" s="37">
        <v>0.2070177454754718</v>
      </c>
      <c r="I433" s="37">
        <v>0.22204561236854226</v>
      </c>
      <c r="J433" s="37">
        <v>0.2369205389109692</v>
      </c>
      <c r="K433" s="37">
        <v>0.243951643218422</v>
      </c>
      <c r="L433" s="37">
        <v>0.24706334937116348</v>
      </c>
      <c r="M433" s="37">
        <v>0.26213496215172327</v>
      </c>
      <c r="N433" s="37">
        <v>0.2744044734190918</v>
      </c>
      <c r="O433" s="37">
        <v>0.28960443135812786</v>
      </c>
      <c r="P433" s="37">
        <v>0.29567123080699831</v>
      </c>
      <c r="Q433" s="37">
        <v>0.31044268065513769</v>
      </c>
      <c r="R433" s="37">
        <v>0.33227227257212522</v>
      </c>
      <c r="S433" s="37"/>
      <c r="T433" s="37"/>
      <c r="U433" s="37"/>
      <c r="V433" s="37"/>
    </row>
    <row r="434" spans="1:22">
      <c r="A434" s="249" t="s">
        <v>39</v>
      </c>
      <c r="B434" s="248">
        <v>5436</v>
      </c>
      <c r="C434" s="37">
        <v>6.396186737759435E-3</v>
      </c>
      <c r="D434" s="37">
        <v>1.2373659841925622E-2</v>
      </c>
      <c r="E434" s="37">
        <v>1.6093320723280402E-2</v>
      </c>
      <c r="F434" s="37">
        <v>3.2668573770486375E-2</v>
      </c>
      <c r="G434" s="37">
        <v>6.6807859166913119E-2</v>
      </c>
      <c r="H434" s="37">
        <v>7.2167471829071905E-2</v>
      </c>
      <c r="I434" s="37">
        <v>7.7952143331863621E-2</v>
      </c>
      <c r="J434" s="37">
        <v>8.4404847833720709E-2</v>
      </c>
      <c r="K434" s="37">
        <v>8.9370888807066229E-2</v>
      </c>
      <c r="L434" s="37">
        <v>9.1240489355325916E-2</v>
      </c>
      <c r="M434" s="37">
        <v>9.591957763422998E-2</v>
      </c>
      <c r="N434" s="37">
        <v>9.916062801008807E-2</v>
      </c>
      <c r="O434" s="37">
        <v>0.1038558642676074</v>
      </c>
      <c r="P434" s="37">
        <v>0.10562423350346317</v>
      </c>
      <c r="Q434" s="37">
        <v>0.10974071604687574</v>
      </c>
      <c r="R434" s="37">
        <v>0.116359543654454</v>
      </c>
      <c r="S434" s="37"/>
      <c r="T434" s="37"/>
      <c r="U434" s="37"/>
      <c r="V434" s="37"/>
    </row>
    <row r="435" spans="1:22">
      <c r="A435" s="254">
        <v>38718</v>
      </c>
      <c r="B435" s="250"/>
    </row>
    <row r="436" spans="1:22">
      <c r="A436" s="251" t="s">
        <v>121</v>
      </c>
      <c r="B436" s="252" t="s">
        <v>122</v>
      </c>
      <c r="C436" s="253">
        <v>1</v>
      </c>
      <c r="D436" s="253">
        <v>2</v>
      </c>
      <c r="E436" s="253">
        <v>3</v>
      </c>
      <c r="F436" s="253">
        <v>4</v>
      </c>
      <c r="G436" s="253">
        <v>5</v>
      </c>
      <c r="H436" s="253">
        <v>6</v>
      </c>
      <c r="I436" s="253">
        <v>7</v>
      </c>
      <c r="J436" s="253">
        <v>8</v>
      </c>
      <c r="K436" s="253">
        <v>9</v>
      </c>
      <c r="L436" s="253">
        <v>10</v>
      </c>
      <c r="M436" s="253">
        <v>11</v>
      </c>
      <c r="N436" s="253">
        <v>12</v>
      </c>
      <c r="O436" s="253">
        <v>13</v>
      </c>
      <c r="P436" s="253">
        <v>14</v>
      </c>
      <c r="Q436" s="253">
        <v>15</v>
      </c>
      <c r="R436" s="253"/>
      <c r="S436" s="253"/>
      <c r="T436" s="253"/>
      <c r="U436" s="253"/>
      <c r="V436" s="253"/>
    </row>
    <row r="437" spans="1:22">
      <c r="A437" s="249" t="s">
        <v>40</v>
      </c>
      <c r="B437" s="248">
        <v>128</v>
      </c>
      <c r="C437" s="37">
        <v>0</v>
      </c>
      <c r="D437" s="37">
        <v>0</v>
      </c>
      <c r="E437" s="37">
        <v>0</v>
      </c>
      <c r="F437" s="37">
        <v>0</v>
      </c>
      <c r="G437" s="37">
        <v>0</v>
      </c>
      <c r="H437" s="37">
        <v>0</v>
      </c>
      <c r="I437" s="37">
        <v>0</v>
      </c>
      <c r="J437" s="37">
        <v>0</v>
      </c>
      <c r="K437" s="37">
        <v>0</v>
      </c>
      <c r="L437" s="37">
        <v>0</v>
      </c>
      <c r="M437" s="37">
        <v>0</v>
      </c>
      <c r="N437" s="37">
        <v>0</v>
      </c>
      <c r="O437" s="37">
        <v>0</v>
      </c>
      <c r="P437" s="37">
        <v>0</v>
      </c>
      <c r="Q437" s="37">
        <v>0</v>
      </c>
      <c r="R437" s="37"/>
      <c r="S437" s="37"/>
      <c r="T437" s="37"/>
      <c r="U437" s="37"/>
      <c r="V437" s="37"/>
    </row>
    <row r="438" spans="1:22">
      <c r="A438" s="249" t="s">
        <v>41</v>
      </c>
      <c r="B438" s="248">
        <v>703</v>
      </c>
      <c r="C438" s="37">
        <v>0</v>
      </c>
      <c r="D438" s="37">
        <v>0</v>
      </c>
      <c r="E438" s="37">
        <v>1.6977928692699651E-3</v>
      </c>
      <c r="F438" s="37">
        <v>1.6977928692699651E-3</v>
      </c>
      <c r="G438" s="37">
        <v>7.5269020557142685E-3</v>
      </c>
      <c r="H438" s="37">
        <v>9.5000096062993755E-3</v>
      </c>
      <c r="I438" s="37">
        <v>9.5000096062993755E-3</v>
      </c>
      <c r="J438" s="37">
        <v>1.1720861602697807E-2</v>
      </c>
      <c r="K438" s="37">
        <v>1.3987556874251239E-2</v>
      </c>
      <c r="L438" s="37">
        <v>1.3987556874251239E-2</v>
      </c>
      <c r="M438" s="37">
        <v>1.3987556874251239E-2</v>
      </c>
      <c r="N438" s="37">
        <v>1.6562001895467304E-2</v>
      </c>
      <c r="O438" s="37">
        <v>1.6562001895467304E-2</v>
      </c>
      <c r="P438" s="37">
        <v>1.6562001895467304E-2</v>
      </c>
      <c r="Q438" s="37">
        <v>1.6562001895467304E-2</v>
      </c>
      <c r="R438" s="37"/>
      <c r="S438" s="37"/>
      <c r="T438" s="37"/>
      <c r="U438" s="37"/>
      <c r="V438" s="37"/>
    </row>
    <row r="439" spans="1:22">
      <c r="A439" s="249" t="s">
        <v>42</v>
      </c>
      <c r="B439" s="248">
        <v>1414</v>
      </c>
      <c r="C439" s="37">
        <v>0</v>
      </c>
      <c r="D439" s="37">
        <v>0</v>
      </c>
      <c r="E439" s="37">
        <v>6.7867685753795204E-3</v>
      </c>
      <c r="F439" s="37">
        <v>1.034448147641398E-2</v>
      </c>
      <c r="G439" s="37">
        <v>1.3247058183836424E-2</v>
      </c>
      <c r="H439" s="37">
        <v>1.8319021601921226E-2</v>
      </c>
      <c r="I439" s="37">
        <v>2.1509890965181966E-2</v>
      </c>
      <c r="J439" s="37">
        <v>2.9379948791134924E-2</v>
      </c>
      <c r="K439" s="37">
        <v>3.1725871143217677E-2</v>
      </c>
      <c r="L439" s="37">
        <v>3.2933195493413114E-2</v>
      </c>
      <c r="M439" s="37">
        <v>3.2933195493413114E-2</v>
      </c>
      <c r="N439" s="37">
        <v>3.5601179467984356E-2</v>
      </c>
      <c r="O439" s="37">
        <v>3.5601179467984356E-2</v>
      </c>
      <c r="P439" s="37">
        <v>3.5601179467984356E-2</v>
      </c>
      <c r="Q439" s="37">
        <v>3.706017919647453E-2</v>
      </c>
      <c r="R439" s="37"/>
      <c r="S439" s="37"/>
      <c r="T439" s="37"/>
      <c r="U439" s="37"/>
      <c r="V439" s="37"/>
    </row>
    <row r="440" spans="1:22">
      <c r="A440" s="249" t="s">
        <v>43</v>
      </c>
      <c r="B440" s="248">
        <v>1285</v>
      </c>
      <c r="C440" s="37">
        <v>0</v>
      </c>
      <c r="D440" s="37">
        <v>0</v>
      </c>
      <c r="E440" s="37">
        <v>5.6292478771423626E-3</v>
      </c>
      <c r="F440" s="37">
        <v>1.5768647112701317E-2</v>
      </c>
      <c r="G440" s="37">
        <v>1.5768647112701317E-2</v>
      </c>
      <c r="H440" s="37">
        <v>1.5768647112701317E-2</v>
      </c>
      <c r="I440" s="37">
        <v>2.0529905066898224E-2</v>
      </c>
      <c r="J440" s="37">
        <v>2.4269026259294391E-2</v>
      </c>
      <c r="K440" s="37">
        <v>2.4269026259294391E-2</v>
      </c>
      <c r="L440" s="37">
        <v>2.5613008316788477E-2</v>
      </c>
      <c r="M440" s="37">
        <v>2.7058686345992067E-2</v>
      </c>
      <c r="N440" s="37">
        <v>2.7058686345992067E-2</v>
      </c>
      <c r="O440" s="37">
        <v>2.858846828569972E-2</v>
      </c>
      <c r="P440" s="37">
        <v>3.3286561496408074E-2</v>
      </c>
      <c r="Q440" s="37">
        <v>3.8230264357167032E-2</v>
      </c>
      <c r="R440" s="37"/>
      <c r="S440" s="37"/>
      <c r="T440" s="37"/>
      <c r="U440" s="37"/>
      <c r="V440" s="37"/>
    </row>
    <row r="441" spans="1:22">
      <c r="A441" s="249" t="s">
        <v>44</v>
      </c>
      <c r="B441" s="248">
        <v>560</v>
      </c>
      <c r="C441" s="37">
        <v>1.9646365422396617E-3</v>
      </c>
      <c r="D441" s="37">
        <v>1.9646365422396617E-3</v>
      </c>
      <c r="E441" s="37">
        <v>3.1169894532119602E-2</v>
      </c>
      <c r="F441" s="37">
        <v>9.4736926718544723E-2</v>
      </c>
      <c r="G441" s="37">
        <v>9.4736926718544723E-2</v>
      </c>
      <c r="H441" s="37">
        <v>9.4736926718544723E-2</v>
      </c>
      <c r="I441" s="37">
        <v>0.10431155093573274</v>
      </c>
      <c r="J441" s="37">
        <v>0.10767880074424507</v>
      </c>
      <c r="K441" s="37">
        <v>0.11121975788414884</v>
      </c>
      <c r="L441" s="37">
        <v>0.13321540427905931</v>
      </c>
      <c r="M441" s="37">
        <v>0.13695154477785643</v>
      </c>
      <c r="N441" s="37">
        <v>0.15308435840131895</v>
      </c>
      <c r="O441" s="37">
        <v>0.15717573831242371</v>
      </c>
      <c r="P441" s="37">
        <v>0.16609752666812549</v>
      </c>
      <c r="Q441" s="37">
        <v>0.1891884040864934</v>
      </c>
      <c r="R441" s="37"/>
      <c r="S441" s="37"/>
      <c r="T441" s="37"/>
      <c r="U441" s="37"/>
      <c r="V441" s="37"/>
    </row>
    <row r="442" spans="1:22">
      <c r="A442" s="249" t="s">
        <v>45</v>
      </c>
      <c r="B442" s="248">
        <v>1123</v>
      </c>
      <c r="C442" s="37">
        <v>1.0627644563604988E-2</v>
      </c>
      <c r="D442" s="37">
        <v>2.1290829104625875E-2</v>
      </c>
      <c r="E442" s="37">
        <v>8.2396806171731063E-2</v>
      </c>
      <c r="F442" s="37">
        <v>0.18701179024359582</v>
      </c>
      <c r="G442" s="37">
        <v>0.21128410769522821</v>
      </c>
      <c r="H442" s="37">
        <v>0.22716560581484357</v>
      </c>
      <c r="I442" s="37">
        <v>0.25191075366892091</v>
      </c>
      <c r="J442" s="37">
        <v>0.26167368420908987</v>
      </c>
      <c r="K442" s="37">
        <v>0.267185122542689</v>
      </c>
      <c r="L442" s="37">
        <v>0.29178427767483761</v>
      </c>
      <c r="M442" s="37">
        <v>0.3190393017386729</v>
      </c>
      <c r="N442" s="37">
        <v>0.34871785814996337</v>
      </c>
      <c r="O442" s="37">
        <v>0.36472906209187561</v>
      </c>
      <c r="P442" s="37">
        <v>0.3895752877039268</v>
      </c>
      <c r="Q442" s="37">
        <v>0.41992938830917992</v>
      </c>
      <c r="R442" s="37"/>
      <c r="S442" s="37"/>
      <c r="T442" s="37"/>
      <c r="U442" s="37"/>
      <c r="V442" s="37"/>
    </row>
    <row r="443" spans="1:22">
      <c r="A443" s="249" t="s">
        <v>51</v>
      </c>
      <c r="B443" s="248">
        <v>380</v>
      </c>
      <c r="C443" s="37">
        <v>5.8482888969009994E-2</v>
      </c>
      <c r="D443" s="37">
        <v>9.8627882375242337E-2</v>
      </c>
      <c r="E443" s="37">
        <v>0.19694963467346127</v>
      </c>
      <c r="F443" s="37">
        <v>0.39203022049460756</v>
      </c>
      <c r="G443" s="37">
        <v>0.44057809339901322</v>
      </c>
      <c r="H443" s="37">
        <v>0.50453669642584442</v>
      </c>
      <c r="I443" s="37">
        <v>0.51293437953727072</v>
      </c>
      <c r="J443" s="37">
        <v>0.53286545352040027</v>
      </c>
      <c r="K443" s="37">
        <v>0.54484326240449266</v>
      </c>
      <c r="L443" s="37">
        <v>0.5582302252749487</v>
      </c>
      <c r="M443" s="37">
        <v>0.60393054679822988</v>
      </c>
      <c r="N443" s="37">
        <v>0.60393054679822988</v>
      </c>
      <c r="O443" s="37">
        <v>0.60393054679822988</v>
      </c>
      <c r="P443" s="37">
        <v>0.6272287499277458</v>
      </c>
      <c r="Q443" s="37">
        <v>0.65208016659922952</v>
      </c>
      <c r="R443" s="37"/>
      <c r="S443" s="37"/>
      <c r="T443" s="37"/>
      <c r="U443" s="37"/>
      <c r="V443" s="37"/>
    </row>
    <row r="444" spans="1:22">
      <c r="A444" s="249" t="s">
        <v>37</v>
      </c>
      <c r="B444" s="248">
        <v>3530</v>
      </c>
      <c r="C444" s="37">
        <v>0</v>
      </c>
      <c r="D444" s="37">
        <v>0</v>
      </c>
      <c r="E444" s="37">
        <v>5.091643395155554E-3</v>
      </c>
      <c r="F444" s="37">
        <v>1.016926213876812E-2</v>
      </c>
      <c r="G444" s="37">
        <v>1.2483643095166475E-2</v>
      </c>
      <c r="H444" s="37">
        <v>1.4899670090117612E-2</v>
      </c>
      <c r="I444" s="37">
        <v>1.7878154037692218E-2</v>
      </c>
      <c r="J444" s="37">
        <v>2.2795887798715886E-2</v>
      </c>
      <c r="K444" s="37">
        <v>2.419155331299172E-2</v>
      </c>
      <c r="L444" s="37">
        <v>2.5150859893832811E-2</v>
      </c>
      <c r="M444" s="37">
        <v>2.5665020832707386E-2</v>
      </c>
      <c r="N444" s="37">
        <v>2.7255712568923784E-2</v>
      </c>
      <c r="O444" s="37">
        <v>2.7794629071655641E-2</v>
      </c>
      <c r="P444" s="37">
        <v>2.9465146726908142E-2</v>
      </c>
      <c r="Q444" s="37">
        <v>3.1795224531097843E-2</v>
      </c>
      <c r="R444" s="37"/>
      <c r="S444" s="37"/>
      <c r="T444" s="37"/>
      <c r="U444" s="37"/>
      <c r="V444" s="37"/>
    </row>
    <row r="445" spans="1:22">
      <c r="A445" s="249" t="s">
        <v>38</v>
      </c>
      <c r="B445" s="248">
        <v>2063</v>
      </c>
      <c r="C445" s="37">
        <v>1.6656632656209758E-2</v>
      </c>
      <c r="D445" s="37">
        <v>2.9234157159639174E-2</v>
      </c>
      <c r="E445" s="37">
        <v>8.6393157093422102E-2</v>
      </c>
      <c r="F445" s="37">
        <v>0.19228818240028178</v>
      </c>
      <c r="G445" s="37">
        <v>0.21229050869110888</v>
      </c>
      <c r="H445" s="37">
        <v>0.22891301759017468</v>
      </c>
      <c r="I445" s="37">
        <v>0.24581688028228421</v>
      </c>
      <c r="J445" s="37">
        <v>0.25425365898670627</v>
      </c>
      <c r="K445" s="37">
        <v>0.25959060068045015</v>
      </c>
      <c r="L445" s="37">
        <v>0.28117014226070958</v>
      </c>
      <c r="M445" s="37">
        <v>0.29957853430278447</v>
      </c>
      <c r="N445" s="37">
        <v>0.31956417881754506</v>
      </c>
      <c r="O445" s="37">
        <v>0.32838114282054531</v>
      </c>
      <c r="P445" s="37">
        <v>0.34517596025140407</v>
      </c>
      <c r="Q445" s="37">
        <v>0.37058892482171935</v>
      </c>
      <c r="R445" s="37"/>
      <c r="S445" s="37"/>
      <c r="T445" s="37"/>
      <c r="U445" s="37"/>
      <c r="V445" s="37"/>
    </row>
    <row r="446" spans="1:22">
      <c r="A446" s="249" t="s">
        <v>39</v>
      </c>
      <c r="B446" s="248">
        <v>5593</v>
      </c>
      <c r="C446" s="37">
        <v>5.8799003788768678E-3</v>
      </c>
      <c r="D446" s="37">
        <v>1.0027324687456596E-2</v>
      </c>
      <c r="E446" s="37">
        <v>3.1499418475631757E-2</v>
      </c>
      <c r="F446" s="37">
        <v>6.826202318600505E-2</v>
      </c>
      <c r="G446" s="37">
        <v>7.5972718385002969E-2</v>
      </c>
      <c r="H446" s="37">
        <v>8.2341023169273941E-2</v>
      </c>
      <c r="I446" s="37">
        <v>8.9087413542992322E-2</v>
      </c>
      <c r="J446" s="37">
        <v>9.48951052599879E-2</v>
      </c>
      <c r="K446" s="37">
        <v>9.7279977951927665E-2</v>
      </c>
      <c r="L446" s="37">
        <v>0.10334889661076896</v>
      </c>
      <c r="M446" s="37">
        <v>0.10820053481263536</v>
      </c>
      <c r="N446" s="37">
        <v>0.11410190054558178</v>
      </c>
      <c r="O446" s="37">
        <v>0.11654773427660303</v>
      </c>
      <c r="P446" s="37">
        <v>0.12161136083612623</v>
      </c>
      <c r="Q446" s="37">
        <v>0.12905478633559742</v>
      </c>
      <c r="R446" s="37"/>
      <c r="S446" s="37"/>
      <c r="T446" s="37"/>
      <c r="U446" s="37"/>
      <c r="V446" s="37"/>
    </row>
    <row r="447" spans="1:22">
      <c r="A447" s="254">
        <v>39083</v>
      </c>
      <c r="B447" s="250"/>
    </row>
    <row r="448" spans="1:22">
      <c r="A448" s="251" t="s">
        <v>121</v>
      </c>
      <c r="B448" s="252" t="s">
        <v>122</v>
      </c>
      <c r="C448" s="253">
        <v>1</v>
      </c>
      <c r="D448" s="253">
        <v>2</v>
      </c>
      <c r="E448" s="253">
        <v>3</v>
      </c>
      <c r="F448" s="253">
        <v>4</v>
      </c>
      <c r="G448" s="253">
        <v>5</v>
      </c>
      <c r="H448" s="253">
        <v>6</v>
      </c>
      <c r="I448" s="253">
        <v>7</v>
      </c>
      <c r="J448" s="253">
        <v>8</v>
      </c>
      <c r="K448" s="253">
        <v>9</v>
      </c>
      <c r="L448" s="253">
        <v>10</v>
      </c>
      <c r="M448" s="253">
        <v>11</v>
      </c>
      <c r="N448" s="253">
        <v>12</v>
      </c>
      <c r="O448" s="253">
        <v>13</v>
      </c>
      <c r="P448" s="253">
        <v>14</v>
      </c>
      <c r="Q448" s="253"/>
      <c r="R448" s="253"/>
      <c r="S448" s="253"/>
      <c r="T448" s="253"/>
      <c r="U448" s="253"/>
      <c r="V448" s="253"/>
    </row>
    <row r="449" spans="1:22">
      <c r="A449" s="249" t="s">
        <v>40</v>
      </c>
      <c r="B449" s="248">
        <v>137</v>
      </c>
      <c r="C449" s="37">
        <v>0</v>
      </c>
      <c r="D449" s="37">
        <v>0</v>
      </c>
      <c r="E449" s="37">
        <v>0</v>
      </c>
      <c r="F449" s="37">
        <v>0</v>
      </c>
      <c r="G449" s="37">
        <v>0</v>
      </c>
      <c r="H449" s="37">
        <v>0</v>
      </c>
      <c r="I449" s="37">
        <v>0</v>
      </c>
      <c r="J449" s="37">
        <v>0</v>
      </c>
      <c r="K449" s="37">
        <v>0</v>
      </c>
      <c r="L449" s="37">
        <v>0</v>
      </c>
      <c r="M449" s="37">
        <v>0</v>
      </c>
      <c r="N449" s="37">
        <v>0</v>
      </c>
      <c r="O449" s="37">
        <v>0</v>
      </c>
      <c r="P449" s="37">
        <v>0</v>
      </c>
      <c r="Q449" s="37"/>
      <c r="R449" s="37"/>
      <c r="S449" s="37"/>
      <c r="T449" s="37"/>
      <c r="U449" s="37"/>
      <c r="V449" s="37"/>
    </row>
    <row r="450" spans="1:22">
      <c r="A450" s="249" t="s">
        <v>41</v>
      </c>
      <c r="B450" s="248">
        <v>750</v>
      </c>
      <c r="C450" s="37">
        <v>0</v>
      </c>
      <c r="D450" s="37">
        <v>1.5015015015015232E-3</v>
      </c>
      <c r="E450" s="37">
        <v>1.5015015015015232E-3</v>
      </c>
      <c r="F450" s="37">
        <v>6.6954969027521738E-3</v>
      </c>
      <c r="G450" s="37">
        <v>8.4566750997331352E-3</v>
      </c>
      <c r="H450" s="37">
        <v>8.4566750997331352E-3</v>
      </c>
      <c r="I450" s="37">
        <v>1.0455754383806304E-2</v>
      </c>
      <c r="J450" s="37">
        <v>1.2496051797447949E-2</v>
      </c>
      <c r="K450" s="37">
        <v>1.2496051797447949E-2</v>
      </c>
      <c r="L450" s="37">
        <v>1.2496051797447949E-2</v>
      </c>
      <c r="M450" s="37">
        <v>1.4797925802582101E-2</v>
      </c>
      <c r="N450" s="37">
        <v>1.4797925802582101E-2</v>
      </c>
      <c r="O450" s="37">
        <v>1.4797925802582101E-2</v>
      </c>
      <c r="P450" s="37">
        <v>1.4797925802582101E-2</v>
      </c>
      <c r="Q450" s="37"/>
      <c r="R450" s="37"/>
      <c r="S450" s="37"/>
      <c r="T450" s="37"/>
      <c r="U450" s="37"/>
      <c r="V450" s="37"/>
    </row>
    <row r="451" spans="1:22">
      <c r="A451" s="249" t="s">
        <v>42</v>
      </c>
      <c r="B451" s="248">
        <v>1409</v>
      </c>
      <c r="C451" s="37">
        <v>0</v>
      </c>
      <c r="D451" s="37">
        <v>7.1229679683585401E-3</v>
      </c>
      <c r="E451" s="37">
        <v>1.0446579753443652E-2</v>
      </c>
      <c r="F451" s="37">
        <v>1.3142384617668479E-2</v>
      </c>
      <c r="G451" s="37">
        <v>1.7863264273163093E-2</v>
      </c>
      <c r="H451" s="37">
        <v>2.1855544672044869E-2</v>
      </c>
      <c r="I451" s="37">
        <v>3.1309458289680903E-2</v>
      </c>
      <c r="J451" s="37">
        <v>3.3502316695471324E-2</v>
      </c>
      <c r="K451" s="37">
        <v>3.4632723342611138E-2</v>
      </c>
      <c r="L451" s="37">
        <v>3.4632723342611138E-2</v>
      </c>
      <c r="M451" s="37">
        <v>3.7148546875719668E-2</v>
      </c>
      <c r="N451" s="37">
        <v>3.7148546875719668E-2</v>
      </c>
      <c r="O451" s="37">
        <v>3.7148546875719668E-2</v>
      </c>
      <c r="P451" s="37">
        <v>3.8531954135955671E-2</v>
      </c>
      <c r="Q451" s="37"/>
      <c r="R451" s="37"/>
      <c r="S451" s="37"/>
      <c r="T451" s="37"/>
      <c r="U451" s="37"/>
      <c r="V451" s="37"/>
    </row>
    <row r="452" spans="1:22">
      <c r="A452" s="249" t="s">
        <v>43</v>
      </c>
      <c r="B452" s="248">
        <v>1280</v>
      </c>
      <c r="C452" s="37">
        <v>0</v>
      </c>
      <c r="D452" s="37">
        <v>7.0510102947681785E-3</v>
      </c>
      <c r="E452" s="37">
        <v>1.7485562649156461E-2</v>
      </c>
      <c r="F452" s="37">
        <v>1.7485562649156461E-2</v>
      </c>
      <c r="G452" s="37">
        <v>1.7485562649156461E-2</v>
      </c>
      <c r="H452" s="37">
        <v>2.1979986968225451E-2</v>
      </c>
      <c r="I452" s="37">
        <v>2.5504306284560241E-2</v>
      </c>
      <c r="J452" s="37">
        <v>2.5504306284560241E-2</v>
      </c>
      <c r="K452" s="37">
        <v>2.6763344648533693E-2</v>
      </c>
      <c r="L452" s="37">
        <v>2.8111317855391671E-2</v>
      </c>
      <c r="M452" s="37">
        <v>2.9497749641617999E-2</v>
      </c>
      <c r="N452" s="37">
        <v>3.092495883332147E-2</v>
      </c>
      <c r="O452" s="37">
        <v>3.5314672814757087E-2</v>
      </c>
      <c r="P452" s="37">
        <v>4.1549084301748418E-2</v>
      </c>
      <c r="Q452" s="37"/>
      <c r="R452" s="37"/>
      <c r="S452" s="37"/>
      <c r="T452" s="37"/>
      <c r="U452" s="37"/>
      <c r="V452" s="37"/>
    </row>
    <row r="453" spans="1:22">
      <c r="A453" s="249" t="s">
        <v>44</v>
      </c>
      <c r="B453" s="248">
        <v>626</v>
      </c>
      <c r="C453" s="37">
        <v>0</v>
      </c>
      <c r="D453" s="37">
        <v>1.7823451910408461E-2</v>
      </c>
      <c r="E453" s="37">
        <v>7.4127773077789061E-2</v>
      </c>
      <c r="F453" s="37">
        <v>8.1154064415883242E-2</v>
      </c>
      <c r="G453" s="37">
        <v>8.1154064415883242E-2</v>
      </c>
      <c r="H453" s="37">
        <v>9.446688445468554E-2</v>
      </c>
      <c r="I453" s="37">
        <v>0.10272616209157182</v>
      </c>
      <c r="J453" s="37">
        <v>0.10567772076890214</v>
      </c>
      <c r="K453" s="37">
        <v>0.12768333388943653</v>
      </c>
      <c r="L453" s="37">
        <v>0.14053554297649173</v>
      </c>
      <c r="M453" s="37">
        <v>0.15462703339652495</v>
      </c>
      <c r="N453" s="37">
        <v>0.16196434130952309</v>
      </c>
      <c r="O453" s="37">
        <v>0.1819630899189062</v>
      </c>
      <c r="P453" s="37">
        <v>0.20239653939924518</v>
      </c>
      <c r="Q453" s="37"/>
      <c r="R453" s="37"/>
      <c r="S453" s="37"/>
      <c r="T453" s="37"/>
      <c r="U453" s="37"/>
      <c r="V453" s="37"/>
    </row>
    <row r="454" spans="1:22">
      <c r="A454" s="249" t="s">
        <v>45</v>
      </c>
      <c r="B454" s="248">
        <v>1145</v>
      </c>
      <c r="C454" s="37">
        <v>9.6246390760346134E-4</v>
      </c>
      <c r="D454" s="37">
        <v>6.5491797096624005E-2</v>
      </c>
      <c r="E454" s="37">
        <v>0.17913240448961476</v>
      </c>
      <c r="F454" s="37">
        <v>0.20953467574853479</v>
      </c>
      <c r="G454" s="37">
        <v>0.23119375445034196</v>
      </c>
      <c r="H454" s="37">
        <v>0.25817362095155105</v>
      </c>
      <c r="I454" s="37">
        <v>0.27141221701260576</v>
      </c>
      <c r="J454" s="37">
        <v>0.28146825990089652</v>
      </c>
      <c r="K454" s="37">
        <v>0.30899739555193151</v>
      </c>
      <c r="L454" s="37">
        <v>0.33968610005942568</v>
      </c>
      <c r="M454" s="37">
        <v>0.35999784074867602</v>
      </c>
      <c r="N454" s="37">
        <v>0.37480067242047443</v>
      </c>
      <c r="O454" s="37">
        <v>0.39026717606707617</v>
      </c>
      <c r="P454" s="37">
        <v>0.41936688796679489</v>
      </c>
      <c r="Q454" s="37"/>
      <c r="R454" s="37"/>
      <c r="S454" s="37"/>
      <c r="T454" s="37"/>
      <c r="U454" s="37"/>
      <c r="V454" s="37"/>
    </row>
    <row r="455" spans="1:22">
      <c r="A455" s="249" t="s">
        <v>51</v>
      </c>
      <c r="B455" s="248">
        <v>427</v>
      </c>
      <c r="C455" s="37">
        <v>4.9360435889218457E-2</v>
      </c>
      <c r="D455" s="37">
        <v>0.16103730719218645</v>
      </c>
      <c r="E455" s="37">
        <v>0.34832530234415016</v>
      </c>
      <c r="F455" s="37">
        <v>0.39257354883199858</v>
      </c>
      <c r="G455" s="37">
        <v>0.43292476479366804</v>
      </c>
      <c r="H455" s="37">
        <v>0.45870241211897766</v>
      </c>
      <c r="I455" s="37">
        <v>0.49004495692203454</v>
      </c>
      <c r="J455" s="37">
        <v>0.49931686679617937</v>
      </c>
      <c r="K455" s="37">
        <v>0.50996969941753734</v>
      </c>
      <c r="L455" s="37">
        <v>0.57861178167673322</v>
      </c>
      <c r="M455" s="37">
        <v>0.60767303811282058</v>
      </c>
      <c r="N455" s="37">
        <v>0.60767303811282058</v>
      </c>
      <c r="O455" s="37">
        <v>0.62635527439316241</v>
      </c>
      <c r="P455" s="37">
        <v>0.64833437589944709</v>
      </c>
      <c r="Q455" s="37"/>
      <c r="R455" s="37"/>
      <c r="S455" s="37"/>
      <c r="T455" s="37"/>
      <c r="U455" s="37"/>
      <c r="V455" s="37"/>
    </row>
    <row r="456" spans="1:22">
      <c r="A456" s="249" t="s">
        <v>37</v>
      </c>
      <c r="B456" s="248">
        <v>3576</v>
      </c>
      <c r="C456" s="37">
        <v>0</v>
      </c>
      <c r="D456" s="37">
        <v>5.6461644881733442E-3</v>
      </c>
      <c r="E456" s="37">
        <v>1.0667660291416192E-2</v>
      </c>
      <c r="F456" s="37">
        <v>1.2809051730587551E-2</v>
      </c>
      <c r="G456" s="37">
        <v>1.5053103892075592E-2</v>
      </c>
      <c r="H456" s="37">
        <v>1.8222647225961008E-2</v>
      </c>
      <c r="I456" s="37">
        <v>2.362592292946275E-2</v>
      </c>
      <c r="J456" s="37">
        <v>2.4922281617253073E-2</v>
      </c>
      <c r="K456" s="37">
        <v>2.5812396081062894E-2</v>
      </c>
      <c r="L456" s="37">
        <v>2.6289471303354239E-2</v>
      </c>
      <c r="M456" s="37">
        <v>2.8252210770389086E-2</v>
      </c>
      <c r="N456" s="37">
        <v>2.8752338299586011E-2</v>
      </c>
      <c r="O456" s="37">
        <v>3.0303668044094456E-2</v>
      </c>
      <c r="P456" s="37">
        <v>3.3018658659895506E-2</v>
      </c>
      <c r="Q456" s="37"/>
      <c r="R456" s="37"/>
      <c r="S456" s="37"/>
      <c r="T456" s="37"/>
      <c r="U456" s="37"/>
      <c r="V456" s="37"/>
    </row>
    <row r="457" spans="1:22">
      <c r="A457" s="249" t="s">
        <v>38</v>
      </c>
      <c r="B457" s="248">
        <v>2198</v>
      </c>
      <c r="C457" s="37">
        <v>9.9228100964054988E-3</v>
      </c>
      <c r="D457" s="37">
        <v>6.920011789146685E-2</v>
      </c>
      <c r="E457" s="37">
        <v>0.17919945717708818</v>
      </c>
      <c r="F457" s="37">
        <v>0.20478150030487374</v>
      </c>
      <c r="G457" s="37">
        <v>0.22159397691845539</v>
      </c>
      <c r="H457" s="37">
        <v>0.24312000257956212</v>
      </c>
      <c r="I457" s="37">
        <v>0.25654172786395746</v>
      </c>
      <c r="J457" s="37">
        <v>0.26342725661001087</v>
      </c>
      <c r="K457" s="37">
        <v>0.28595704798253807</v>
      </c>
      <c r="L457" s="37">
        <v>0.31138836940994119</v>
      </c>
      <c r="M457" s="37">
        <v>0.3289735029409584</v>
      </c>
      <c r="N457" s="37">
        <v>0.33840967081391859</v>
      </c>
      <c r="O457" s="37">
        <v>0.35524653356524027</v>
      </c>
      <c r="P457" s="37">
        <v>0.37833344314797923</v>
      </c>
      <c r="Q457" s="37"/>
      <c r="R457" s="37"/>
      <c r="S457" s="37"/>
      <c r="T457" s="37"/>
      <c r="U457" s="37"/>
      <c r="V457" s="37"/>
    </row>
    <row r="458" spans="1:22">
      <c r="A458" s="249" t="s">
        <v>39</v>
      </c>
      <c r="B458" s="248">
        <v>5774</v>
      </c>
      <c r="C458" s="37">
        <v>3.6393431781355234E-3</v>
      </c>
      <c r="D458" s="37">
        <v>2.8116451588382718E-2</v>
      </c>
      <c r="E458" s="37">
        <v>6.9864442328520959E-2</v>
      </c>
      <c r="F458" s="37">
        <v>7.9929173628076167E-2</v>
      </c>
      <c r="G458" s="37">
        <v>8.6633359818742317E-2</v>
      </c>
      <c r="H458" s="37">
        <v>9.5186994474776965E-2</v>
      </c>
      <c r="I458" s="37">
        <v>0.10278561348758075</v>
      </c>
      <c r="J458" s="37">
        <v>0.10556796311309291</v>
      </c>
      <c r="K458" s="37">
        <v>0.11205085284196159</v>
      </c>
      <c r="L458" s="37">
        <v>0.11883006479604352</v>
      </c>
      <c r="M458" s="37">
        <v>0.12456247537827259</v>
      </c>
      <c r="N458" s="37">
        <v>0.12716982447773173</v>
      </c>
      <c r="O458" s="37">
        <v>0.13220378708100156</v>
      </c>
      <c r="P458" s="37">
        <v>0.13946230463256837</v>
      </c>
      <c r="Q458" s="37"/>
      <c r="R458" s="37"/>
      <c r="S458" s="37"/>
      <c r="T458" s="37"/>
      <c r="U458" s="37"/>
      <c r="V458" s="37"/>
    </row>
    <row r="459" spans="1:22">
      <c r="A459" s="254">
        <v>39448</v>
      </c>
      <c r="B459" s="250"/>
    </row>
    <row r="460" spans="1:22">
      <c r="A460" s="251" t="s">
        <v>121</v>
      </c>
      <c r="B460" s="252" t="s">
        <v>122</v>
      </c>
      <c r="C460" s="253">
        <v>1</v>
      </c>
      <c r="D460" s="253">
        <v>2</v>
      </c>
      <c r="E460" s="253">
        <v>3</v>
      </c>
      <c r="F460" s="253">
        <v>4</v>
      </c>
      <c r="G460" s="253">
        <v>5</v>
      </c>
      <c r="H460" s="253">
        <v>6</v>
      </c>
      <c r="I460" s="253">
        <v>7</v>
      </c>
      <c r="J460" s="253">
        <v>8</v>
      </c>
      <c r="K460" s="253">
        <v>9</v>
      </c>
      <c r="L460" s="253">
        <v>10</v>
      </c>
      <c r="M460" s="253">
        <v>11</v>
      </c>
      <c r="N460" s="253">
        <v>12</v>
      </c>
      <c r="O460" s="253">
        <v>13</v>
      </c>
      <c r="P460" s="253"/>
      <c r="Q460" s="253"/>
      <c r="R460" s="253"/>
      <c r="S460" s="253"/>
      <c r="T460" s="253"/>
      <c r="U460" s="253"/>
      <c r="V460" s="253"/>
    </row>
    <row r="461" spans="1:22">
      <c r="A461" s="249" t="s">
        <v>40</v>
      </c>
      <c r="B461" s="248">
        <v>172</v>
      </c>
      <c r="C461" s="37">
        <v>0</v>
      </c>
      <c r="D461" s="37">
        <v>0</v>
      </c>
      <c r="E461" s="37">
        <v>0</v>
      </c>
      <c r="F461" s="37">
        <v>0</v>
      </c>
      <c r="G461" s="37">
        <v>0</v>
      </c>
      <c r="H461" s="37">
        <v>0</v>
      </c>
      <c r="I461" s="37">
        <v>0</v>
      </c>
      <c r="J461" s="37">
        <v>0</v>
      </c>
      <c r="K461" s="37">
        <v>0</v>
      </c>
      <c r="L461" s="37">
        <v>0</v>
      </c>
      <c r="M461" s="37">
        <v>0</v>
      </c>
      <c r="N461" s="37">
        <v>0</v>
      </c>
      <c r="O461" s="37">
        <v>0</v>
      </c>
      <c r="P461" s="37"/>
      <c r="Q461" s="37"/>
      <c r="R461" s="37"/>
      <c r="S461" s="37"/>
      <c r="T461" s="37"/>
      <c r="U461" s="37"/>
      <c r="V461" s="37"/>
    </row>
    <row r="462" spans="1:22">
      <c r="A462" s="249" t="s">
        <v>41</v>
      </c>
      <c r="B462" s="248">
        <v>834</v>
      </c>
      <c r="C462" s="37">
        <v>5.0046992481203034E-3</v>
      </c>
      <c r="D462" s="37">
        <v>5.0046992481203034E-3</v>
      </c>
      <c r="E462" s="37">
        <v>9.347507206378558E-3</v>
      </c>
      <c r="F462" s="37">
        <v>1.3889579793751716E-2</v>
      </c>
      <c r="G462" s="37">
        <v>1.5454834428999753E-2</v>
      </c>
      <c r="H462" s="37">
        <v>1.8803821565607781E-2</v>
      </c>
      <c r="I462" s="37">
        <v>2.223809246671471E-2</v>
      </c>
      <c r="J462" s="37">
        <v>2.4025591383594502E-2</v>
      </c>
      <c r="K462" s="37">
        <v>2.4025591383594502E-2</v>
      </c>
      <c r="L462" s="37">
        <v>2.7921696807212903E-2</v>
      </c>
      <c r="M462" s="37">
        <v>2.7921696807212903E-2</v>
      </c>
      <c r="N462" s="37">
        <v>2.7921696807212903E-2</v>
      </c>
      <c r="O462" s="37">
        <v>2.7921696807212903E-2</v>
      </c>
      <c r="P462" s="37"/>
      <c r="Q462" s="37"/>
      <c r="R462" s="37"/>
      <c r="S462" s="37"/>
      <c r="T462" s="37"/>
      <c r="U462" s="37"/>
      <c r="V462" s="37"/>
    </row>
    <row r="463" spans="1:22">
      <c r="A463" s="249" t="s">
        <v>42</v>
      </c>
      <c r="B463" s="248">
        <v>1325</v>
      </c>
      <c r="C463" s="37">
        <v>3.9921718702731201E-3</v>
      </c>
      <c r="D463" s="37">
        <v>9.0569038677897895E-3</v>
      </c>
      <c r="E463" s="37">
        <v>1.175988216020063E-2</v>
      </c>
      <c r="F463" s="37">
        <v>1.4587653407003076E-2</v>
      </c>
      <c r="G463" s="37">
        <v>1.9669917847392693E-2</v>
      </c>
      <c r="H463" s="37">
        <v>3.0505471334118739E-2</v>
      </c>
      <c r="I463" s="37">
        <v>3.1648743183960493E-2</v>
      </c>
      <c r="J463" s="37">
        <v>3.1648743183960493E-2</v>
      </c>
      <c r="K463" s="37">
        <v>3.1648743183960493E-2</v>
      </c>
      <c r="L463" s="37">
        <v>3.2971627414583482E-2</v>
      </c>
      <c r="M463" s="37">
        <v>3.2971627414583482E-2</v>
      </c>
      <c r="N463" s="37">
        <v>3.4337486697896158E-2</v>
      </c>
      <c r="O463" s="37">
        <v>3.577662606198273E-2</v>
      </c>
      <c r="P463" s="37"/>
      <c r="Q463" s="37"/>
      <c r="R463" s="37"/>
      <c r="S463" s="37"/>
      <c r="T463" s="37"/>
      <c r="U463" s="37"/>
      <c r="V463" s="37"/>
    </row>
    <row r="464" spans="1:22">
      <c r="A464" s="249" t="s">
        <v>43</v>
      </c>
      <c r="B464" s="248">
        <v>1250</v>
      </c>
      <c r="C464" s="37">
        <v>1.0169135235865046E-2</v>
      </c>
      <c r="D464" s="37">
        <v>1.830147463912879E-2</v>
      </c>
      <c r="E464" s="37">
        <v>1.830147463912879E-2</v>
      </c>
      <c r="F464" s="37">
        <v>1.830147463912879E-2</v>
      </c>
      <c r="G464" s="37">
        <v>2.0408225810939817E-2</v>
      </c>
      <c r="H464" s="37">
        <v>2.1496661115594229E-2</v>
      </c>
      <c r="I464" s="37">
        <v>2.1496661115594229E-2</v>
      </c>
      <c r="J464" s="37">
        <v>2.1496661115594229E-2</v>
      </c>
      <c r="K464" s="37">
        <v>2.3957145833697346E-2</v>
      </c>
      <c r="L464" s="37">
        <v>2.5246502312120556E-2</v>
      </c>
      <c r="M464" s="37">
        <v>2.7906129863792817E-2</v>
      </c>
      <c r="N464" s="37">
        <v>3.0635076839406694E-2</v>
      </c>
      <c r="O464" s="37">
        <v>3.6466313659976657E-2</v>
      </c>
      <c r="P464" s="37"/>
      <c r="Q464" s="37"/>
      <c r="R464" s="37"/>
      <c r="S464" s="37"/>
      <c r="T464" s="37"/>
      <c r="U464" s="37"/>
      <c r="V464" s="37"/>
    </row>
    <row r="465" spans="1:22">
      <c r="A465" s="249" t="s">
        <v>44</v>
      </c>
      <c r="B465" s="248">
        <v>635</v>
      </c>
      <c r="C465" s="37">
        <v>2.323150295460219E-2</v>
      </c>
      <c r="D465" s="37">
        <v>7.3073979971922887E-2</v>
      </c>
      <c r="E465" s="37">
        <v>7.5071665359914497E-2</v>
      </c>
      <c r="F465" s="37">
        <v>7.5071665359914497E-2</v>
      </c>
      <c r="G465" s="37">
        <v>8.6482161985012129E-2</v>
      </c>
      <c r="H465" s="37">
        <v>9.351656881013759E-2</v>
      </c>
      <c r="I465" s="37">
        <v>9.8559738810705011E-2</v>
      </c>
      <c r="J465" s="37">
        <v>0.12008460626142103</v>
      </c>
      <c r="K465" s="37">
        <v>0.13412872089008931</v>
      </c>
      <c r="L465" s="37">
        <v>0.14941880360647308</v>
      </c>
      <c r="M465" s="37">
        <v>0.15576748915486494</v>
      </c>
      <c r="N465" s="37">
        <v>0.16959821468837455</v>
      </c>
      <c r="O465" s="37">
        <v>0.18742236632868547</v>
      </c>
      <c r="P465" s="37"/>
      <c r="Q465" s="37"/>
      <c r="R465" s="37"/>
      <c r="S465" s="37"/>
      <c r="T465" s="37"/>
      <c r="U465" s="37"/>
      <c r="V465" s="37"/>
    </row>
    <row r="466" spans="1:22">
      <c r="A466" s="249" t="s">
        <v>45</v>
      </c>
      <c r="B466" s="248">
        <v>1020</v>
      </c>
      <c r="C466" s="37">
        <v>3.9903722024007493E-2</v>
      </c>
      <c r="D466" s="37">
        <v>0.14650745388956976</v>
      </c>
      <c r="E466" s="37">
        <v>0.17652795365884411</v>
      </c>
      <c r="F466" s="37">
        <v>0.19724525598227582</v>
      </c>
      <c r="G466" s="37">
        <v>0.22100439754129408</v>
      </c>
      <c r="H466" s="37">
        <v>0.23171816818840474</v>
      </c>
      <c r="I466" s="37">
        <v>0.24166581738981452</v>
      </c>
      <c r="J466" s="37">
        <v>0.27430667929410757</v>
      </c>
      <c r="K466" s="37">
        <v>0.29891558317371614</v>
      </c>
      <c r="L466" s="37">
        <v>0.32303886628646339</v>
      </c>
      <c r="M466" s="37">
        <v>0.33827931610295914</v>
      </c>
      <c r="N466" s="37">
        <v>0.3630521991078125</v>
      </c>
      <c r="O466" s="37">
        <v>0.40293281631862365</v>
      </c>
      <c r="P466" s="37"/>
      <c r="Q466" s="37"/>
      <c r="R466" s="37"/>
      <c r="S466" s="37"/>
      <c r="T466" s="37"/>
      <c r="U466" s="37"/>
      <c r="V466" s="37"/>
    </row>
    <row r="467" spans="1:22">
      <c r="A467" s="249" t="s">
        <v>51</v>
      </c>
      <c r="B467" s="248">
        <v>654</v>
      </c>
      <c r="C467" s="37">
        <v>0.1085653733518106</v>
      </c>
      <c r="D467" s="37">
        <v>0.29016395096526937</v>
      </c>
      <c r="E467" s="37">
        <v>0.34421818009730465</v>
      </c>
      <c r="F467" s="37">
        <v>0.37823854929945699</v>
      </c>
      <c r="G467" s="37">
        <v>0.41211739330580088</v>
      </c>
      <c r="H467" s="37">
        <v>0.44167722914637475</v>
      </c>
      <c r="I467" s="37">
        <v>0.46831114852177602</v>
      </c>
      <c r="J467" s="37">
        <v>0.4957796369796913</v>
      </c>
      <c r="K467" s="37">
        <v>0.55255451633999875</v>
      </c>
      <c r="L467" s="37">
        <v>0.5661134703903018</v>
      </c>
      <c r="M467" s="37">
        <v>0.57430000868482445</v>
      </c>
      <c r="N467" s="37">
        <v>0.59229550831769318</v>
      </c>
      <c r="O467" s="37">
        <v>0.62287334519386617</v>
      </c>
      <c r="P467" s="37"/>
      <c r="Q467" s="37"/>
      <c r="R467" s="37"/>
      <c r="S467" s="37"/>
      <c r="T467" s="37"/>
      <c r="U467" s="37"/>
      <c r="V467" s="37"/>
    </row>
    <row r="468" spans="1:22">
      <c r="A468" s="249" t="s">
        <v>37</v>
      </c>
      <c r="B468" s="248">
        <v>3581</v>
      </c>
      <c r="C468" s="37">
        <v>6.1998321948544266E-3</v>
      </c>
      <c r="D468" s="37">
        <v>1.0911504656892723E-2</v>
      </c>
      <c r="E468" s="37">
        <v>1.2913737679686732E-2</v>
      </c>
      <c r="F468" s="37">
        <v>1.5011200899620825E-2</v>
      </c>
      <c r="G468" s="37">
        <v>1.7972576199802637E-2</v>
      </c>
      <c r="H468" s="37">
        <v>2.3051444190575587E-2</v>
      </c>
      <c r="I468" s="37">
        <v>2.4271372807658564E-2</v>
      </c>
      <c r="J468" s="37">
        <v>2.4692853856121744E-2</v>
      </c>
      <c r="K468" s="37">
        <v>2.5576087495497779E-2</v>
      </c>
      <c r="L468" s="37">
        <v>2.7432269442910773E-2</v>
      </c>
      <c r="M468" s="37">
        <v>2.8381579087183084E-2</v>
      </c>
      <c r="N468" s="37">
        <v>2.985357443534753E-2</v>
      </c>
      <c r="O468" s="37">
        <v>3.2429883610152199E-2</v>
      </c>
      <c r="P468" s="37"/>
      <c r="Q468" s="37"/>
      <c r="R468" s="37"/>
      <c r="S468" s="37"/>
      <c r="T468" s="37"/>
      <c r="U468" s="37"/>
      <c r="V468" s="37"/>
    </row>
    <row r="469" spans="1:22">
      <c r="A469" s="249" t="s">
        <v>38</v>
      </c>
      <c r="B469" s="248">
        <v>2309</v>
      </c>
      <c r="C469" s="37">
        <v>5.4582208940618826E-2</v>
      </c>
      <c r="D469" s="37">
        <v>0.16620426610772066</v>
      </c>
      <c r="E469" s="37">
        <v>0.19485001979096273</v>
      </c>
      <c r="F469" s="37">
        <v>0.21223207545214173</v>
      </c>
      <c r="G469" s="37">
        <v>0.23409207286656708</v>
      </c>
      <c r="H469" s="37">
        <v>0.24752488140162887</v>
      </c>
      <c r="I469" s="37">
        <v>0.25885268353015378</v>
      </c>
      <c r="J469" s="37">
        <v>0.28492971012927726</v>
      </c>
      <c r="K469" s="37">
        <v>0.30986049230799428</v>
      </c>
      <c r="L469" s="37">
        <v>0.32729710338951434</v>
      </c>
      <c r="M469" s="37">
        <v>0.33674278172736616</v>
      </c>
      <c r="N469" s="37">
        <v>0.35432650861511239</v>
      </c>
      <c r="O469" s="37">
        <v>0.38084709279851259</v>
      </c>
      <c r="P469" s="37"/>
      <c r="Q469" s="37"/>
      <c r="R469" s="37"/>
      <c r="S469" s="37"/>
      <c r="T469" s="37"/>
      <c r="U469" s="37"/>
      <c r="V469" s="37"/>
    </row>
    <row r="470" spans="1:22">
      <c r="A470" s="249" t="s">
        <v>39</v>
      </c>
      <c r="B470" s="248">
        <v>5890</v>
      </c>
      <c r="C470" s="37">
        <v>2.5043381752016147E-2</v>
      </c>
      <c r="D470" s="37">
        <v>7.1212373911802906E-2</v>
      </c>
      <c r="E470" s="37">
        <v>8.3201040887889044E-2</v>
      </c>
      <c r="F470" s="37">
        <v>9.0512153816973862E-2</v>
      </c>
      <c r="G470" s="37">
        <v>9.9620734551425172E-2</v>
      </c>
      <c r="H470" s="37">
        <v>0.10724118034574837</v>
      </c>
      <c r="I470" s="37">
        <v>0.11143046925792799</v>
      </c>
      <c r="J470" s="37">
        <v>0.1190767049026471</v>
      </c>
      <c r="K470" s="37">
        <v>0.12648766422804503</v>
      </c>
      <c r="L470" s="37">
        <v>0.13238609384067757</v>
      </c>
      <c r="M470" s="37">
        <v>0.1354699816932724</v>
      </c>
      <c r="N470" s="37">
        <v>0.14083997360425493</v>
      </c>
      <c r="O470" s="37">
        <v>0.14904896552375768</v>
      </c>
      <c r="P470" s="37"/>
      <c r="Q470" s="37"/>
      <c r="R470" s="37"/>
      <c r="S470" s="37"/>
      <c r="T470" s="37"/>
      <c r="U470" s="37"/>
      <c r="V470" s="37"/>
    </row>
    <row r="471" spans="1:22">
      <c r="A471" s="254">
        <v>39814</v>
      </c>
      <c r="B471" s="250"/>
    </row>
    <row r="472" spans="1:22">
      <c r="A472" s="251" t="s">
        <v>121</v>
      </c>
      <c r="B472" s="252" t="s">
        <v>122</v>
      </c>
      <c r="C472" s="253">
        <v>1</v>
      </c>
      <c r="D472" s="253">
        <v>2</v>
      </c>
      <c r="E472" s="253">
        <v>3</v>
      </c>
      <c r="F472" s="253">
        <v>4</v>
      </c>
      <c r="G472" s="253">
        <v>5</v>
      </c>
      <c r="H472" s="253">
        <v>6</v>
      </c>
      <c r="I472" s="253">
        <v>7</v>
      </c>
      <c r="J472" s="253">
        <v>8</v>
      </c>
      <c r="K472" s="253">
        <v>9</v>
      </c>
      <c r="L472" s="253">
        <v>10</v>
      </c>
      <c r="M472" s="253">
        <v>11</v>
      </c>
      <c r="N472" s="253">
        <v>12</v>
      </c>
      <c r="O472" s="253"/>
      <c r="P472" s="253"/>
      <c r="Q472" s="253"/>
      <c r="R472" s="253"/>
      <c r="S472" s="253"/>
      <c r="T472" s="253"/>
      <c r="U472" s="253"/>
      <c r="V472" s="253"/>
    </row>
    <row r="473" spans="1:22">
      <c r="A473" s="249" t="s">
        <v>40</v>
      </c>
      <c r="B473" s="248">
        <v>149</v>
      </c>
      <c r="C473" s="37">
        <v>0</v>
      </c>
      <c r="D473" s="37">
        <v>0</v>
      </c>
      <c r="E473" s="37">
        <v>0</v>
      </c>
      <c r="F473" s="37">
        <v>0</v>
      </c>
      <c r="G473" s="37">
        <v>0</v>
      </c>
      <c r="H473" s="37">
        <v>0</v>
      </c>
      <c r="I473" s="37">
        <v>0</v>
      </c>
      <c r="J473" s="37">
        <v>0</v>
      </c>
      <c r="K473" s="37">
        <v>0</v>
      </c>
      <c r="L473" s="37">
        <v>0</v>
      </c>
      <c r="M473" s="37">
        <v>0</v>
      </c>
      <c r="N473" s="37">
        <v>0</v>
      </c>
      <c r="O473" s="37"/>
      <c r="P473" s="37"/>
      <c r="Q473" s="37"/>
      <c r="R473" s="37"/>
      <c r="S473" s="37"/>
      <c r="T473" s="37"/>
      <c r="U473" s="37"/>
      <c r="V473" s="37"/>
    </row>
    <row r="474" spans="1:22">
      <c r="A474" s="249" t="s">
        <v>41</v>
      </c>
      <c r="B474" s="248">
        <v>749</v>
      </c>
      <c r="C474" s="37">
        <v>0</v>
      </c>
      <c r="D474" s="37">
        <v>1.5243902439023849E-3</v>
      </c>
      <c r="E474" s="37">
        <v>4.62840442692114E-3</v>
      </c>
      <c r="F474" s="37">
        <v>6.2574905080554633E-3</v>
      </c>
      <c r="G474" s="37">
        <v>9.6991858261842312E-3</v>
      </c>
      <c r="H474" s="37">
        <v>1.1489964875323166E-2</v>
      </c>
      <c r="I474" s="37">
        <v>1.5234886327951114E-2</v>
      </c>
      <c r="J474" s="37">
        <v>1.5234886327951114E-2</v>
      </c>
      <c r="K474" s="37">
        <v>1.9295773394640059E-2</v>
      </c>
      <c r="L474" s="37">
        <v>1.9295773394640059E-2</v>
      </c>
      <c r="M474" s="37">
        <v>1.9295773394640059E-2</v>
      </c>
      <c r="N474" s="37">
        <v>1.9295773394640059E-2</v>
      </c>
      <c r="O474" s="37"/>
      <c r="P474" s="37"/>
      <c r="Q474" s="37"/>
      <c r="R474" s="37"/>
      <c r="S474" s="37"/>
      <c r="T474" s="37"/>
      <c r="U474" s="37"/>
      <c r="V474" s="37"/>
    </row>
    <row r="475" spans="1:22">
      <c r="A475" s="249" t="s">
        <v>42</v>
      </c>
      <c r="B475" s="248">
        <v>1312</v>
      </c>
      <c r="C475" s="37">
        <v>2.357532306837995E-3</v>
      </c>
      <c r="D475" s="37">
        <v>4.8972937942353134E-3</v>
      </c>
      <c r="E475" s="37">
        <v>7.5505182750676969E-3</v>
      </c>
      <c r="F475" s="37">
        <v>1.1378259687294556E-2</v>
      </c>
      <c r="G475" s="37">
        <v>2.1583142403021616E-2</v>
      </c>
      <c r="H475" s="37">
        <v>2.3729077522762876E-2</v>
      </c>
      <c r="I475" s="37">
        <v>2.3729077522762876E-2</v>
      </c>
      <c r="J475" s="37">
        <v>2.3729077522762876E-2</v>
      </c>
      <c r="K475" s="37">
        <v>2.4988781938862559E-2</v>
      </c>
      <c r="L475" s="37">
        <v>2.4988781938862559E-2</v>
      </c>
      <c r="M475" s="37">
        <v>2.6297521828877457E-2</v>
      </c>
      <c r="N475" s="37">
        <v>2.6297521828877457E-2</v>
      </c>
      <c r="O475" s="37"/>
      <c r="P475" s="37"/>
      <c r="Q475" s="37"/>
      <c r="R475" s="37"/>
      <c r="S475" s="37"/>
      <c r="T475" s="37"/>
      <c r="U475" s="37"/>
      <c r="V475" s="37"/>
    </row>
    <row r="476" spans="1:22">
      <c r="A476" s="249" t="s">
        <v>43</v>
      </c>
      <c r="B476" s="248">
        <v>1238</v>
      </c>
      <c r="C476" s="37">
        <v>9.2813971854205368E-3</v>
      </c>
      <c r="D476" s="37">
        <v>9.2813971854205368E-3</v>
      </c>
      <c r="E476" s="37">
        <v>1.2116283976856379E-2</v>
      </c>
      <c r="F476" s="37">
        <v>1.3117179332502893E-2</v>
      </c>
      <c r="G476" s="37">
        <v>1.4145182270698275E-2</v>
      </c>
      <c r="H476" s="37">
        <v>1.5229731025075965E-2</v>
      </c>
      <c r="I476" s="37">
        <v>1.5229731025075965E-2</v>
      </c>
      <c r="J476" s="37">
        <v>1.7547190787139733E-2</v>
      </c>
      <c r="K476" s="37">
        <v>1.8758599923037189E-2</v>
      </c>
      <c r="L476" s="37">
        <v>2.1252224827934096E-2</v>
      </c>
      <c r="M476" s="37">
        <v>2.3817882181113914E-2</v>
      </c>
      <c r="N476" s="37">
        <v>3.3374384645907251E-2</v>
      </c>
      <c r="O476" s="37"/>
      <c r="P476" s="37"/>
      <c r="Q476" s="37"/>
      <c r="R476" s="37"/>
      <c r="S476" s="37"/>
      <c r="T476" s="37"/>
      <c r="U476" s="37"/>
      <c r="V476" s="37"/>
    </row>
    <row r="477" spans="1:22">
      <c r="A477" s="249" t="s">
        <v>44</v>
      </c>
      <c r="B477" s="248">
        <v>605</v>
      </c>
      <c r="C477" s="37">
        <v>1.7545270140261526E-2</v>
      </c>
      <c r="D477" s="37">
        <v>2.1471222056011707E-2</v>
      </c>
      <c r="E477" s="37">
        <v>2.1471222056011707E-2</v>
      </c>
      <c r="F477" s="37">
        <v>3.4912838381798372E-2</v>
      </c>
      <c r="G477" s="37">
        <v>4.1965881405343186E-2</v>
      </c>
      <c r="H477" s="37">
        <v>4.9603048172141895E-2</v>
      </c>
      <c r="I477" s="37">
        <v>6.589847569751317E-2</v>
      </c>
      <c r="J477" s="37">
        <v>7.7225730652323077E-2</v>
      </c>
      <c r="K477" s="37">
        <v>9.2485097178451547E-2</v>
      </c>
      <c r="L477" s="37">
        <v>0.10187451752692167</v>
      </c>
      <c r="M477" s="37">
        <v>0.11541056414082396</v>
      </c>
      <c r="N477" s="37">
        <v>0.12946951325328004</v>
      </c>
      <c r="O477" s="37"/>
      <c r="P477" s="37"/>
      <c r="Q477" s="37"/>
      <c r="R477" s="37"/>
      <c r="S477" s="37"/>
      <c r="T477" s="37"/>
      <c r="U477" s="37"/>
      <c r="V477" s="37"/>
    </row>
    <row r="478" spans="1:22">
      <c r="A478" s="249" t="s">
        <v>45</v>
      </c>
      <c r="B478" s="248">
        <v>863</v>
      </c>
      <c r="C478" s="37">
        <v>6.85111463836372E-2</v>
      </c>
      <c r="D478" s="37">
        <v>8.0475943735831779E-2</v>
      </c>
      <c r="E478" s="37">
        <v>9.5795773658200689E-2</v>
      </c>
      <c r="F478" s="37">
        <v>0.11658022534877033</v>
      </c>
      <c r="G478" s="37">
        <v>0.12546388933413855</v>
      </c>
      <c r="H478" s="37">
        <v>0.13830834292978977</v>
      </c>
      <c r="I478" s="37">
        <v>0.18398872228930452</v>
      </c>
      <c r="J478" s="37">
        <v>0.20952517004206306</v>
      </c>
      <c r="K478" s="37">
        <v>0.23486076877044104</v>
      </c>
      <c r="L478" s="37">
        <v>0.24718480067769133</v>
      </c>
      <c r="M478" s="37">
        <v>0.27411473883324022</v>
      </c>
      <c r="N478" s="37">
        <v>0.31721766756598146</v>
      </c>
      <c r="O478" s="37"/>
      <c r="P478" s="37"/>
      <c r="Q478" s="37"/>
      <c r="R478" s="37"/>
      <c r="S478" s="37"/>
      <c r="T478" s="37"/>
      <c r="U478" s="37"/>
      <c r="V478" s="37"/>
    </row>
    <row r="479" spans="1:22">
      <c r="A479" s="249" t="s">
        <v>51</v>
      </c>
      <c r="B479" s="248">
        <v>757</v>
      </c>
      <c r="C479" s="37">
        <v>0.26502976175475457</v>
      </c>
      <c r="D479" s="37">
        <v>0.33910270627703853</v>
      </c>
      <c r="E479" s="37">
        <v>0.37391324691470473</v>
      </c>
      <c r="F479" s="37">
        <v>0.41301146236408881</v>
      </c>
      <c r="G479" s="37">
        <v>0.4419582745963665</v>
      </c>
      <c r="H479" s="37">
        <v>0.46610929316770977</v>
      </c>
      <c r="I479" s="37">
        <v>0.48684145755223796</v>
      </c>
      <c r="J479" s="37">
        <v>0.54033575460995364</v>
      </c>
      <c r="K479" s="37">
        <v>0.5558901104442916</v>
      </c>
      <c r="L479" s="37">
        <v>0.56197380756149307</v>
      </c>
      <c r="M479" s="37">
        <v>0.574890953201185</v>
      </c>
      <c r="N479" s="37">
        <v>0.60301462442188303</v>
      </c>
      <c r="O479" s="37"/>
      <c r="P479" s="37"/>
      <c r="Q479" s="37"/>
      <c r="R479" s="37"/>
      <c r="S479" s="37"/>
      <c r="T479" s="37"/>
      <c r="U479" s="37"/>
      <c r="V479" s="37"/>
    </row>
    <row r="480" spans="1:22">
      <c r="A480" s="249" t="s">
        <v>37</v>
      </c>
      <c r="B480" s="248">
        <v>3448</v>
      </c>
      <c r="C480" s="37">
        <v>4.2333459794091644E-3</v>
      </c>
      <c r="D480" s="37">
        <v>5.5264389364865218E-3</v>
      </c>
      <c r="E480" s="37">
        <v>8.2288311679288295E-3</v>
      </c>
      <c r="F480" s="37">
        <v>1.0384365288045649E-2</v>
      </c>
      <c r="G480" s="37">
        <v>1.5305931134347306E-2</v>
      </c>
      <c r="H480" s="37">
        <v>1.688884721355699E-2</v>
      </c>
      <c r="I480" s="37">
        <v>1.7716818398967549E-2</v>
      </c>
      <c r="J480" s="37">
        <v>1.8575277486768349E-2</v>
      </c>
      <c r="K480" s="37">
        <v>2.0380946468204764E-2</v>
      </c>
      <c r="L480" s="37">
        <v>2.130424435089262E-2</v>
      </c>
      <c r="M480" s="37">
        <v>2.2738895382635849E-2</v>
      </c>
      <c r="N480" s="37">
        <v>2.6246015602723216E-2</v>
      </c>
      <c r="O480" s="37"/>
      <c r="P480" s="37"/>
      <c r="Q480" s="37"/>
      <c r="R480" s="37"/>
      <c r="S480" s="37"/>
      <c r="T480" s="37"/>
      <c r="U480" s="37"/>
      <c r="V480" s="37"/>
    </row>
    <row r="481" spans="1:22">
      <c r="A481" s="249" t="s">
        <v>38</v>
      </c>
      <c r="B481" s="248">
        <v>2225</v>
      </c>
      <c r="C481" s="37">
        <v>0.12086018198185011</v>
      </c>
      <c r="D481" s="37">
        <v>0.15089530278349628</v>
      </c>
      <c r="E481" s="37">
        <v>0.16742378075053443</v>
      </c>
      <c r="F481" s="37">
        <v>0.19092321281406111</v>
      </c>
      <c r="G481" s="37">
        <v>0.20451715472118859</v>
      </c>
      <c r="H481" s="37">
        <v>0.21808997235840477</v>
      </c>
      <c r="I481" s="37">
        <v>0.24517842433391046</v>
      </c>
      <c r="J481" s="37">
        <v>0.2702809851426774</v>
      </c>
      <c r="K481" s="37">
        <v>0.28822048987169102</v>
      </c>
      <c r="L481" s="37">
        <v>0.29724985142595517</v>
      </c>
      <c r="M481" s="37">
        <v>0.31405138703368385</v>
      </c>
      <c r="N481" s="37">
        <v>0.33942393017459427</v>
      </c>
      <c r="O481" s="37"/>
      <c r="P481" s="37"/>
      <c r="Q481" s="37"/>
      <c r="R481" s="37"/>
      <c r="S481" s="37"/>
      <c r="T481" s="37"/>
      <c r="U481" s="37"/>
      <c r="V481" s="37"/>
    </row>
    <row r="482" spans="1:22">
      <c r="A482" s="249" t="s">
        <v>39</v>
      </c>
      <c r="B482" s="248">
        <v>5673</v>
      </c>
      <c r="C482" s="37">
        <v>4.9752305958575826E-2</v>
      </c>
      <c r="D482" s="37">
        <v>6.1890832582308319E-2</v>
      </c>
      <c r="E482" s="37">
        <v>6.9367902128227743E-2</v>
      </c>
      <c r="F482" s="37">
        <v>7.8615102404610782E-2</v>
      </c>
      <c r="G482" s="37">
        <v>8.6237130292943109E-2</v>
      </c>
      <c r="H482" s="37">
        <v>9.1391657627990508E-2</v>
      </c>
      <c r="I482" s="37">
        <v>9.97074505533041E-2</v>
      </c>
      <c r="J482" s="37">
        <v>0.10723106776004165</v>
      </c>
      <c r="K482" s="37">
        <v>0.11329715216014813</v>
      </c>
      <c r="L482" s="37">
        <v>0.11630230701205591</v>
      </c>
      <c r="M482" s="37">
        <v>0.12153937574425044</v>
      </c>
      <c r="N482" s="37">
        <v>0.13027284973524533</v>
      </c>
      <c r="O482" s="37"/>
      <c r="P482" s="37"/>
      <c r="Q482" s="37"/>
      <c r="R482" s="37"/>
      <c r="S482" s="37"/>
      <c r="T482" s="37"/>
      <c r="U482" s="37"/>
      <c r="V482" s="37"/>
    </row>
    <row r="483" spans="1:22">
      <c r="A483" s="254">
        <v>40179</v>
      </c>
      <c r="B483" s="250"/>
    </row>
    <row r="484" spans="1:22">
      <c r="A484" s="251" t="s">
        <v>121</v>
      </c>
      <c r="B484" s="252" t="s">
        <v>122</v>
      </c>
      <c r="C484" s="253">
        <v>1</v>
      </c>
      <c r="D484" s="253">
        <v>2</v>
      </c>
      <c r="E484" s="253">
        <v>3</v>
      </c>
      <c r="F484" s="253">
        <v>4</v>
      </c>
      <c r="G484" s="253">
        <v>5</v>
      </c>
      <c r="H484" s="253">
        <v>6</v>
      </c>
      <c r="I484" s="253">
        <v>7</v>
      </c>
      <c r="J484" s="253">
        <v>8</v>
      </c>
      <c r="K484" s="253">
        <v>9</v>
      </c>
      <c r="L484" s="253">
        <v>10</v>
      </c>
      <c r="M484" s="253">
        <v>11</v>
      </c>
      <c r="N484" s="253"/>
      <c r="O484" s="253"/>
      <c r="P484" s="253"/>
      <c r="Q484" s="253"/>
      <c r="R484" s="253"/>
      <c r="S484" s="253"/>
      <c r="T484" s="253"/>
      <c r="U484" s="253"/>
      <c r="V484" s="253"/>
    </row>
    <row r="485" spans="1:22">
      <c r="A485" s="249" t="s">
        <v>40</v>
      </c>
      <c r="B485" s="248">
        <v>99</v>
      </c>
      <c r="C485" s="37">
        <v>0</v>
      </c>
      <c r="D485" s="37">
        <v>0</v>
      </c>
      <c r="E485" s="37">
        <v>0</v>
      </c>
      <c r="F485" s="37">
        <v>0</v>
      </c>
      <c r="G485" s="37">
        <v>0</v>
      </c>
      <c r="H485" s="37">
        <v>0</v>
      </c>
      <c r="I485" s="37">
        <v>0</v>
      </c>
      <c r="J485" s="37">
        <v>0</v>
      </c>
      <c r="K485" s="37">
        <v>0</v>
      </c>
      <c r="L485" s="37">
        <v>0</v>
      </c>
      <c r="M485" s="37">
        <v>0</v>
      </c>
      <c r="N485" s="37"/>
      <c r="O485" s="37"/>
      <c r="P485" s="37"/>
      <c r="Q485" s="37"/>
      <c r="R485" s="37"/>
      <c r="S485" s="37"/>
      <c r="T485" s="37"/>
      <c r="U485" s="37"/>
      <c r="V485" s="37"/>
    </row>
    <row r="486" spans="1:22">
      <c r="A486" s="249" t="s">
        <v>41</v>
      </c>
      <c r="B486" s="248">
        <v>591</v>
      </c>
      <c r="C486" s="37">
        <v>0</v>
      </c>
      <c r="D486" s="37">
        <v>0</v>
      </c>
      <c r="E486" s="37">
        <v>0</v>
      </c>
      <c r="F486" s="37">
        <v>0</v>
      </c>
      <c r="G486" s="37">
        <v>0</v>
      </c>
      <c r="H486" s="37">
        <v>0</v>
      </c>
      <c r="I486" s="37">
        <v>0</v>
      </c>
      <c r="J486" s="37">
        <v>2.3255813953488857E-3</v>
      </c>
      <c r="K486" s="37">
        <v>2.3255813953488857E-3</v>
      </c>
      <c r="L486" s="37">
        <v>2.3255813953488857E-3</v>
      </c>
      <c r="M486" s="37">
        <v>2.3255813953488857E-3</v>
      </c>
      <c r="N486" s="37"/>
      <c r="O486" s="37"/>
      <c r="P486" s="37"/>
      <c r="Q486" s="37"/>
      <c r="R486" s="37"/>
      <c r="S486" s="37"/>
      <c r="T486" s="37"/>
      <c r="U486" s="37"/>
      <c r="V486" s="37"/>
    </row>
    <row r="487" spans="1:22">
      <c r="A487" s="249" t="s">
        <v>42</v>
      </c>
      <c r="B487" s="248">
        <v>1255</v>
      </c>
      <c r="C487" s="37">
        <v>1.6750442279070965E-3</v>
      </c>
      <c r="D487" s="37">
        <v>5.1197584412719932E-3</v>
      </c>
      <c r="E487" s="37">
        <v>9.7312197348126128E-3</v>
      </c>
      <c r="F487" s="37">
        <v>1.7602487314205884E-2</v>
      </c>
      <c r="G487" s="37">
        <v>2.071578668461227E-2</v>
      </c>
      <c r="H487" s="37">
        <v>2.287546765434989E-2</v>
      </c>
      <c r="I487" s="37">
        <v>2.287546765434989E-2</v>
      </c>
      <c r="J487" s="37">
        <v>2.5248739943076304E-2</v>
      </c>
      <c r="K487" s="37">
        <v>2.5248739943076304E-2</v>
      </c>
      <c r="L487" s="37">
        <v>2.6493632995511773E-2</v>
      </c>
      <c r="M487" s="37">
        <v>2.6493632995511773E-2</v>
      </c>
      <c r="N487" s="37"/>
      <c r="O487" s="37"/>
      <c r="P487" s="37"/>
      <c r="Q487" s="37"/>
      <c r="R487" s="37"/>
      <c r="S487" s="37"/>
      <c r="T487" s="37"/>
      <c r="U487" s="37"/>
      <c r="V487" s="37"/>
    </row>
    <row r="488" spans="1:22">
      <c r="A488" s="249" t="s">
        <v>43</v>
      </c>
      <c r="B488" s="248">
        <v>1345</v>
      </c>
      <c r="C488" s="37">
        <v>7.5018754688671585E-4</v>
      </c>
      <c r="D488" s="37">
        <v>3.1419898243849609E-3</v>
      </c>
      <c r="E488" s="37">
        <v>4.0028343927577259E-3</v>
      </c>
      <c r="F488" s="37">
        <v>8.4705650252746567E-3</v>
      </c>
      <c r="G488" s="37">
        <v>1.0335496915273912E-2</v>
      </c>
      <c r="H488" s="37">
        <v>1.0335496915273912E-2</v>
      </c>
      <c r="I488" s="37">
        <v>1.338527113495469E-2</v>
      </c>
      <c r="J488" s="37">
        <v>1.445072980543527E-2</v>
      </c>
      <c r="K488" s="37">
        <v>1.884070428291662E-2</v>
      </c>
      <c r="L488" s="37">
        <v>2.1110786626255873E-2</v>
      </c>
      <c r="M488" s="37">
        <v>2.8400213052367507E-2</v>
      </c>
      <c r="N488" s="37"/>
      <c r="O488" s="37"/>
      <c r="P488" s="37"/>
      <c r="Q488" s="37"/>
      <c r="R488" s="37"/>
      <c r="S488" s="37"/>
      <c r="T488" s="37"/>
      <c r="U488" s="37"/>
      <c r="V488" s="37"/>
    </row>
    <row r="489" spans="1:22">
      <c r="A489" s="249" t="s">
        <v>44</v>
      </c>
      <c r="B489" s="248">
        <v>601</v>
      </c>
      <c r="C489" s="37">
        <v>0</v>
      </c>
      <c r="D489" s="37">
        <v>0</v>
      </c>
      <c r="E489" s="37">
        <v>8.3196803826581789E-3</v>
      </c>
      <c r="F489" s="37">
        <v>1.7002632549755758E-2</v>
      </c>
      <c r="G489" s="37">
        <v>2.1717248220979868E-2</v>
      </c>
      <c r="H489" s="37">
        <v>3.9131386700412274E-2</v>
      </c>
      <c r="I489" s="37">
        <v>4.9593808383259774E-2</v>
      </c>
      <c r="J489" s="37">
        <v>6.3671104709490334E-2</v>
      </c>
      <c r="K489" s="37">
        <v>7.2323742584467055E-2</v>
      </c>
      <c r="L489" s="37">
        <v>8.4878010079630029E-2</v>
      </c>
      <c r="M489" s="37">
        <v>0.1012121273823049</v>
      </c>
      <c r="N489" s="37"/>
      <c r="O489" s="37"/>
      <c r="P489" s="37"/>
      <c r="Q489" s="37"/>
      <c r="R489" s="37"/>
      <c r="S489" s="37"/>
      <c r="T489" s="37"/>
      <c r="U489" s="37"/>
      <c r="V489" s="37"/>
    </row>
    <row r="490" spans="1:22">
      <c r="A490" s="249" t="s">
        <v>45</v>
      </c>
      <c r="B490" s="248">
        <v>822</v>
      </c>
      <c r="C490" s="37">
        <v>3.8787427520090567E-3</v>
      </c>
      <c r="D490" s="37">
        <v>1.8401597771796285E-2</v>
      </c>
      <c r="E490" s="37">
        <v>3.7667840717470646E-2</v>
      </c>
      <c r="F490" s="37">
        <v>4.5897951895448985E-2</v>
      </c>
      <c r="G490" s="37">
        <v>6.758525529041004E-2</v>
      </c>
      <c r="H490" s="37">
        <v>0.11297066588534888</v>
      </c>
      <c r="I490" s="37">
        <v>0.13996015145942975</v>
      </c>
      <c r="J490" s="37">
        <v>0.16077145727243281</v>
      </c>
      <c r="K490" s="37">
        <v>0.1725410614804791</v>
      </c>
      <c r="L490" s="37">
        <v>0.18920918668931808</v>
      </c>
      <c r="M490" s="37">
        <v>0.22485352279168325</v>
      </c>
      <c r="N490" s="37"/>
      <c r="O490" s="37"/>
      <c r="P490" s="37"/>
      <c r="Q490" s="37"/>
      <c r="R490" s="37"/>
      <c r="S490" s="37"/>
      <c r="T490" s="37"/>
      <c r="U490" s="37"/>
      <c r="V490" s="37"/>
    </row>
    <row r="491" spans="1:22">
      <c r="A491" s="249" t="s">
        <v>51</v>
      </c>
      <c r="B491" s="248">
        <v>724</v>
      </c>
      <c r="C491" s="37">
        <v>8.6843283636050983E-2</v>
      </c>
      <c r="D491" s="37">
        <v>0.13309516860771409</v>
      </c>
      <c r="E491" s="37">
        <v>0.19070856061887842</v>
      </c>
      <c r="F491" s="37">
        <v>0.23286044252744587</v>
      </c>
      <c r="G491" s="37">
        <v>0.26468173468708844</v>
      </c>
      <c r="H491" s="37">
        <v>0.29489661006309542</v>
      </c>
      <c r="I491" s="37">
        <v>0.34818430605858264</v>
      </c>
      <c r="J491" s="37">
        <v>0.37305316723551751</v>
      </c>
      <c r="K491" s="37">
        <v>0.38752459625884539</v>
      </c>
      <c r="L491" s="37">
        <v>0.4139284358958375</v>
      </c>
      <c r="M491" s="37">
        <v>0.4588312444114202</v>
      </c>
      <c r="N491" s="37"/>
      <c r="O491" s="37"/>
      <c r="P491" s="37"/>
      <c r="Q491" s="37"/>
      <c r="R491" s="37"/>
      <c r="S491" s="37"/>
      <c r="T491" s="37"/>
      <c r="U491" s="37"/>
      <c r="V491" s="37"/>
    </row>
    <row r="492" spans="1:22">
      <c r="A492" s="249" t="s">
        <v>37</v>
      </c>
      <c r="B492" s="248">
        <v>3290</v>
      </c>
      <c r="C492" s="37">
        <v>9.4447290581212151E-4</v>
      </c>
      <c r="D492" s="37">
        <v>3.2325636642980271E-3</v>
      </c>
      <c r="E492" s="37">
        <v>5.3228532700863029E-3</v>
      </c>
      <c r="F492" s="37">
        <v>1.0095588516627396E-2</v>
      </c>
      <c r="G492" s="37">
        <v>1.201701963242563E-2</v>
      </c>
      <c r="H492" s="37">
        <v>1.2822644014202522E-2</v>
      </c>
      <c r="I492" s="37">
        <v>1.407086473501451E-2</v>
      </c>
      <c r="J492" s="37">
        <v>1.5824313938976875E-2</v>
      </c>
      <c r="K492" s="37">
        <v>1.7616167714235909E-2</v>
      </c>
      <c r="L492" s="37">
        <v>1.9011262457733547E-2</v>
      </c>
      <c r="M492" s="37">
        <v>2.1948834283093577E-2</v>
      </c>
      <c r="N492" s="37"/>
      <c r="O492" s="37"/>
      <c r="P492" s="37"/>
      <c r="Q492" s="37"/>
      <c r="R492" s="37"/>
      <c r="S492" s="37"/>
      <c r="T492" s="37"/>
      <c r="U492" s="37"/>
      <c r="V492" s="37"/>
    </row>
    <row r="493" spans="1:22">
      <c r="A493" s="249" t="s">
        <v>38</v>
      </c>
      <c r="B493" s="248">
        <v>2147</v>
      </c>
      <c r="C493" s="37">
        <v>3.057882822640845E-2</v>
      </c>
      <c r="D493" s="37">
        <v>5.0993245772944729E-2</v>
      </c>
      <c r="E493" s="37">
        <v>7.8925073412078772E-2</v>
      </c>
      <c r="F493" s="37">
        <v>9.732749029955623E-2</v>
      </c>
      <c r="G493" s="37">
        <v>0.1156942135060316</v>
      </c>
      <c r="H493" s="37">
        <v>0.14606523304004337</v>
      </c>
      <c r="I493" s="37">
        <v>0.17322390387340414</v>
      </c>
      <c r="J493" s="37">
        <v>0.19212330791315901</v>
      </c>
      <c r="K493" s="37">
        <v>0.20293462242393123</v>
      </c>
      <c r="L493" s="37">
        <v>0.21986730535310217</v>
      </c>
      <c r="M493" s="37">
        <v>0.24889720987144881</v>
      </c>
      <c r="N493" s="37"/>
      <c r="O493" s="37"/>
      <c r="P493" s="37"/>
      <c r="Q493" s="37"/>
      <c r="R493" s="37"/>
      <c r="S493" s="37"/>
      <c r="T493" s="37"/>
      <c r="U493" s="37"/>
      <c r="V493" s="37"/>
    </row>
    <row r="494" spans="1:22">
      <c r="A494" s="249" t="s">
        <v>39</v>
      </c>
      <c r="B494" s="248">
        <v>5437</v>
      </c>
      <c r="C494" s="37">
        <v>1.2419981522275414E-2</v>
      </c>
      <c r="D494" s="37">
        <v>2.1253830252270567E-2</v>
      </c>
      <c r="E494" s="37">
        <v>3.2352140953849529E-2</v>
      </c>
      <c r="F494" s="37">
        <v>4.1634735038227455E-2</v>
      </c>
      <c r="G494" s="37">
        <v>4.8707770207954137E-2</v>
      </c>
      <c r="H494" s="37">
        <v>5.8410643291188058E-2</v>
      </c>
      <c r="I494" s="37">
        <v>6.7161873002902217E-2</v>
      </c>
      <c r="J494" s="37">
        <v>7.368022601728963E-2</v>
      </c>
      <c r="K494" s="37">
        <v>7.7897296522929094E-2</v>
      </c>
      <c r="L494" s="37">
        <v>8.3352221269236693E-2</v>
      </c>
      <c r="M494" s="37">
        <v>9.2963707139935181E-2</v>
      </c>
      <c r="N494" s="37"/>
      <c r="O494" s="37"/>
      <c r="P494" s="37"/>
      <c r="Q494" s="37"/>
      <c r="R494" s="37"/>
      <c r="S494" s="37"/>
      <c r="T494" s="37"/>
      <c r="U494" s="37"/>
      <c r="V494" s="37"/>
    </row>
    <row r="495" spans="1:22">
      <c r="A495" s="254">
        <v>40544</v>
      </c>
      <c r="B495" s="250"/>
    </row>
    <row r="496" spans="1:22">
      <c r="A496" s="251" t="s">
        <v>121</v>
      </c>
      <c r="B496" s="252" t="s">
        <v>122</v>
      </c>
      <c r="C496" s="253">
        <v>1</v>
      </c>
      <c r="D496" s="253">
        <v>2</v>
      </c>
      <c r="E496" s="253">
        <v>3</v>
      </c>
      <c r="F496" s="253">
        <v>4</v>
      </c>
      <c r="G496" s="253">
        <v>5</v>
      </c>
      <c r="H496" s="253">
        <v>6</v>
      </c>
      <c r="I496" s="253">
        <v>7</v>
      </c>
      <c r="J496" s="253">
        <v>8</v>
      </c>
      <c r="K496" s="253">
        <v>9</v>
      </c>
      <c r="L496" s="253">
        <v>10</v>
      </c>
      <c r="M496" s="253"/>
      <c r="N496" s="253"/>
      <c r="O496" s="253"/>
      <c r="P496" s="253"/>
      <c r="Q496" s="253"/>
      <c r="R496" s="253"/>
      <c r="S496" s="253"/>
      <c r="T496" s="253"/>
      <c r="U496" s="253"/>
      <c r="V496" s="253"/>
    </row>
    <row r="497" spans="1:22">
      <c r="A497" s="249" t="s">
        <v>40</v>
      </c>
      <c r="B497" s="248">
        <v>87</v>
      </c>
      <c r="C497" s="37">
        <v>0</v>
      </c>
      <c r="D497" s="37">
        <v>0</v>
      </c>
      <c r="E497" s="37">
        <v>0</v>
      </c>
      <c r="F497" s="37">
        <v>0</v>
      </c>
      <c r="G497" s="37">
        <v>0</v>
      </c>
      <c r="H497" s="37">
        <v>0</v>
      </c>
      <c r="I497" s="37">
        <v>0</v>
      </c>
      <c r="J497" s="37">
        <v>0</v>
      </c>
      <c r="K497" s="37">
        <v>0</v>
      </c>
      <c r="L497" s="37">
        <v>0</v>
      </c>
      <c r="M497" s="37"/>
      <c r="N497" s="37"/>
      <c r="O497" s="37"/>
      <c r="P497" s="37"/>
      <c r="Q497" s="37"/>
      <c r="R497" s="37"/>
      <c r="S497" s="37"/>
      <c r="T497" s="37"/>
      <c r="U497" s="37"/>
      <c r="V497" s="37"/>
    </row>
    <row r="498" spans="1:22">
      <c r="A498" s="249" t="s">
        <v>41</v>
      </c>
      <c r="B498" s="248">
        <v>551</v>
      </c>
      <c r="C498" s="37">
        <v>1.9047619047618536E-3</v>
      </c>
      <c r="D498" s="37">
        <v>1.9047619047618536E-3</v>
      </c>
      <c r="E498" s="37">
        <v>1.9047619047618536E-3</v>
      </c>
      <c r="F498" s="37">
        <v>1.9047619047618536E-3</v>
      </c>
      <c r="G498" s="37">
        <v>1.9047619047618536E-3</v>
      </c>
      <c r="H498" s="37">
        <v>1.9047619047618536E-3</v>
      </c>
      <c r="I498" s="37">
        <v>4.2755344418051733E-3</v>
      </c>
      <c r="J498" s="37">
        <v>4.2755344418051733E-3</v>
      </c>
      <c r="K498" s="37">
        <v>4.2755344418051733E-3</v>
      </c>
      <c r="L498" s="37">
        <v>4.2755344418051733E-3</v>
      </c>
      <c r="M498" s="37"/>
      <c r="N498" s="37"/>
      <c r="O498" s="37"/>
      <c r="P498" s="37"/>
      <c r="Q498" s="37"/>
      <c r="R498" s="37"/>
      <c r="S498" s="37"/>
      <c r="T498" s="37"/>
      <c r="U498" s="37"/>
      <c r="V498" s="37"/>
    </row>
    <row r="499" spans="1:22">
      <c r="A499" s="249" t="s">
        <v>42</v>
      </c>
      <c r="B499" s="248">
        <v>1250</v>
      </c>
      <c r="C499" s="37">
        <v>0</v>
      </c>
      <c r="D499" s="37">
        <v>8.9686098654706559E-4</v>
      </c>
      <c r="E499" s="37">
        <v>7.4018468369762003E-3</v>
      </c>
      <c r="F499" s="37">
        <v>8.3826750515642035E-3</v>
      </c>
      <c r="G499" s="37">
        <v>9.4145349110319465E-3</v>
      </c>
      <c r="H499" s="37">
        <v>9.4145349110319465E-3</v>
      </c>
      <c r="I499" s="37">
        <v>1.1664728728940754E-2</v>
      </c>
      <c r="J499" s="37">
        <v>1.1664728728940754E-2</v>
      </c>
      <c r="K499" s="37">
        <v>1.2851205645232566E-2</v>
      </c>
      <c r="L499" s="37">
        <v>1.2851205645232566E-2</v>
      </c>
      <c r="M499" s="37"/>
      <c r="N499" s="37"/>
      <c r="O499" s="37"/>
      <c r="P499" s="37"/>
      <c r="Q499" s="37"/>
      <c r="R499" s="37"/>
      <c r="S499" s="37"/>
      <c r="T499" s="37"/>
      <c r="U499" s="37"/>
      <c r="V499" s="37"/>
    </row>
    <row r="500" spans="1:22">
      <c r="A500" s="249" t="s">
        <v>43</v>
      </c>
      <c r="B500" s="248">
        <v>1441</v>
      </c>
      <c r="C500" s="37">
        <v>3.5643689207276452E-3</v>
      </c>
      <c r="D500" s="37">
        <v>4.3308578677117016E-3</v>
      </c>
      <c r="E500" s="37">
        <v>9.1318500473084319E-3</v>
      </c>
      <c r="F500" s="37">
        <v>1.2477628625043757E-2</v>
      </c>
      <c r="G500" s="37">
        <v>1.2477628625043757E-2</v>
      </c>
      <c r="H500" s="37">
        <v>1.6127450475559524E-2</v>
      </c>
      <c r="I500" s="37">
        <v>1.7089202723383989E-2</v>
      </c>
      <c r="J500" s="37">
        <v>2.1068598663775195E-2</v>
      </c>
      <c r="K500" s="37">
        <v>2.3128534029947301E-2</v>
      </c>
      <c r="L500" s="37">
        <v>3.0822342056565755E-2</v>
      </c>
      <c r="M500" s="37"/>
      <c r="N500" s="37"/>
      <c r="O500" s="37"/>
      <c r="P500" s="37"/>
      <c r="Q500" s="37"/>
      <c r="R500" s="37"/>
      <c r="S500" s="37"/>
      <c r="T500" s="37"/>
      <c r="U500" s="37"/>
      <c r="V500" s="37"/>
    </row>
    <row r="501" spans="1:22">
      <c r="A501" s="249" t="s">
        <v>44</v>
      </c>
      <c r="B501" s="248">
        <v>650</v>
      </c>
      <c r="C501" s="37">
        <v>1.5698587127158659E-3</v>
      </c>
      <c r="D501" s="37">
        <v>1.3786852267394845E-2</v>
      </c>
      <c r="E501" s="37">
        <v>2.1144475961147546E-2</v>
      </c>
      <c r="F501" s="37">
        <v>2.921011034818044E-2</v>
      </c>
      <c r="G501" s="37">
        <v>4.6154178458173378E-2</v>
      </c>
      <c r="H501" s="37">
        <v>5.7332943494361022E-2</v>
      </c>
      <c r="I501" s="37">
        <v>6.9477665590322868E-2</v>
      </c>
      <c r="J501" s="37">
        <v>7.9512010544395495E-2</v>
      </c>
      <c r="K501" s="37">
        <v>9.0603498112142966E-2</v>
      </c>
      <c r="L501" s="37">
        <v>0.1050960238019587</v>
      </c>
      <c r="M501" s="37"/>
      <c r="N501" s="37"/>
      <c r="O501" s="37"/>
      <c r="P501" s="37"/>
      <c r="Q501" s="37"/>
      <c r="R501" s="37"/>
      <c r="S501" s="37"/>
      <c r="T501" s="37"/>
      <c r="U501" s="37"/>
      <c r="V501" s="37"/>
    </row>
    <row r="502" spans="1:22">
      <c r="A502" s="249" t="s">
        <v>45</v>
      </c>
      <c r="B502" s="248">
        <v>963</v>
      </c>
      <c r="C502" s="37">
        <v>3.4496887130399667E-3</v>
      </c>
      <c r="D502" s="37">
        <v>1.8902334070966087E-2</v>
      </c>
      <c r="E502" s="37">
        <v>3.2085860560272628E-2</v>
      </c>
      <c r="F502" s="37">
        <v>5.2885977773126536E-2</v>
      </c>
      <c r="G502" s="37">
        <v>9.7520840943853049E-2</v>
      </c>
      <c r="H502" s="37">
        <v>0.13668358335764164</v>
      </c>
      <c r="I502" s="37">
        <v>0.15630073806426958</v>
      </c>
      <c r="J502" s="37">
        <v>0.1675652015900323</v>
      </c>
      <c r="K502" s="37">
        <v>0.18312985012743621</v>
      </c>
      <c r="L502" s="37">
        <v>0.22331435735796634</v>
      </c>
      <c r="M502" s="37"/>
      <c r="N502" s="37"/>
      <c r="O502" s="37"/>
      <c r="P502" s="37"/>
      <c r="Q502" s="37"/>
      <c r="R502" s="37"/>
      <c r="S502" s="37"/>
      <c r="T502" s="37"/>
      <c r="U502" s="37"/>
      <c r="V502" s="37"/>
    </row>
    <row r="503" spans="1:22">
      <c r="A503" s="249" t="s">
        <v>51</v>
      </c>
      <c r="B503" s="248">
        <v>739</v>
      </c>
      <c r="C503" s="37">
        <v>6.2151782166947389E-2</v>
      </c>
      <c r="D503" s="37">
        <v>0.13502235248299665</v>
      </c>
      <c r="E503" s="37">
        <v>0.18315250216489154</v>
      </c>
      <c r="F503" s="37">
        <v>0.22213249232787813</v>
      </c>
      <c r="G503" s="37">
        <v>0.26343822399726224</v>
      </c>
      <c r="H503" s="37">
        <v>0.31817483578265338</v>
      </c>
      <c r="I503" s="37">
        <v>0.34340201944156012</v>
      </c>
      <c r="J503" s="37">
        <v>0.36360983611500008</v>
      </c>
      <c r="K503" s="37">
        <v>0.39174242122160663</v>
      </c>
      <c r="L503" s="37">
        <v>0.44803517896948919</v>
      </c>
      <c r="M503" s="37"/>
      <c r="N503" s="37"/>
      <c r="O503" s="37"/>
      <c r="P503" s="37"/>
      <c r="Q503" s="37"/>
      <c r="R503" s="37"/>
      <c r="S503" s="37"/>
      <c r="T503" s="37"/>
      <c r="U503" s="37"/>
      <c r="V503" s="37"/>
    </row>
    <row r="504" spans="1:22">
      <c r="A504" s="249" t="s">
        <v>37</v>
      </c>
      <c r="B504" s="248">
        <v>3329</v>
      </c>
      <c r="C504" s="37">
        <v>1.8546380854063127E-3</v>
      </c>
      <c r="D504" s="37">
        <v>2.5194767192197043E-3</v>
      </c>
      <c r="E504" s="37">
        <v>7.0087223900701101E-3</v>
      </c>
      <c r="F504" s="37">
        <v>8.8135235816743096E-3</v>
      </c>
      <c r="G504" s="37">
        <v>9.1968130157108474E-3</v>
      </c>
      <c r="H504" s="37">
        <v>1.076328774393287E-2</v>
      </c>
      <c r="I504" s="37">
        <v>1.2423025213219363E-2</v>
      </c>
      <c r="J504" s="37">
        <v>1.412135191104702E-2</v>
      </c>
      <c r="K504" s="37">
        <v>1.5444371963047265E-2</v>
      </c>
      <c r="L504" s="37">
        <v>1.8693258479799302E-2</v>
      </c>
      <c r="M504" s="37"/>
      <c r="N504" s="37"/>
      <c r="O504" s="37"/>
      <c r="P504" s="37"/>
      <c r="Q504" s="37"/>
      <c r="R504" s="37"/>
      <c r="S504" s="37"/>
      <c r="T504" s="37"/>
      <c r="U504" s="37"/>
      <c r="V504" s="37"/>
    </row>
    <row r="505" spans="1:22">
      <c r="A505" s="249" t="s">
        <v>38</v>
      </c>
      <c r="B505" s="248">
        <v>2352</v>
      </c>
      <c r="C505" s="37">
        <v>2.0763142456883488E-2</v>
      </c>
      <c r="D505" s="37">
        <v>5.2041198882253892E-2</v>
      </c>
      <c r="E505" s="37">
        <v>7.2779632855831666E-2</v>
      </c>
      <c r="F505" s="37">
        <v>9.3855598192998602E-2</v>
      </c>
      <c r="G505" s="37">
        <v>0.12733234782508362</v>
      </c>
      <c r="H505" s="37">
        <v>0.15907640961012104</v>
      </c>
      <c r="I505" s="37">
        <v>0.17678188590186961</v>
      </c>
      <c r="J505" s="37">
        <v>0.18908082760807543</v>
      </c>
      <c r="K505" s="37">
        <v>0.20496389972493023</v>
      </c>
      <c r="L505" s="37">
        <v>0.23667862952536967</v>
      </c>
      <c r="M505" s="37"/>
      <c r="N505" s="37"/>
      <c r="O505" s="37"/>
      <c r="P505" s="37"/>
      <c r="Q505" s="37"/>
      <c r="R505" s="37"/>
      <c r="S505" s="37"/>
      <c r="T505" s="37"/>
      <c r="U505" s="37"/>
      <c r="V505" s="37"/>
    </row>
    <row r="506" spans="1:22">
      <c r="A506" s="249" t="s">
        <v>39</v>
      </c>
      <c r="B506" s="248">
        <v>5681</v>
      </c>
      <c r="C506" s="37">
        <v>9.3788337738011096E-3</v>
      </c>
      <c r="D506" s="37">
        <v>2.1879310187743695E-2</v>
      </c>
      <c r="E506" s="37">
        <v>3.2339002800138128E-2</v>
      </c>
      <c r="F506" s="37">
        <v>4.0806994394379625E-2</v>
      </c>
      <c r="G506" s="37">
        <v>5.2089630658467057E-2</v>
      </c>
      <c r="H506" s="37">
        <v>6.3219894741731508E-2</v>
      </c>
      <c r="I506" s="37">
        <v>6.9748876843807595E-2</v>
      </c>
      <c r="J506" s="37">
        <v>7.4528643428570462E-2</v>
      </c>
      <c r="K506" s="37">
        <v>7.9895662732758832E-2</v>
      </c>
      <c r="L506" s="37">
        <v>9.0826180353555275E-2</v>
      </c>
      <c r="M506" s="37"/>
      <c r="N506" s="37"/>
      <c r="O506" s="37"/>
      <c r="P506" s="37"/>
      <c r="Q506" s="37"/>
      <c r="R506" s="37"/>
      <c r="S506" s="37"/>
      <c r="T506" s="37"/>
      <c r="U506" s="37"/>
      <c r="V506" s="37"/>
    </row>
    <row r="507" spans="1:22">
      <c r="A507" s="254">
        <v>40909</v>
      </c>
      <c r="B507" s="250"/>
    </row>
    <row r="508" spans="1:22">
      <c r="A508" s="251" t="s">
        <v>121</v>
      </c>
      <c r="B508" s="252" t="s">
        <v>122</v>
      </c>
      <c r="C508" s="253">
        <v>1</v>
      </c>
      <c r="D508" s="253">
        <v>2</v>
      </c>
      <c r="E508" s="253">
        <v>3</v>
      </c>
      <c r="F508" s="253">
        <v>4</v>
      </c>
      <c r="G508" s="253">
        <v>5</v>
      </c>
      <c r="H508" s="253">
        <v>6</v>
      </c>
      <c r="I508" s="253">
        <v>7</v>
      </c>
      <c r="J508" s="253">
        <v>8</v>
      </c>
      <c r="K508" s="253">
        <v>9</v>
      </c>
      <c r="L508" s="253"/>
      <c r="M508" s="253"/>
      <c r="N508" s="253"/>
      <c r="O508" s="253"/>
      <c r="P508" s="253"/>
      <c r="Q508" s="253"/>
      <c r="R508" s="253"/>
      <c r="S508" s="253"/>
      <c r="T508" s="253"/>
      <c r="U508" s="253"/>
      <c r="V508" s="253"/>
    </row>
    <row r="509" spans="1:22">
      <c r="A509" s="249" t="s">
        <v>40</v>
      </c>
      <c r="B509" s="248">
        <v>86</v>
      </c>
      <c r="C509" s="37">
        <v>0</v>
      </c>
      <c r="D509" s="37">
        <v>0</v>
      </c>
      <c r="E509" s="37">
        <v>0</v>
      </c>
      <c r="F509" s="37">
        <v>0</v>
      </c>
      <c r="G509" s="37">
        <v>0</v>
      </c>
      <c r="H509" s="37">
        <v>0</v>
      </c>
      <c r="I509" s="37">
        <v>0</v>
      </c>
      <c r="J509" s="37">
        <v>0</v>
      </c>
      <c r="K509" s="37">
        <v>0</v>
      </c>
      <c r="L509" s="37"/>
      <c r="M509" s="37"/>
      <c r="N509" s="37"/>
      <c r="O509" s="37"/>
      <c r="P509" s="37"/>
      <c r="Q509" s="37"/>
      <c r="R509" s="37"/>
      <c r="S509" s="37"/>
      <c r="T509" s="37"/>
      <c r="U509" s="37"/>
      <c r="V509" s="37"/>
    </row>
    <row r="510" spans="1:22">
      <c r="A510" s="249" t="s">
        <v>41</v>
      </c>
      <c r="B510" s="248">
        <v>442</v>
      </c>
      <c r="C510" s="37">
        <v>0</v>
      </c>
      <c r="D510" s="37">
        <v>0</v>
      </c>
      <c r="E510" s="37">
        <v>2.4691358024691024E-3</v>
      </c>
      <c r="F510" s="37">
        <v>2.4691358024691024E-3</v>
      </c>
      <c r="G510" s="37">
        <v>2.4691358024691024E-3</v>
      </c>
      <c r="H510" s="37">
        <v>2.4691358024691024E-3</v>
      </c>
      <c r="I510" s="37">
        <v>2.4691358024691024E-3</v>
      </c>
      <c r="J510" s="37">
        <v>2.4691358024691024E-3</v>
      </c>
      <c r="K510" s="37">
        <v>2.4691358024691024E-3</v>
      </c>
      <c r="L510" s="37"/>
      <c r="M510" s="37"/>
      <c r="N510" s="37"/>
      <c r="O510" s="37"/>
      <c r="P510" s="37"/>
      <c r="Q510" s="37"/>
      <c r="R510" s="37"/>
      <c r="S510" s="37"/>
      <c r="T510" s="37"/>
      <c r="U510" s="37"/>
      <c r="V510" s="37"/>
    </row>
    <row r="511" spans="1:22">
      <c r="A511" s="249" t="s">
        <v>42</v>
      </c>
      <c r="B511" s="248">
        <v>1216</v>
      </c>
      <c r="C511" s="37">
        <v>0</v>
      </c>
      <c r="D511" s="37">
        <v>9.1074681238612065E-4</v>
      </c>
      <c r="E511" s="37">
        <v>9.1074681238612065E-4</v>
      </c>
      <c r="F511" s="37">
        <v>9.1074681238612065E-4</v>
      </c>
      <c r="G511" s="37">
        <v>9.1074681238612065E-4</v>
      </c>
      <c r="H511" s="37">
        <v>1.9781498606634695E-3</v>
      </c>
      <c r="I511" s="37">
        <v>1.9781498606634695E-3</v>
      </c>
      <c r="J511" s="37">
        <v>3.1135558335182445E-3</v>
      </c>
      <c r="K511" s="37">
        <v>3.1135558335182445E-3</v>
      </c>
      <c r="L511" s="37"/>
      <c r="M511" s="37"/>
      <c r="N511" s="37"/>
      <c r="O511" s="37"/>
      <c r="P511" s="37"/>
      <c r="Q511" s="37"/>
      <c r="R511" s="37"/>
      <c r="S511" s="37"/>
      <c r="T511" s="37"/>
      <c r="U511" s="37"/>
      <c r="V511" s="37"/>
    </row>
    <row r="512" spans="1:22">
      <c r="A512" s="249" t="s">
        <v>43</v>
      </c>
      <c r="B512" s="248">
        <v>1480</v>
      </c>
      <c r="C512" s="37">
        <v>7.1326676176886039E-4</v>
      </c>
      <c r="D512" s="37">
        <v>4.3404101381764315E-3</v>
      </c>
      <c r="E512" s="37">
        <v>5.1086659945512869E-3</v>
      </c>
      <c r="F512" s="37">
        <v>5.1086659945512869E-3</v>
      </c>
      <c r="G512" s="37">
        <v>7.5747172677871344E-3</v>
      </c>
      <c r="H512" s="37">
        <v>9.3509848585215938E-3</v>
      </c>
      <c r="I512" s="37">
        <v>1.2966492213052572E-2</v>
      </c>
      <c r="J512" s="37">
        <v>1.4838615159280311E-2</v>
      </c>
      <c r="K512" s="37">
        <v>2.3781977806971999E-2</v>
      </c>
      <c r="L512" s="37"/>
      <c r="M512" s="37"/>
      <c r="N512" s="37"/>
      <c r="O512" s="37"/>
      <c r="P512" s="37"/>
      <c r="Q512" s="37"/>
      <c r="R512" s="37"/>
      <c r="S512" s="37"/>
      <c r="T512" s="37"/>
      <c r="U512" s="37"/>
      <c r="V512" s="37"/>
    </row>
    <row r="513" spans="1:22">
      <c r="A513" s="249" t="s">
        <v>44</v>
      </c>
      <c r="B513" s="248">
        <v>731</v>
      </c>
      <c r="C513" s="37">
        <v>1.4184397163120588E-3</v>
      </c>
      <c r="D513" s="37">
        <v>1.6431517851715371E-2</v>
      </c>
      <c r="E513" s="37">
        <v>2.136320040563422E-2</v>
      </c>
      <c r="F513" s="37">
        <v>3.3847858366877093E-2</v>
      </c>
      <c r="G513" s="37">
        <v>5.086244002473439E-2</v>
      </c>
      <c r="H513" s="37">
        <v>6.5261351084009656E-2</v>
      </c>
      <c r="I513" s="37">
        <v>7.1744406026049923E-2</v>
      </c>
      <c r="J513" s="37">
        <v>8.1246094659907842E-2</v>
      </c>
      <c r="K513" s="37">
        <v>9.3708622311676315E-2</v>
      </c>
      <c r="L513" s="37"/>
      <c r="M513" s="37"/>
      <c r="N513" s="37"/>
      <c r="O513" s="37"/>
      <c r="P513" s="37"/>
      <c r="Q513" s="37"/>
      <c r="R513" s="37"/>
      <c r="S513" s="37"/>
      <c r="T513" s="37"/>
      <c r="U513" s="37"/>
      <c r="V513" s="37"/>
    </row>
    <row r="514" spans="1:22">
      <c r="A514" s="249" t="s">
        <v>45</v>
      </c>
      <c r="B514" s="248">
        <v>994</v>
      </c>
      <c r="C514" s="37">
        <v>5.4514358274884156E-3</v>
      </c>
      <c r="D514" s="37">
        <v>1.665484524576144E-2</v>
      </c>
      <c r="E514" s="37">
        <v>3.966812279406795E-2</v>
      </c>
      <c r="F514" s="37">
        <v>8.1366438118273932E-2</v>
      </c>
      <c r="G514" s="37">
        <v>0.11714705100580936</v>
      </c>
      <c r="H514" s="37">
        <v>0.14380420077467237</v>
      </c>
      <c r="I514" s="37">
        <v>0.15307931663117114</v>
      </c>
      <c r="J514" s="37">
        <v>0.1686748382155302</v>
      </c>
      <c r="K514" s="37">
        <v>0.21102859766422022</v>
      </c>
      <c r="L514" s="37"/>
      <c r="M514" s="37"/>
      <c r="N514" s="37"/>
      <c r="O514" s="37"/>
      <c r="P514" s="37"/>
      <c r="Q514" s="37"/>
      <c r="R514" s="37"/>
      <c r="S514" s="37"/>
      <c r="T514" s="37"/>
      <c r="U514" s="37"/>
      <c r="V514" s="37"/>
    </row>
    <row r="515" spans="1:22">
      <c r="A515" s="249" t="s">
        <v>51</v>
      </c>
      <c r="B515" s="248">
        <v>829</v>
      </c>
      <c r="C515" s="37">
        <v>8.0069145531782127E-2</v>
      </c>
      <c r="D515" s="37">
        <v>0.13282561410373994</v>
      </c>
      <c r="E515" s="37">
        <v>0.17643115164079903</v>
      </c>
      <c r="F515" s="37">
        <v>0.22685719272584026</v>
      </c>
      <c r="G515" s="37">
        <v>0.28288309167533121</v>
      </c>
      <c r="H515" s="37">
        <v>0.31890797757045797</v>
      </c>
      <c r="I515" s="37">
        <v>0.35462185363740628</v>
      </c>
      <c r="J515" s="37">
        <v>0.37709205559222569</v>
      </c>
      <c r="K515" s="37">
        <v>0.44828707968113068</v>
      </c>
      <c r="L515" s="37"/>
      <c r="M515" s="37"/>
      <c r="N515" s="37"/>
      <c r="O515" s="37"/>
      <c r="P515" s="37"/>
      <c r="Q515" s="37"/>
      <c r="R515" s="37"/>
      <c r="S515" s="37"/>
      <c r="T515" s="37"/>
      <c r="U515" s="37"/>
      <c r="V515" s="37"/>
    </row>
    <row r="516" spans="1:22">
      <c r="A516" s="249" t="s">
        <v>37</v>
      </c>
      <c r="B516" s="248">
        <v>3224</v>
      </c>
      <c r="C516" s="37">
        <v>3.2605151613951389E-4</v>
      </c>
      <c r="D516" s="37">
        <v>2.331303076431479E-3</v>
      </c>
      <c r="E516" s="37">
        <v>3.0336393643044524E-3</v>
      </c>
      <c r="F516" s="37">
        <v>3.0336393643044524E-3</v>
      </c>
      <c r="G516" s="37">
        <v>4.1577752586061667E-3</v>
      </c>
      <c r="H516" s="37">
        <v>5.3605611735499936E-3</v>
      </c>
      <c r="I516" s="37">
        <v>6.999176394021922E-3</v>
      </c>
      <c r="J516" s="37">
        <v>8.2741477345136261E-3</v>
      </c>
      <c r="K516" s="37">
        <v>1.2297456945832064E-2</v>
      </c>
      <c r="L516" s="37"/>
      <c r="M516" s="37"/>
      <c r="N516" s="37"/>
      <c r="O516" s="37"/>
      <c r="P516" s="37"/>
      <c r="Q516" s="37"/>
      <c r="R516" s="37"/>
      <c r="S516" s="37"/>
      <c r="T516" s="37"/>
      <c r="U516" s="37"/>
      <c r="V516" s="37"/>
    </row>
    <row r="517" spans="1:22">
      <c r="A517" s="249" t="s">
        <v>38</v>
      </c>
      <c r="B517" s="248">
        <v>2554</v>
      </c>
      <c r="C517" s="37">
        <v>2.8053005710651724E-2</v>
      </c>
      <c r="D517" s="37">
        <v>5.2955489459181937E-2</v>
      </c>
      <c r="E517" s="37">
        <v>7.6006611449777939E-2</v>
      </c>
      <c r="F517" s="37">
        <v>0.10965566116030734</v>
      </c>
      <c r="G517" s="37">
        <v>0.14347847485567766</v>
      </c>
      <c r="H517" s="37">
        <v>0.16736337808046964</v>
      </c>
      <c r="I517" s="37">
        <v>0.18095694213633406</v>
      </c>
      <c r="J517" s="37">
        <v>0.19522690682497101</v>
      </c>
      <c r="K517" s="37">
        <v>0.22940514091317443</v>
      </c>
      <c r="L517" s="37"/>
      <c r="M517" s="37"/>
      <c r="N517" s="37"/>
      <c r="O517" s="37"/>
      <c r="P517" s="37"/>
      <c r="Q517" s="37"/>
      <c r="R517" s="37"/>
      <c r="S517" s="37"/>
      <c r="T517" s="37"/>
      <c r="U517" s="37"/>
      <c r="V517" s="37"/>
    </row>
    <row r="518" spans="1:22">
      <c r="A518" s="249" t="s">
        <v>39</v>
      </c>
      <c r="B518" s="248">
        <v>5778</v>
      </c>
      <c r="C518" s="37">
        <v>1.2416849348397596E-2</v>
      </c>
      <c r="D518" s="37">
        <v>2.3943744874238448E-2</v>
      </c>
      <c r="E518" s="37">
        <v>3.3447550650464231E-2</v>
      </c>
      <c r="F518" s="37">
        <v>4.5946812170326257E-2</v>
      </c>
      <c r="G518" s="37">
        <v>5.8706340642270538E-2</v>
      </c>
      <c r="H518" s="37">
        <v>6.756214686923967E-2</v>
      </c>
      <c r="I518" s="37">
        <v>7.3056648949815561E-2</v>
      </c>
      <c r="J518" s="37">
        <v>7.8304109982021641E-2</v>
      </c>
      <c r="K518" s="37">
        <v>9.1208932815606714E-2</v>
      </c>
      <c r="L518" s="37"/>
      <c r="M518" s="37"/>
      <c r="N518" s="37"/>
      <c r="O518" s="37"/>
      <c r="P518" s="37"/>
      <c r="Q518" s="37"/>
      <c r="R518" s="37"/>
      <c r="S518" s="37"/>
      <c r="T518" s="37"/>
      <c r="U518" s="37"/>
      <c r="V518" s="37"/>
    </row>
    <row r="519" spans="1:22">
      <c r="A519" s="254">
        <v>41275</v>
      </c>
      <c r="B519" s="250"/>
    </row>
    <row r="520" spans="1:22">
      <c r="A520" s="251" t="s">
        <v>121</v>
      </c>
      <c r="B520" s="252" t="s">
        <v>122</v>
      </c>
      <c r="C520" s="253">
        <v>1</v>
      </c>
      <c r="D520" s="253">
        <v>2</v>
      </c>
      <c r="E520" s="253">
        <v>3</v>
      </c>
      <c r="F520" s="253">
        <v>4</v>
      </c>
      <c r="G520" s="253">
        <v>5</v>
      </c>
      <c r="H520" s="253">
        <v>6</v>
      </c>
      <c r="I520" s="253">
        <v>7</v>
      </c>
      <c r="J520" s="253">
        <v>8</v>
      </c>
      <c r="K520" s="253"/>
      <c r="L520" s="253"/>
      <c r="M520" s="253"/>
      <c r="N520" s="253"/>
      <c r="O520" s="253"/>
      <c r="P520" s="253"/>
      <c r="Q520" s="253"/>
      <c r="R520" s="253"/>
      <c r="S520" s="253"/>
      <c r="T520" s="253"/>
      <c r="U520" s="253"/>
      <c r="V520" s="253"/>
    </row>
    <row r="521" spans="1:22">
      <c r="A521" s="249" t="s">
        <v>40</v>
      </c>
      <c r="B521" s="248">
        <v>63</v>
      </c>
      <c r="C521" s="37">
        <v>0</v>
      </c>
      <c r="D521" s="37">
        <v>0</v>
      </c>
      <c r="E521" s="37">
        <v>0</v>
      </c>
      <c r="F521" s="37">
        <v>0</v>
      </c>
      <c r="G521" s="37">
        <v>0</v>
      </c>
      <c r="H521" s="37">
        <v>0</v>
      </c>
      <c r="I521" s="37">
        <v>0</v>
      </c>
      <c r="J521" s="37">
        <v>0</v>
      </c>
      <c r="K521" s="37"/>
      <c r="L521" s="37"/>
      <c r="M521" s="37"/>
      <c r="N521" s="37"/>
      <c r="O521" s="37"/>
      <c r="P521" s="37"/>
      <c r="Q521" s="37"/>
      <c r="R521" s="37"/>
      <c r="S521" s="37"/>
      <c r="T521" s="37"/>
      <c r="U521" s="37"/>
      <c r="V521" s="37"/>
    </row>
    <row r="522" spans="1:22">
      <c r="A522" s="249" t="s">
        <v>41</v>
      </c>
      <c r="B522" s="248">
        <v>301</v>
      </c>
      <c r="C522" s="37">
        <v>0</v>
      </c>
      <c r="D522" s="37">
        <v>0</v>
      </c>
      <c r="E522" s="37">
        <v>0</v>
      </c>
      <c r="F522" s="37">
        <v>0</v>
      </c>
      <c r="G522" s="37">
        <v>0</v>
      </c>
      <c r="H522" s="37">
        <v>0</v>
      </c>
      <c r="I522" s="37">
        <v>0</v>
      </c>
      <c r="J522" s="37">
        <v>0</v>
      </c>
      <c r="K522" s="37"/>
      <c r="L522" s="37"/>
      <c r="M522" s="37"/>
      <c r="N522" s="37"/>
      <c r="O522" s="37"/>
      <c r="P522" s="37"/>
      <c r="Q522" s="37"/>
      <c r="R522" s="37"/>
      <c r="S522" s="37"/>
      <c r="T522" s="37"/>
      <c r="U522" s="37"/>
      <c r="V522" s="37"/>
    </row>
    <row r="523" spans="1:22">
      <c r="A523" s="249" t="s">
        <v>42</v>
      </c>
      <c r="B523" s="248">
        <v>1184</v>
      </c>
      <c r="C523" s="37">
        <v>8.7642418930766741E-4</v>
      </c>
      <c r="D523" s="37">
        <v>1.7741093427764421E-3</v>
      </c>
      <c r="E523" s="37">
        <v>1.7741093427764421E-3</v>
      </c>
      <c r="F523" s="37">
        <v>1.7741093427764421E-3</v>
      </c>
      <c r="G523" s="37">
        <v>1.7741093427764421E-3</v>
      </c>
      <c r="H523" s="37">
        <v>1.7741093427764421E-3</v>
      </c>
      <c r="I523" s="37">
        <v>2.836051779645854E-3</v>
      </c>
      <c r="J523" s="37">
        <v>3.9354607633508287E-3</v>
      </c>
      <c r="K523" s="37"/>
      <c r="L523" s="37"/>
      <c r="M523" s="37"/>
      <c r="N523" s="37"/>
      <c r="O523" s="37"/>
      <c r="P523" s="37"/>
      <c r="Q523" s="37"/>
      <c r="R523" s="37"/>
      <c r="S523" s="37"/>
      <c r="T523" s="37"/>
      <c r="U523" s="37"/>
      <c r="V523" s="37"/>
    </row>
    <row r="524" spans="1:22">
      <c r="A524" s="249" t="s">
        <v>43</v>
      </c>
      <c r="B524" s="248">
        <v>1668</v>
      </c>
      <c r="C524" s="37">
        <v>1.2033694344163459E-3</v>
      </c>
      <c r="D524" s="37">
        <v>1.8448573153190262E-3</v>
      </c>
      <c r="E524" s="37">
        <v>1.8448573153190262E-3</v>
      </c>
      <c r="F524" s="37">
        <v>3.2230807894109148E-3</v>
      </c>
      <c r="G524" s="37">
        <v>3.9799349421903996E-3</v>
      </c>
      <c r="H524" s="37">
        <v>7.0469713242006238E-3</v>
      </c>
      <c r="I524" s="37">
        <v>8.6415193132725054E-3</v>
      </c>
      <c r="J524" s="37">
        <v>1.5440575640022769E-2</v>
      </c>
      <c r="K524" s="37"/>
      <c r="L524" s="37"/>
      <c r="M524" s="37"/>
      <c r="N524" s="37"/>
      <c r="O524" s="37"/>
      <c r="P524" s="37"/>
      <c r="Q524" s="37"/>
      <c r="R524" s="37"/>
      <c r="S524" s="37"/>
      <c r="T524" s="37"/>
      <c r="U524" s="37"/>
      <c r="V524" s="37"/>
    </row>
    <row r="525" spans="1:22">
      <c r="A525" s="249" t="s">
        <v>44</v>
      </c>
      <c r="B525" s="248">
        <v>707</v>
      </c>
      <c r="C525" s="37">
        <v>5.8614092658203498E-3</v>
      </c>
      <c r="D525" s="37">
        <v>1.0700642613315048E-2</v>
      </c>
      <c r="E525" s="37">
        <v>1.7915848143724045E-2</v>
      </c>
      <c r="F525" s="37">
        <v>3.2939271568536488E-2</v>
      </c>
      <c r="G525" s="37">
        <v>5.3523308017412452E-2</v>
      </c>
      <c r="H525" s="37">
        <v>5.5719309622940472E-2</v>
      </c>
      <c r="I525" s="37">
        <v>6.5454099022076773E-2</v>
      </c>
      <c r="J525" s="37">
        <v>7.5758900814929753E-2</v>
      </c>
      <c r="K525" s="37"/>
      <c r="L525" s="37"/>
      <c r="M525" s="37"/>
      <c r="N525" s="37"/>
      <c r="O525" s="37"/>
      <c r="P525" s="37"/>
      <c r="Q525" s="37"/>
      <c r="R525" s="37"/>
      <c r="S525" s="37"/>
      <c r="T525" s="37"/>
      <c r="U525" s="37"/>
      <c r="V525" s="37"/>
    </row>
    <row r="526" spans="1:22">
      <c r="A526" s="249" t="s">
        <v>45</v>
      </c>
      <c r="B526" s="248">
        <v>1055</v>
      </c>
      <c r="C526" s="37">
        <v>1.008198465005139E-2</v>
      </c>
      <c r="D526" s="37">
        <v>2.6386815213571224E-2</v>
      </c>
      <c r="E526" s="37">
        <v>7.202955570184999E-2</v>
      </c>
      <c r="F526" s="37">
        <v>0.113708186320571</v>
      </c>
      <c r="G526" s="37">
        <v>0.13332573120416713</v>
      </c>
      <c r="H526" s="37">
        <v>0.14616912266308257</v>
      </c>
      <c r="I526" s="37">
        <v>0.15646613747330007</v>
      </c>
      <c r="J526" s="37">
        <v>0.19498283227621449</v>
      </c>
      <c r="K526" s="37"/>
      <c r="L526" s="37"/>
      <c r="M526" s="37"/>
      <c r="N526" s="37"/>
      <c r="O526" s="37"/>
      <c r="P526" s="37"/>
      <c r="Q526" s="37"/>
      <c r="R526" s="37"/>
      <c r="S526" s="37"/>
      <c r="T526" s="37"/>
      <c r="U526" s="37"/>
      <c r="V526" s="37"/>
    </row>
    <row r="527" spans="1:22">
      <c r="A527" s="249" t="s">
        <v>51</v>
      </c>
      <c r="B527" s="248">
        <v>937</v>
      </c>
      <c r="C527" s="37">
        <v>6.2778465161119956E-2</v>
      </c>
      <c r="D527" s="37">
        <v>0.10355571509671269</v>
      </c>
      <c r="E527" s="37">
        <v>0.17068318046761166</v>
      </c>
      <c r="F527" s="37">
        <v>0.23072683045844367</v>
      </c>
      <c r="G527" s="37">
        <v>0.27664226286318849</v>
      </c>
      <c r="H527" s="37">
        <v>0.31732948056210009</v>
      </c>
      <c r="I527" s="37">
        <v>0.34731144386592128</v>
      </c>
      <c r="J527" s="37">
        <v>0.43225979323534169</v>
      </c>
      <c r="K527" s="37"/>
      <c r="L527" s="37"/>
      <c r="M527" s="37"/>
      <c r="N527" s="37"/>
      <c r="O527" s="37"/>
      <c r="P527" s="37"/>
      <c r="Q527" s="37"/>
      <c r="R527" s="37"/>
      <c r="S527" s="37"/>
      <c r="T527" s="37"/>
      <c r="U527" s="37"/>
      <c r="V527" s="37"/>
    </row>
    <row r="528" spans="1:22">
      <c r="A528" s="249" t="s">
        <v>37</v>
      </c>
      <c r="B528" s="248">
        <v>3216</v>
      </c>
      <c r="C528" s="37">
        <v>9.4851300688525431E-4</v>
      </c>
      <c r="D528" s="37">
        <v>1.611453608738711E-3</v>
      </c>
      <c r="E528" s="37">
        <v>1.611453608738711E-3</v>
      </c>
      <c r="F528" s="37">
        <v>2.3195423495612211E-3</v>
      </c>
      <c r="G528" s="37">
        <v>2.7032656025037793E-3</v>
      </c>
      <c r="H528" s="37">
        <v>4.2554784186866756E-3</v>
      </c>
      <c r="I528" s="37">
        <v>5.4602453602561329E-3</v>
      </c>
      <c r="J528" s="37">
        <v>9.2653403569867843E-3</v>
      </c>
      <c r="K528" s="37"/>
      <c r="L528" s="37"/>
      <c r="M528" s="37"/>
      <c r="N528" s="37"/>
      <c r="O528" s="37"/>
      <c r="P528" s="37"/>
      <c r="Q528" s="37"/>
      <c r="R528" s="37"/>
      <c r="S528" s="37"/>
      <c r="T528" s="37"/>
      <c r="U528" s="37"/>
      <c r="V528" s="37"/>
    </row>
    <row r="529" spans="1:22">
      <c r="A529" s="249" t="s">
        <v>38</v>
      </c>
      <c r="B529" s="248">
        <v>2699</v>
      </c>
      <c r="C529" s="37">
        <v>2.6767339260893253E-2</v>
      </c>
      <c r="D529" s="37">
        <v>4.7864958241480515E-2</v>
      </c>
      <c r="E529" s="37">
        <v>8.8641755654869092E-2</v>
      </c>
      <c r="F529" s="37">
        <v>0.12717145546138831</v>
      </c>
      <c r="G529" s="37">
        <v>0.15375111575672529</v>
      </c>
      <c r="H529" s="37">
        <v>0.16931075722007372</v>
      </c>
      <c r="I529" s="37">
        <v>0.1835867402224064</v>
      </c>
      <c r="J529" s="37">
        <v>0.22059674187933365</v>
      </c>
      <c r="K529" s="37"/>
      <c r="L529" s="37"/>
      <c r="M529" s="37"/>
      <c r="N529" s="37"/>
      <c r="O529" s="37"/>
      <c r="P529" s="37"/>
      <c r="Q529" s="37"/>
      <c r="R529" s="37"/>
      <c r="S529" s="37"/>
      <c r="T529" s="37"/>
      <c r="U529" s="37"/>
      <c r="V529" s="37"/>
    </row>
    <row r="530" spans="1:22">
      <c r="A530" s="249" t="s">
        <v>39</v>
      </c>
      <c r="B530" s="248">
        <v>5915</v>
      </c>
      <c r="C530" s="37">
        <v>1.2467143112266599E-2</v>
      </c>
      <c r="D530" s="37">
        <v>2.1781999557508258E-2</v>
      </c>
      <c r="E530" s="37">
        <v>3.8029502936805293E-2</v>
      </c>
      <c r="F530" s="37">
        <v>5.3134415542851032E-2</v>
      </c>
      <c r="G530" s="37">
        <v>6.2925822249702779E-2</v>
      </c>
      <c r="H530" s="37">
        <v>6.9254125611755701E-2</v>
      </c>
      <c r="I530" s="37">
        <v>7.4651666630121682E-2</v>
      </c>
      <c r="J530" s="37">
        <v>8.8653543427728576E-2</v>
      </c>
      <c r="K530" s="37"/>
      <c r="L530" s="37"/>
      <c r="M530" s="37"/>
      <c r="N530" s="37"/>
      <c r="O530" s="37"/>
      <c r="P530" s="37"/>
      <c r="Q530" s="37"/>
      <c r="R530" s="37"/>
      <c r="S530" s="37"/>
      <c r="T530" s="37"/>
      <c r="U530" s="37"/>
      <c r="V530" s="37"/>
    </row>
    <row r="531" spans="1:22">
      <c r="A531" s="254">
        <v>41640</v>
      </c>
      <c r="B531" s="250"/>
    </row>
    <row r="532" spans="1:22">
      <c r="A532" s="251" t="s">
        <v>121</v>
      </c>
      <c r="B532" s="252" t="s">
        <v>122</v>
      </c>
      <c r="C532" s="253">
        <v>1</v>
      </c>
      <c r="D532" s="253">
        <v>2</v>
      </c>
      <c r="E532" s="253">
        <v>3</v>
      </c>
      <c r="F532" s="253">
        <v>4</v>
      </c>
      <c r="G532" s="253">
        <v>5</v>
      </c>
      <c r="H532" s="253">
        <v>6</v>
      </c>
      <c r="I532" s="253">
        <v>7</v>
      </c>
      <c r="J532" s="253"/>
      <c r="K532" s="253"/>
      <c r="L532" s="253"/>
      <c r="M532" s="253"/>
      <c r="N532" s="253"/>
      <c r="O532" s="253"/>
      <c r="P532" s="253"/>
      <c r="Q532" s="253"/>
      <c r="R532" s="253"/>
      <c r="S532" s="253"/>
      <c r="T532" s="253"/>
      <c r="U532" s="253"/>
      <c r="V532" s="253"/>
    </row>
    <row r="533" spans="1:22">
      <c r="A533" s="249" t="s">
        <v>40</v>
      </c>
      <c r="B533" s="248">
        <v>58</v>
      </c>
      <c r="C533" s="37">
        <v>0</v>
      </c>
      <c r="D533" s="37">
        <v>0</v>
      </c>
      <c r="E533" s="37">
        <v>0</v>
      </c>
      <c r="F533" s="37">
        <v>0</v>
      </c>
      <c r="G533" s="37">
        <v>0</v>
      </c>
      <c r="H533" s="37">
        <v>0</v>
      </c>
      <c r="I533" s="37">
        <v>0</v>
      </c>
      <c r="J533" s="37"/>
      <c r="K533" s="37"/>
      <c r="L533" s="37"/>
      <c r="M533" s="37"/>
      <c r="N533" s="37"/>
      <c r="O533" s="37"/>
      <c r="P533" s="37"/>
      <c r="Q533" s="37"/>
      <c r="R533" s="37"/>
      <c r="S533" s="37"/>
      <c r="T533" s="37"/>
      <c r="U533" s="37"/>
      <c r="V533" s="37"/>
    </row>
    <row r="534" spans="1:22">
      <c r="A534" s="249" t="s">
        <v>41</v>
      </c>
      <c r="B534" s="248">
        <v>296</v>
      </c>
      <c r="C534" s="37">
        <v>0</v>
      </c>
      <c r="D534" s="37">
        <v>0</v>
      </c>
      <c r="E534" s="37">
        <v>0</v>
      </c>
      <c r="F534" s="37">
        <v>0</v>
      </c>
      <c r="G534" s="37">
        <v>0</v>
      </c>
      <c r="H534" s="37">
        <v>0</v>
      </c>
      <c r="I534" s="37">
        <v>0</v>
      </c>
      <c r="J534" s="37"/>
      <c r="K534" s="37"/>
      <c r="L534" s="37"/>
      <c r="M534" s="37"/>
      <c r="N534" s="37"/>
      <c r="O534" s="37"/>
      <c r="P534" s="37"/>
      <c r="Q534" s="37"/>
      <c r="R534" s="37"/>
      <c r="S534" s="37"/>
      <c r="T534" s="37"/>
      <c r="U534" s="37"/>
      <c r="V534" s="37"/>
    </row>
    <row r="535" spans="1:22">
      <c r="A535" s="249" t="s">
        <v>42</v>
      </c>
      <c r="B535" s="248">
        <v>1176</v>
      </c>
      <c r="C535" s="37">
        <v>8.6880973066894018E-4</v>
      </c>
      <c r="D535" s="37">
        <v>8.6880973066894018E-4</v>
      </c>
      <c r="E535" s="37">
        <v>8.6880973066894018E-4</v>
      </c>
      <c r="F535" s="37">
        <v>8.6880973066894018E-4</v>
      </c>
      <c r="G535" s="37">
        <v>8.6880973066894018E-4</v>
      </c>
      <c r="H535" s="37">
        <v>1.9041788397563542E-3</v>
      </c>
      <c r="I535" s="37">
        <v>2.9750971028037476E-3</v>
      </c>
      <c r="J535" s="37"/>
      <c r="K535" s="37"/>
      <c r="L535" s="37"/>
      <c r="M535" s="37"/>
      <c r="N535" s="37"/>
      <c r="O535" s="37"/>
      <c r="P535" s="37"/>
      <c r="Q535" s="37"/>
      <c r="R535" s="37"/>
      <c r="S535" s="37"/>
      <c r="T535" s="37"/>
      <c r="U535" s="37"/>
      <c r="V535" s="37"/>
    </row>
    <row r="536" spans="1:22">
      <c r="A536" s="249" t="s">
        <v>43</v>
      </c>
      <c r="B536" s="248">
        <v>1735</v>
      </c>
      <c r="C536" s="37">
        <v>5.924170616113944E-4</v>
      </c>
      <c r="D536" s="37">
        <v>5.924170616113944E-4</v>
      </c>
      <c r="E536" s="37">
        <v>1.8631412297757111E-3</v>
      </c>
      <c r="F536" s="37">
        <v>1.8631412297757111E-3</v>
      </c>
      <c r="G536" s="37">
        <v>4.6668964510403477E-3</v>
      </c>
      <c r="H536" s="37">
        <v>6.1344946397429156E-3</v>
      </c>
      <c r="I536" s="37">
        <v>1.2383550569115775E-2</v>
      </c>
      <c r="J536" s="37"/>
      <c r="K536" s="37"/>
      <c r="L536" s="37"/>
      <c r="M536" s="37"/>
      <c r="N536" s="37"/>
      <c r="O536" s="37"/>
      <c r="P536" s="37"/>
      <c r="Q536" s="37"/>
      <c r="R536" s="37"/>
      <c r="S536" s="37"/>
      <c r="T536" s="37"/>
      <c r="U536" s="37"/>
      <c r="V536" s="37"/>
    </row>
    <row r="537" spans="1:22">
      <c r="A537" s="249" t="s">
        <v>44</v>
      </c>
      <c r="B537" s="248">
        <v>731</v>
      </c>
      <c r="C537" s="37">
        <v>1.4388489208633226E-3</v>
      </c>
      <c r="D537" s="37">
        <v>4.6862022577061069E-3</v>
      </c>
      <c r="E537" s="37">
        <v>1.6421139842192733E-2</v>
      </c>
      <c r="F537" s="37">
        <v>3.1372615326959452E-2</v>
      </c>
      <c r="G537" s="37">
        <v>3.3325493118638971E-2</v>
      </c>
      <c r="H537" s="37">
        <v>4.6731578422146036E-2</v>
      </c>
      <c r="I537" s="37">
        <v>6.307641056154567E-2</v>
      </c>
      <c r="J537" s="37"/>
      <c r="K537" s="37"/>
      <c r="L537" s="37"/>
      <c r="M537" s="37"/>
      <c r="N537" s="37"/>
      <c r="O537" s="37"/>
      <c r="P537" s="37"/>
      <c r="Q537" s="37"/>
      <c r="R537" s="37"/>
      <c r="S537" s="37"/>
      <c r="T537" s="37"/>
      <c r="U537" s="37"/>
      <c r="V537" s="37"/>
    </row>
    <row r="538" spans="1:22">
      <c r="A538" s="249" t="s">
        <v>45</v>
      </c>
      <c r="B538" s="248">
        <v>1104</v>
      </c>
      <c r="C538" s="37">
        <v>4.9831970399168979E-3</v>
      </c>
      <c r="D538" s="37">
        <v>3.967035313929812E-2</v>
      </c>
      <c r="E538" s="37">
        <v>7.6577681010225218E-2</v>
      </c>
      <c r="F538" s="37">
        <v>0.10346686602102328</v>
      </c>
      <c r="G538" s="37">
        <v>0.12129682256414798</v>
      </c>
      <c r="H538" s="37">
        <v>0.13224132878145023</v>
      </c>
      <c r="I538" s="37">
        <v>0.16733553483043018</v>
      </c>
      <c r="J538" s="37"/>
      <c r="K538" s="37"/>
      <c r="L538" s="37"/>
      <c r="M538" s="37"/>
      <c r="N538" s="37"/>
      <c r="O538" s="37"/>
      <c r="P538" s="37"/>
      <c r="Q538" s="37"/>
      <c r="R538" s="37"/>
      <c r="S538" s="37"/>
      <c r="T538" s="37"/>
      <c r="U538" s="37"/>
      <c r="V538" s="37"/>
    </row>
    <row r="539" spans="1:22">
      <c r="A539" s="249" t="s">
        <v>51</v>
      </c>
      <c r="B539" s="248">
        <v>1138</v>
      </c>
      <c r="C539" s="37">
        <v>4.773720415793492E-2</v>
      </c>
      <c r="D539" s="37">
        <v>0.11814015666019972</v>
      </c>
      <c r="E539" s="37">
        <v>0.18595309444247432</v>
      </c>
      <c r="F539" s="37">
        <v>0.24720934748800882</v>
      </c>
      <c r="G539" s="37">
        <v>0.29118942371682188</v>
      </c>
      <c r="H539" s="37">
        <v>0.32448286494974565</v>
      </c>
      <c r="I539" s="37">
        <v>0.40731580266011336</v>
      </c>
      <c r="J539" s="37"/>
      <c r="K539" s="37"/>
      <c r="L539" s="37"/>
      <c r="M539" s="37"/>
      <c r="N539" s="37"/>
      <c r="O539" s="37"/>
      <c r="P539" s="37"/>
      <c r="Q539" s="37"/>
      <c r="R539" s="37"/>
      <c r="S539" s="37"/>
      <c r="T539" s="37"/>
      <c r="U539" s="37"/>
      <c r="V539" s="37"/>
    </row>
    <row r="540" spans="1:22">
      <c r="A540" s="249" t="s">
        <v>37</v>
      </c>
      <c r="B540" s="248">
        <v>3265</v>
      </c>
      <c r="C540" s="37">
        <v>6.2774639045826142E-4</v>
      </c>
      <c r="D540" s="37">
        <v>6.2774639045826142E-4</v>
      </c>
      <c r="E540" s="37">
        <v>1.2958966447450537E-3</v>
      </c>
      <c r="F540" s="37">
        <v>1.2958966447450537E-3</v>
      </c>
      <c r="G540" s="37">
        <v>2.757058463845663E-3</v>
      </c>
      <c r="H540" s="37">
        <v>3.8971307650170761E-3</v>
      </c>
      <c r="I540" s="37">
        <v>7.4978236486847871E-3</v>
      </c>
      <c r="J540" s="37"/>
      <c r="K540" s="37"/>
      <c r="L540" s="37"/>
      <c r="M540" s="37"/>
      <c r="N540" s="37"/>
      <c r="O540" s="37"/>
      <c r="P540" s="37"/>
      <c r="Q540" s="37"/>
      <c r="R540" s="37"/>
      <c r="S540" s="37"/>
      <c r="T540" s="37"/>
      <c r="U540" s="37"/>
      <c r="V540" s="37"/>
    </row>
    <row r="541" spans="1:22">
      <c r="A541" s="249" t="s">
        <v>38</v>
      </c>
      <c r="B541" s="248">
        <v>2973</v>
      </c>
      <c r="C541" s="37">
        <v>2.0200008175261464E-2</v>
      </c>
      <c r="D541" s="37">
        <v>5.9471475923828954E-2</v>
      </c>
      <c r="E541" s="37">
        <v>0.10008877772354563</v>
      </c>
      <c r="F541" s="37">
        <v>0.13422768616287739</v>
      </c>
      <c r="G541" s="37">
        <v>0.15455264690088411</v>
      </c>
      <c r="H541" s="37">
        <v>0.17223249770971683</v>
      </c>
      <c r="I541" s="37">
        <v>0.21284154982724646</v>
      </c>
      <c r="J541" s="37"/>
      <c r="K541" s="37"/>
      <c r="L541" s="37"/>
      <c r="M541" s="37"/>
      <c r="N541" s="37"/>
      <c r="O541" s="37"/>
      <c r="P541" s="37"/>
      <c r="Q541" s="37"/>
      <c r="R541" s="37"/>
      <c r="S541" s="37"/>
      <c r="T541" s="37"/>
      <c r="U541" s="37"/>
      <c r="V541" s="37"/>
    </row>
    <row r="542" spans="1:22">
      <c r="A542" s="249" t="s">
        <v>39</v>
      </c>
      <c r="B542" s="248">
        <v>6238</v>
      </c>
      <c r="C542" s="37">
        <v>9.7128703871230959E-3</v>
      </c>
      <c r="D542" s="37">
        <v>2.6960062530350881E-2</v>
      </c>
      <c r="E542" s="37">
        <v>4.441705435919785E-2</v>
      </c>
      <c r="F542" s="37">
        <v>5.7840803867500679E-2</v>
      </c>
      <c r="G542" s="37">
        <v>6.6288300173701464E-2</v>
      </c>
      <c r="H542" s="37">
        <v>7.3175036652418757E-2</v>
      </c>
      <c r="I542" s="37">
        <v>8.9075851386514415E-2</v>
      </c>
      <c r="J542" s="37"/>
      <c r="K542" s="37"/>
      <c r="L542" s="37"/>
      <c r="M542" s="37"/>
      <c r="N542" s="37"/>
      <c r="O542" s="37"/>
      <c r="P542" s="37"/>
      <c r="Q542" s="37"/>
      <c r="R542" s="37"/>
      <c r="S542" s="37"/>
      <c r="T542" s="37"/>
      <c r="U542" s="37"/>
      <c r="V542" s="37"/>
    </row>
    <row r="543" spans="1:22">
      <c r="A543" s="254">
        <v>42005</v>
      </c>
      <c r="B543" s="250"/>
    </row>
    <row r="544" spans="1:22">
      <c r="A544" s="251" t="s">
        <v>121</v>
      </c>
      <c r="B544" s="252" t="s">
        <v>122</v>
      </c>
      <c r="C544" s="253">
        <v>1</v>
      </c>
      <c r="D544" s="253">
        <v>2</v>
      </c>
      <c r="E544" s="253">
        <v>3</v>
      </c>
      <c r="F544" s="253">
        <v>4</v>
      </c>
      <c r="G544" s="253">
        <v>5</v>
      </c>
      <c r="H544" s="253">
        <v>6</v>
      </c>
      <c r="I544" s="253"/>
      <c r="J544" s="253"/>
      <c r="K544" s="253"/>
      <c r="L544" s="253"/>
      <c r="M544" s="253"/>
      <c r="N544" s="253"/>
      <c r="O544" s="253"/>
      <c r="P544" s="253"/>
      <c r="Q544" s="253"/>
      <c r="R544" s="253"/>
      <c r="S544" s="253"/>
      <c r="T544" s="253"/>
      <c r="U544" s="253"/>
      <c r="V544" s="253"/>
    </row>
    <row r="545" spans="1:22">
      <c r="A545" s="249" t="s">
        <v>40</v>
      </c>
      <c r="B545" s="248">
        <v>58</v>
      </c>
      <c r="C545" s="37">
        <v>0</v>
      </c>
      <c r="D545" s="37">
        <v>0</v>
      </c>
      <c r="E545" s="37">
        <v>0</v>
      </c>
      <c r="F545" s="37">
        <v>0</v>
      </c>
      <c r="G545" s="37">
        <v>0</v>
      </c>
      <c r="H545" s="37">
        <v>0</v>
      </c>
      <c r="I545" s="37"/>
      <c r="J545" s="37"/>
      <c r="K545" s="37"/>
      <c r="L545" s="37"/>
      <c r="M545" s="37"/>
      <c r="N545" s="37"/>
      <c r="O545" s="37"/>
      <c r="P545" s="37"/>
      <c r="Q545" s="37"/>
      <c r="R545" s="37"/>
      <c r="S545" s="37"/>
      <c r="T545" s="37"/>
      <c r="U545" s="37"/>
      <c r="V545" s="37"/>
    </row>
    <row r="546" spans="1:22">
      <c r="A546" s="249" t="s">
        <v>41</v>
      </c>
      <c r="B546" s="248">
        <v>304</v>
      </c>
      <c r="C546" s="37">
        <v>0</v>
      </c>
      <c r="D546" s="37">
        <v>0</v>
      </c>
      <c r="E546" s="37">
        <v>0</v>
      </c>
      <c r="F546" s="37">
        <v>0</v>
      </c>
      <c r="G546" s="37">
        <v>0</v>
      </c>
      <c r="H546" s="37">
        <v>0</v>
      </c>
      <c r="I546" s="37"/>
      <c r="J546" s="37"/>
      <c r="K546" s="37"/>
      <c r="L546" s="37"/>
      <c r="M546" s="37"/>
      <c r="N546" s="37"/>
      <c r="O546" s="37"/>
      <c r="P546" s="37"/>
      <c r="Q546" s="37"/>
      <c r="R546" s="37"/>
      <c r="S546" s="37"/>
      <c r="T546" s="37"/>
      <c r="U546" s="37"/>
      <c r="V546" s="37"/>
    </row>
    <row r="547" spans="1:22">
      <c r="A547" s="249" t="s">
        <v>42</v>
      </c>
      <c r="B547" s="248">
        <v>1250</v>
      </c>
      <c r="C547" s="37">
        <v>0</v>
      </c>
      <c r="D547" s="37">
        <v>0</v>
      </c>
      <c r="E547" s="37">
        <v>0</v>
      </c>
      <c r="F547" s="37">
        <v>0</v>
      </c>
      <c r="G547" s="37">
        <v>9.3545369504210996E-4</v>
      </c>
      <c r="H547" s="37">
        <v>1.9035394957251928E-3</v>
      </c>
      <c r="I547" s="37"/>
      <c r="J547" s="37"/>
      <c r="K547" s="37"/>
      <c r="L547" s="37"/>
      <c r="M547" s="37"/>
      <c r="N547" s="37"/>
      <c r="O547" s="37"/>
      <c r="P547" s="37"/>
      <c r="Q547" s="37"/>
      <c r="R547" s="37"/>
      <c r="S547" s="37"/>
      <c r="T547" s="37"/>
      <c r="U547" s="37"/>
      <c r="V547" s="37"/>
    </row>
    <row r="548" spans="1:22">
      <c r="A548" s="249" t="s">
        <v>43</v>
      </c>
      <c r="B548" s="248">
        <v>1742</v>
      </c>
      <c r="C548" s="37">
        <v>0</v>
      </c>
      <c r="D548" s="37">
        <v>0</v>
      </c>
      <c r="E548" s="37">
        <v>0</v>
      </c>
      <c r="F548" s="37">
        <v>2.6809651474530849E-3</v>
      </c>
      <c r="G548" s="37">
        <v>4.0857318697625766E-3</v>
      </c>
      <c r="H548" s="37">
        <v>1.1593665772033468E-2</v>
      </c>
      <c r="I548" s="37"/>
      <c r="J548" s="37"/>
      <c r="K548" s="37"/>
      <c r="L548" s="37"/>
      <c r="M548" s="37"/>
      <c r="N548" s="37"/>
      <c r="O548" s="37"/>
      <c r="P548" s="37"/>
      <c r="Q548" s="37"/>
      <c r="R548" s="37"/>
      <c r="S548" s="37"/>
      <c r="T548" s="37"/>
      <c r="U548" s="37"/>
      <c r="V548" s="37"/>
    </row>
    <row r="549" spans="1:22">
      <c r="A549" s="249" t="s">
        <v>44</v>
      </c>
      <c r="B549" s="248">
        <v>727</v>
      </c>
      <c r="C549" s="37">
        <v>3.0075187969924588E-3</v>
      </c>
      <c r="D549" s="37">
        <v>1.5367090380916215E-2</v>
      </c>
      <c r="E549" s="37">
        <v>2.7339440945730598E-2</v>
      </c>
      <c r="F549" s="37">
        <v>2.9154106167846749E-2</v>
      </c>
      <c r="G549" s="37">
        <v>3.3270748671267336E-2</v>
      </c>
      <c r="H549" s="37">
        <v>4.6389747322485464E-2</v>
      </c>
      <c r="I549" s="37"/>
      <c r="J549" s="37"/>
      <c r="K549" s="37"/>
      <c r="L549" s="37"/>
      <c r="M549" s="37"/>
      <c r="N549" s="37"/>
      <c r="O549" s="37"/>
      <c r="P549" s="37"/>
      <c r="Q549" s="37"/>
      <c r="R549" s="37"/>
      <c r="S549" s="37"/>
      <c r="T549" s="37"/>
      <c r="U549" s="37"/>
      <c r="V549" s="37"/>
    </row>
    <row r="550" spans="1:22">
      <c r="A550" s="249" t="s">
        <v>45</v>
      </c>
      <c r="B550" s="248">
        <v>1085</v>
      </c>
      <c r="C550" s="37">
        <v>2.4916293499620767E-2</v>
      </c>
      <c r="D550" s="37">
        <v>6.0619815685067469E-2</v>
      </c>
      <c r="E550" s="37">
        <v>7.8092214786991021E-2</v>
      </c>
      <c r="F550" s="37">
        <v>0.10017562464033081</v>
      </c>
      <c r="G550" s="37">
        <v>0.12227835685662747</v>
      </c>
      <c r="H550" s="37">
        <v>0.16374677362465606</v>
      </c>
      <c r="I550" s="37"/>
      <c r="J550" s="37"/>
      <c r="K550" s="37"/>
      <c r="L550" s="37"/>
      <c r="M550" s="37"/>
      <c r="N550" s="37"/>
      <c r="O550" s="37"/>
      <c r="P550" s="37"/>
      <c r="Q550" s="37"/>
      <c r="R550" s="37"/>
      <c r="S550" s="37"/>
      <c r="T550" s="37"/>
      <c r="U550" s="37"/>
      <c r="V550" s="37"/>
    </row>
    <row r="551" spans="1:22">
      <c r="A551" s="249" t="s">
        <v>51</v>
      </c>
      <c r="B551" s="248">
        <v>1364</v>
      </c>
      <c r="C551" s="37">
        <v>6.5509286091439911E-2</v>
      </c>
      <c r="D551" s="37">
        <v>0.13067447545601751</v>
      </c>
      <c r="E551" s="37">
        <v>0.19252228774083924</v>
      </c>
      <c r="F551" s="37">
        <v>0.23498378755830063</v>
      </c>
      <c r="G551" s="37">
        <v>0.28364875339554729</v>
      </c>
      <c r="H551" s="37">
        <v>0.3793149260028913</v>
      </c>
      <c r="I551" s="37"/>
      <c r="J551" s="37"/>
      <c r="K551" s="37"/>
      <c r="L551" s="37"/>
      <c r="M551" s="37"/>
      <c r="N551" s="37"/>
      <c r="O551" s="37"/>
      <c r="P551" s="37"/>
      <c r="Q551" s="37"/>
      <c r="R551" s="37"/>
      <c r="S551" s="37"/>
      <c r="T551" s="37"/>
      <c r="U551" s="37"/>
      <c r="V551" s="37"/>
    </row>
    <row r="552" spans="1:22">
      <c r="A552" s="249" t="s">
        <v>37</v>
      </c>
      <c r="B552" s="248">
        <v>3354</v>
      </c>
      <c r="C552" s="37">
        <v>0</v>
      </c>
      <c r="D552" s="37">
        <v>0</v>
      </c>
      <c r="E552" s="37">
        <v>0</v>
      </c>
      <c r="F552" s="37">
        <v>1.3684570646596006E-3</v>
      </c>
      <c r="G552" s="37">
        <v>2.4368374914890412E-3</v>
      </c>
      <c r="H552" s="37">
        <v>6.5698565136674825E-3</v>
      </c>
      <c r="I552" s="37"/>
      <c r="J552" s="37"/>
      <c r="K552" s="37"/>
      <c r="L552" s="37"/>
      <c r="M552" s="37"/>
      <c r="N552" s="37"/>
      <c r="O552" s="37"/>
      <c r="P552" s="37"/>
      <c r="Q552" s="37"/>
      <c r="R552" s="37"/>
      <c r="S552" s="37"/>
      <c r="T552" s="37"/>
      <c r="U552" s="37"/>
      <c r="V552" s="37"/>
    </row>
    <row r="553" spans="1:22">
      <c r="A553" s="249" t="s">
        <v>38</v>
      </c>
      <c r="B553" s="248">
        <v>3176</v>
      </c>
      <c r="C553" s="37">
        <v>3.6888094865893506E-2</v>
      </c>
      <c r="D553" s="37">
        <v>7.8986028007693054E-2</v>
      </c>
      <c r="E553" s="37">
        <v>0.11187683373596347</v>
      </c>
      <c r="F553" s="37">
        <v>0.13551145506410134</v>
      </c>
      <c r="G553" s="37">
        <v>0.16089793654446327</v>
      </c>
      <c r="H553" s="37">
        <v>0.21007484798092779</v>
      </c>
      <c r="I553" s="37"/>
      <c r="J553" s="37"/>
      <c r="K553" s="37"/>
      <c r="L553" s="37"/>
      <c r="M553" s="37"/>
      <c r="N553" s="37"/>
      <c r="O553" s="37"/>
      <c r="P553" s="37"/>
      <c r="Q553" s="37"/>
      <c r="R553" s="37"/>
      <c r="S553" s="37"/>
      <c r="T553" s="37"/>
      <c r="U553" s="37"/>
      <c r="V553" s="37"/>
    </row>
    <row r="554" spans="1:22">
      <c r="A554" s="249" t="s">
        <v>39</v>
      </c>
      <c r="B554" s="248">
        <v>6530</v>
      </c>
      <c r="C554" s="37">
        <v>1.7456288100497597E-2</v>
      </c>
      <c r="D554" s="37">
        <v>3.663074811633571E-2</v>
      </c>
      <c r="E554" s="37">
        <v>5.0642851506408459E-2</v>
      </c>
      <c r="F554" s="37">
        <v>6.0889059943893931E-2</v>
      </c>
      <c r="G554" s="37">
        <v>7.0937392313807024E-2</v>
      </c>
      <c r="H554" s="37">
        <v>9.0887166660454599E-2</v>
      </c>
      <c r="I554" s="37"/>
      <c r="J554" s="37"/>
      <c r="K554" s="37"/>
      <c r="L554" s="37"/>
      <c r="M554" s="37"/>
      <c r="N554" s="37"/>
      <c r="O554" s="37"/>
      <c r="P554" s="37"/>
      <c r="Q554" s="37"/>
      <c r="R554" s="37"/>
      <c r="S554" s="37"/>
      <c r="T554" s="37"/>
      <c r="U554" s="37"/>
      <c r="V554" s="37"/>
    </row>
    <row r="555" spans="1:22">
      <c r="A555" s="254">
        <v>42370</v>
      </c>
      <c r="B555" s="250"/>
    </row>
    <row r="556" spans="1:22">
      <c r="A556" s="251" t="s">
        <v>121</v>
      </c>
      <c r="B556" s="252" t="s">
        <v>122</v>
      </c>
      <c r="C556" s="253">
        <v>1</v>
      </c>
      <c r="D556" s="253">
        <v>2</v>
      </c>
      <c r="E556" s="253">
        <v>3</v>
      </c>
      <c r="F556" s="253">
        <v>4</v>
      </c>
      <c r="G556" s="253">
        <v>5</v>
      </c>
      <c r="H556" s="253"/>
      <c r="I556" s="253"/>
      <c r="J556" s="253"/>
      <c r="K556" s="253"/>
      <c r="L556" s="253"/>
      <c r="M556" s="253"/>
      <c r="N556" s="253"/>
      <c r="O556" s="253"/>
      <c r="P556" s="253"/>
      <c r="Q556" s="253"/>
      <c r="R556" s="253"/>
      <c r="S556" s="253"/>
      <c r="T556" s="253"/>
      <c r="U556" s="253"/>
      <c r="V556" s="253"/>
    </row>
    <row r="557" spans="1:22">
      <c r="A557" s="249" t="s">
        <v>40</v>
      </c>
      <c r="B557" s="248">
        <v>54</v>
      </c>
      <c r="C557" s="37">
        <v>0</v>
      </c>
      <c r="D557" s="37">
        <v>0</v>
      </c>
      <c r="E557" s="37">
        <v>0</v>
      </c>
      <c r="F557" s="37">
        <v>0</v>
      </c>
      <c r="G557" s="37">
        <v>0</v>
      </c>
      <c r="H557" s="37"/>
      <c r="I557" s="37"/>
      <c r="J557" s="37"/>
      <c r="K557" s="37"/>
      <c r="L557" s="37"/>
      <c r="M557" s="37"/>
      <c r="N557" s="37"/>
      <c r="O557" s="37"/>
      <c r="P557" s="37"/>
      <c r="Q557" s="37"/>
      <c r="R557" s="37"/>
      <c r="S557" s="37"/>
      <c r="T557" s="37"/>
      <c r="U557" s="37"/>
      <c r="V557" s="37"/>
    </row>
    <row r="558" spans="1:22">
      <c r="A558" s="249" t="s">
        <v>41</v>
      </c>
      <c r="B558" s="248">
        <v>308</v>
      </c>
      <c r="C558" s="37">
        <v>0</v>
      </c>
      <c r="D558" s="37">
        <v>0</v>
      </c>
      <c r="E558" s="37">
        <v>0</v>
      </c>
      <c r="F558" s="37">
        <v>0</v>
      </c>
      <c r="G558" s="37">
        <v>0</v>
      </c>
      <c r="H558" s="37"/>
      <c r="I558" s="37"/>
      <c r="J558" s="37"/>
      <c r="K558" s="37"/>
      <c r="L558" s="37"/>
      <c r="M558" s="37"/>
      <c r="N558" s="37"/>
      <c r="O558" s="37"/>
      <c r="P558" s="37"/>
      <c r="Q558" s="37"/>
      <c r="R558" s="37"/>
      <c r="S558" s="37"/>
      <c r="T558" s="37"/>
      <c r="U558" s="37"/>
      <c r="V558" s="37"/>
    </row>
    <row r="559" spans="1:22">
      <c r="A559" s="249" t="s">
        <v>42</v>
      </c>
      <c r="B559" s="248">
        <v>1308</v>
      </c>
      <c r="C559" s="37">
        <v>0</v>
      </c>
      <c r="D559" s="37">
        <v>0</v>
      </c>
      <c r="E559" s="37">
        <v>0</v>
      </c>
      <c r="F559" s="37">
        <v>8.7719298245614308E-4</v>
      </c>
      <c r="G559" s="37">
        <v>8.7719298245614308E-4</v>
      </c>
      <c r="H559" s="37"/>
      <c r="I559" s="37"/>
      <c r="J559" s="37"/>
      <c r="K559" s="37"/>
      <c r="L559" s="37"/>
      <c r="M559" s="37"/>
      <c r="N559" s="37"/>
      <c r="O559" s="37"/>
      <c r="P559" s="37"/>
      <c r="Q559" s="37"/>
      <c r="R559" s="37"/>
      <c r="S559" s="37"/>
      <c r="T559" s="37"/>
      <c r="U559" s="37"/>
      <c r="V559" s="37"/>
    </row>
    <row r="560" spans="1:22">
      <c r="A560" s="249" t="s">
        <v>43</v>
      </c>
      <c r="B560" s="248">
        <v>1725</v>
      </c>
      <c r="C560" s="37">
        <v>0</v>
      </c>
      <c r="D560" s="37">
        <v>0</v>
      </c>
      <c r="E560" s="37">
        <v>1.935483870967758E-3</v>
      </c>
      <c r="F560" s="37">
        <v>2.608034083992794E-3</v>
      </c>
      <c r="G560" s="37">
        <v>9.8400443098928259E-3</v>
      </c>
      <c r="H560" s="37"/>
      <c r="I560" s="37"/>
      <c r="J560" s="37"/>
      <c r="K560" s="37"/>
      <c r="L560" s="37"/>
      <c r="M560" s="37"/>
      <c r="N560" s="37"/>
      <c r="O560" s="37"/>
      <c r="P560" s="37"/>
      <c r="Q560" s="37"/>
      <c r="R560" s="37"/>
      <c r="S560" s="37"/>
      <c r="T560" s="37"/>
      <c r="U560" s="37"/>
      <c r="V560" s="37"/>
    </row>
    <row r="561" spans="1:22">
      <c r="A561" s="249" t="s">
        <v>44</v>
      </c>
      <c r="B561" s="248">
        <v>747</v>
      </c>
      <c r="C561" s="37">
        <v>1.3831258644536604E-3</v>
      </c>
      <c r="D561" s="37">
        <v>7.5274249463049836E-3</v>
      </c>
      <c r="E561" s="37">
        <v>9.1438297916692779E-3</v>
      </c>
      <c r="F561" s="37">
        <v>1.4682430290573145E-2</v>
      </c>
      <c r="G561" s="37">
        <v>3.245952118040385E-2</v>
      </c>
      <c r="H561" s="37"/>
      <c r="I561" s="37"/>
      <c r="J561" s="37"/>
      <c r="K561" s="37"/>
      <c r="L561" s="37"/>
      <c r="M561" s="37"/>
      <c r="N561" s="37"/>
      <c r="O561" s="37"/>
      <c r="P561" s="37"/>
      <c r="Q561" s="37"/>
      <c r="R561" s="37"/>
      <c r="S561" s="37"/>
      <c r="T561" s="37"/>
      <c r="U561" s="37"/>
      <c r="V561" s="37"/>
    </row>
    <row r="562" spans="1:22">
      <c r="A562" s="249" t="s">
        <v>45</v>
      </c>
      <c r="B562" s="248">
        <v>1020</v>
      </c>
      <c r="C562" s="37">
        <v>1.5733237143147893E-2</v>
      </c>
      <c r="D562" s="37">
        <v>2.8845400880087135E-2</v>
      </c>
      <c r="E562" s="37">
        <v>4.731688131759948E-2</v>
      </c>
      <c r="F562" s="37">
        <v>6.7091424876417061E-2</v>
      </c>
      <c r="G562" s="37">
        <v>0.11268796644407275</v>
      </c>
      <c r="H562" s="37"/>
      <c r="I562" s="37"/>
      <c r="J562" s="37"/>
      <c r="K562" s="37"/>
      <c r="L562" s="37"/>
      <c r="M562" s="37"/>
      <c r="N562" s="37"/>
      <c r="O562" s="37"/>
      <c r="P562" s="37"/>
      <c r="Q562" s="37"/>
      <c r="R562" s="37"/>
      <c r="S562" s="37"/>
      <c r="T562" s="37"/>
      <c r="U562" s="37"/>
      <c r="V562" s="37"/>
    </row>
    <row r="563" spans="1:22">
      <c r="A563" s="249" t="s">
        <v>51</v>
      </c>
      <c r="B563" s="248">
        <v>1437</v>
      </c>
      <c r="C563" s="37">
        <v>9.080270973296789E-2</v>
      </c>
      <c r="D563" s="37">
        <v>0.15875556815391756</v>
      </c>
      <c r="E563" s="37">
        <v>0.20007421254279478</v>
      </c>
      <c r="F563" s="37">
        <v>0.24728117557473661</v>
      </c>
      <c r="G563" s="37">
        <v>0.34177895163054184</v>
      </c>
      <c r="H563" s="37"/>
      <c r="I563" s="37"/>
      <c r="J563" s="37"/>
      <c r="K563" s="37"/>
      <c r="L563" s="37"/>
      <c r="M563" s="37"/>
      <c r="N563" s="37"/>
      <c r="O563" s="37"/>
      <c r="P563" s="37"/>
      <c r="Q563" s="37"/>
      <c r="R563" s="37"/>
      <c r="S563" s="37"/>
      <c r="T563" s="37"/>
      <c r="U563" s="37"/>
      <c r="V563" s="37"/>
    </row>
    <row r="564" spans="1:22">
      <c r="A564" s="249" t="s">
        <v>37</v>
      </c>
      <c r="B564" s="248">
        <v>3395</v>
      </c>
      <c r="C564" s="37">
        <v>0</v>
      </c>
      <c r="D564" s="37">
        <v>0</v>
      </c>
      <c r="E564" s="37">
        <v>9.7624471200785656E-4</v>
      </c>
      <c r="F564" s="37">
        <v>1.652402922016627E-3</v>
      </c>
      <c r="G564" s="37">
        <v>5.2472484331902436E-3</v>
      </c>
      <c r="H564" s="37"/>
      <c r="I564" s="37"/>
      <c r="J564" s="37"/>
      <c r="K564" s="37"/>
      <c r="L564" s="37"/>
      <c r="M564" s="37"/>
      <c r="N564" s="37"/>
      <c r="O564" s="37"/>
      <c r="P564" s="37"/>
      <c r="Q564" s="37"/>
      <c r="R564" s="37"/>
      <c r="S564" s="37"/>
      <c r="T564" s="37"/>
      <c r="U564" s="37"/>
      <c r="V564" s="37"/>
    </row>
    <row r="565" spans="1:22">
      <c r="A565" s="249" t="s">
        <v>38</v>
      </c>
      <c r="B565" s="248">
        <v>3204</v>
      </c>
      <c r="C565" s="37">
        <v>4.5741422716150892E-2</v>
      </c>
      <c r="D565" s="37">
        <v>8.0208856493998004E-2</v>
      </c>
      <c r="E565" s="37">
        <v>0.10315708325422968</v>
      </c>
      <c r="F565" s="37">
        <v>0.12877193673003651</v>
      </c>
      <c r="G565" s="37">
        <v>0.18250986919913736</v>
      </c>
      <c r="H565" s="37"/>
      <c r="I565" s="37"/>
      <c r="J565" s="37"/>
      <c r="K565" s="37"/>
      <c r="L565" s="37"/>
      <c r="M565" s="37"/>
      <c r="N565" s="37"/>
      <c r="O565" s="37"/>
      <c r="P565" s="37"/>
      <c r="Q565" s="37"/>
      <c r="R565" s="37"/>
      <c r="S565" s="37"/>
      <c r="T565" s="37"/>
      <c r="U565" s="37"/>
      <c r="V565" s="37"/>
    </row>
    <row r="566" spans="1:22">
      <c r="A566" s="249" t="s">
        <v>39</v>
      </c>
      <c r="B566" s="248">
        <v>6599</v>
      </c>
      <c r="C566" s="37">
        <v>2.17997830752934E-2</v>
      </c>
      <c r="D566" s="37">
        <v>3.726784482969725E-2</v>
      </c>
      <c r="E566" s="37">
        <v>4.7478324628777324E-2</v>
      </c>
      <c r="F566" s="37">
        <v>5.7857380904549283E-2</v>
      </c>
      <c r="G566" s="37">
        <v>8.0035123527494312E-2</v>
      </c>
      <c r="H566" s="37"/>
      <c r="I566" s="37"/>
      <c r="J566" s="37"/>
      <c r="K566" s="37"/>
      <c r="L566" s="37"/>
      <c r="M566" s="37"/>
      <c r="N566" s="37"/>
      <c r="O566" s="37"/>
      <c r="P566" s="37"/>
      <c r="Q566" s="37"/>
      <c r="R566" s="37"/>
      <c r="S566" s="37"/>
      <c r="T566" s="37"/>
      <c r="U566" s="37"/>
      <c r="V566" s="37"/>
    </row>
    <row r="567" spans="1:22">
      <c r="A567" s="254">
        <v>42736</v>
      </c>
      <c r="B567" s="250"/>
    </row>
    <row r="568" spans="1:22">
      <c r="A568" s="251" t="s">
        <v>121</v>
      </c>
      <c r="B568" s="252" t="s">
        <v>122</v>
      </c>
      <c r="C568" s="253">
        <v>1</v>
      </c>
      <c r="D568" s="253">
        <v>2</v>
      </c>
      <c r="E568" s="253">
        <v>3</v>
      </c>
      <c r="F568" s="253">
        <v>4</v>
      </c>
      <c r="G568" s="253"/>
      <c r="H568" s="253"/>
      <c r="I568" s="253"/>
      <c r="J568" s="253"/>
      <c r="K568" s="253"/>
      <c r="L568" s="253"/>
      <c r="M568" s="253"/>
      <c r="N568" s="253"/>
      <c r="O568" s="253"/>
      <c r="P568" s="253"/>
      <c r="Q568" s="253"/>
      <c r="R568" s="253"/>
      <c r="S568" s="253"/>
      <c r="T568" s="253"/>
      <c r="U568" s="253"/>
      <c r="V568" s="253"/>
    </row>
    <row r="569" spans="1:22">
      <c r="A569" s="249" t="s">
        <v>40</v>
      </c>
      <c r="B569" s="248">
        <v>55</v>
      </c>
      <c r="C569" s="37">
        <v>0</v>
      </c>
      <c r="D569" s="37">
        <v>0</v>
      </c>
      <c r="E569" s="37">
        <v>0</v>
      </c>
      <c r="F569" s="37">
        <v>0</v>
      </c>
      <c r="G569" s="37"/>
      <c r="H569" s="37"/>
      <c r="I569" s="37"/>
      <c r="J569" s="37"/>
      <c r="K569" s="37"/>
      <c r="L569" s="37"/>
      <c r="M569" s="37"/>
      <c r="N569" s="37"/>
      <c r="O569" s="37"/>
      <c r="P569" s="37"/>
      <c r="Q569" s="37"/>
      <c r="R569" s="37"/>
      <c r="S569" s="37"/>
      <c r="T569" s="37"/>
      <c r="U569" s="37"/>
      <c r="V569" s="37"/>
    </row>
    <row r="570" spans="1:22">
      <c r="A570" s="249" t="s">
        <v>41</v>
      </c>
      <c r="B570" s="248">
        <v>301</v>
      </c>
      <c r="C570" s="37">
        <v>0</v>
      </c>
      <c r="D570" s="37">
        <v>0</v>
      </c>
      <c r="E570" s="37">
        <v>0</v>
      </c>
      <c r="F570" s="37">
        <v>0</v>
      </c>
      <c r="G570" s="37"/>
      <c r="H570" s="37"/>
      <c r="I570" s="37"/>
      <c r="J570" s="37"/>
      <c r="K570" s="37"/>
      <c r="L570" s="37"/>
      <c r="M570" s="37"/>
      <c r="N570" s="37"/>
      <c r="O570" s="37"/>
      <c r="P570" s="37"/>
      <c r="Q570" s="37"/>
      <c r="R570" s="37"/>
      <c r="S570" s="37"/>
      <c r="T570" s="37"/>
      <c r="U570" s="37"/>
      <c r="V570" s="37"/>
    </row>
    <row r="571" spans="1:22">
      <c r="A571" s="249" t="s">
        <v>42</v>
      </c>
      <c r="B571" s="248">
        <v>1279</v>
      </c>
      <c r="C571" s="37">
        <v>0</v>
      </c>
      <c r="D571" s="37">
        <v>0</v>
      </c>
      <c r="E571" s="37">
        <v>8.5689802913457847E-4</v>
      </c>
      <c r="F571" s="37">
        <v>8.5689802913457847E-4</v>
      </c>
      <c r="G571" s="37"/>
      <c r="H571" s="37"/>
      <c r="I571" s="37"/>
      <c r="J571" s="37"/>
      <c r="K571" s="37"/>
      <c r="L571" s="37"/>
      <c r="M571" s="37"/>
      <c r="N571" s="37"/>
      <c r="O571" s="37"/>
      <c r="P571" s="37"/>
      <c r="Q571" s="37"/>
      <c r="R571" s="37"/>
      <c r="S571" s="37"/>
      <c r="T571" s="37"/>
      <c r="U571" s="37"/>
      <c r="V571" s="37"/>
    </row>
    <row r="572" spans="1:22">
      <c r="A572" s="249" t="s">
        <v>43</v>
      </c>
      <c r="B572" s="248">
        <v>1709</v>
      </c>
      <c r="C572" s="37">
        <v>0</v>
      </c>
      <c r="D572" s="37">
        <v>0</v>
      </c>
      <c r="E572" s="37">
        <v>6.4935064935067732E-4</v>
      </c>
      <c r="F572" s="37">
        <v>3.4246000478316274E-3</v>
      </c>
      <c r="G572" s="37"/>
      <c r="H572" s="37"/>
      <c r="I572" s="37"/>
      <c r="J572" s="37"/>
      <c r="K572" s="37"/>
      <c r="L572" s="37"/>
      <c r="M572" s="37"/>
      <c r="N572" s="37"/>
      <c r="O572" s="37"/>
      <c r="P572" s="37"/>
      <c r="Q572" s="37"/>
      <c r="R572" s="37"/>
      <c r="S572" s="37"/>
      <c r="T572" s="37"/>
      <c r="U572" s="37"/>
      <c r="V572" s="37"/>
    </row>
    <row r="573" spans="1:22">
      <c r="A573" s="249" t="s">
        <v>44</v>
      </c>
      <c r="B573" s="248">
        <v>809</v>
      </c>
      <c r="C573" s="37">
        <v>5.1833826125143867E-3</v>
      </c>
      <c r="D573" s="37">
        <v>5.1833826125143867E-3</v>
      </c>
      <c r="E573" s="37">
        <v>5.1833826125143867E-3</v>
      </c>
      <c r="F573" s="37">
        <v>1.3699222953100443E-2</v>
      </c>
      <c r="G573" s="37"/>
      <c r="H573" s="37"/>
      <c r="I573" s="37"/>
      <c r="J573" s="37"/>
      <c r="K573" s="37"/>
      <c r="L573" s="37"/>
      <c r="M573" s="37"/>
      <c r="N573" s="37"/>
      <c r="O573" s="37"/>
      <c r="P573" s="37"/>
      <c r="Q573" s="37"/>
      <c r="R573" s="37"/>
      <c r="S573" s="37"/>
      <c r="T573" s="37"/>
      <c r="U573" s="37"/>
      <c r="V573" s="37"/>
    </row>
    <row r="574" spans="1:22">
      <c r="A574" s="249" t="s">
        <v>45</v>
      </c>
      <c r="B574" s="248">
        <v>987</v>
      </c>
      <c r="C574" s="37">
        <v>4.4500093863949486E-3</v>
      </c>
      <c r="D574" s="37">
        <v>1.3513961297064836E-2</v>
      </c>
      <c r="E574" s="37">
        <v>3.294402008254238E-2</v>
      </c>
      <c r="F574" s="37">
        <v>0.10299339603660596</v>
      </c>
      <c r="G574" s="37"/>
      <c r="H574" s="37"/>
      <c r="I574" s="37"/>
      <c r="J574" s="37"/>
      <c r="K574" s="37"/>
      <c r="L574" s="37"/>
      <c r="M574" s="37"/>
      <c r="N574" s="37"/>
      <c r="O574" s="37"/>
      <c r="P574" s="37"/>
      <c r="Q574" s="37"/>
      <c r="R574" s="37"/>
      <c r="S574" s="37"/>
      <c r="T574" s="37"/>
      <c r="U574" s="37"/>
      <c r="V574" s="37"/>
    </row>
    <row r="575" spans="1:22">
      <c r="A575" s="249" t="s">
        <v>51</v>
      </c>
      <c r="B575" s="248">
        <v>1439</v>
      </c>
      <c r="C575" s="37">
        <v>7.563744093949476E-2</v>
      </c>
      <c r="D575" s="37">
        <v>0.13083429603128072</v>
      </c>
      <c r="E575" s="37">
        <v>0.18934576211185794</v>
      </c>
      <c r="F575" s="37">
        <v>0.29161070881814477</v>
      </c>
      <c r="G575" s="37"/>
      <c r="H575" s="37"/>
      <c r="I575" s="37"/>
      <c r="J575" s="37"/>
      <c r="K575" s="37"/>
      <c r="L575" s="37"/>
      <c r="M575" s="37"/>
      <c r="N575" s="37"/>
      <c r="O575" s="37"/>
      <c r="P575" s="37"/>
      <c r="Q575" s="37"/>
      <c r="R575" s="37"/>
      <c r="S575" s="37"/>
      <c r="T575" s="37"/>
      <c r="U575" s="37"/>
      <c r="V575" s="37"/>
    </row>
    <row r="576" spans="1:22">
      <c r="A576" s="249" t="s">
        <v>37</v>
      </c>
      <c r="B576" s="248">
        <v>3344</v>
      </c>
      <c r="C576" s="37">
        <v>0</v>
      </c>
      <c r="D576" s="37">
        <v>0</v>
      </c>
      <c r="E576" s="37">
        <v>6.5789473684207955E-4</v>
      </c>
      <c r="F576" s="37">
        <v>2.0504464106645415E-3</v>
      </c>
      <c r="G576" s="37"/>
      <c r="H576" s="37"/>
      <c r="I576" s="37"/>
      <c r="J576" s="37"/>
      <c r="K576" s="37"/>
      <c r="L576" s="37"/>
      <c r="M576" s="37"/>
      <c r="N576" s="37"/>
      <c r="O576" s="37"/>
      <c r="P576" s="37"/>
      <c r="Q576" s="37"/>
      <c r="R576" s="37"/>
      <c r="S576" s="37"/>
      <c r="T576" s="37"/>
      <c r="U576" s="37"/>
      <c r="V576" s="37"/>
    </row>
    <row r="577" spans="1:22">
      <c r="A577" s="249" t="s">
        <v>38</v>
      </c>
      <c r="B577" s="248">
        <v>3235</v>
      </c>
      <c r="C577" s="37">
        <v>3.5637168687487786E-2</v>
      </c>
      <c r="D577" s="37">
        <v>6.1501891569492151E-2</v>
      </c>
      <c r="E577" s="37">
        <v>9.0576466384343468E-2</v>
      </c>
      <c r="F577" s="37">
        <v>0.15374009020857338</v>
      </c>
      <c r="G577" s="37"/>
      <c r="H577" s="37"/>
      <c r="I577" s="37"/>
      <c r="J577" s="37"/>
      <c r="K577" s="37"/>
      <c r="L577" s="37"/>
      <c r="M577" s="37"/>
      <c r="N577" s="37"/>
      <c r="O577" s="37"/>
      <c r="P577" s="37"/>
      <c r="Q577" s="37"/>
      <c r="R577" s="37"/>
      <c r="S577" s="37"/>
      <c r="T577" s="37"/>
      <c r="U577" s="37"/>
      <c r="V577" s="37"/>
    </row>
    <row r="578" spans="1:22">
      <c r="A578" s="249" t="s">
        <v>39</v>
      </c>
      <c r="B578" s="248">
        <v>6579</v>
      </c>
      <c r="C578" s="37">
        <v>1.705382596170657E-2</v>
      </c>
      <c r="D578" s="37">
        <v>2.8769529338563138E-2</v>
      </c>
      <c r="E578" s="37">
        <v>4.1448719740269535E-2</v>
      </c>
      <c r="F578" s="37">
        <v>6.7799749945662735E-2</v>
      </c>
      <c r="G578" s="37"/>
      <c r="H578" s="37"/>
      <c r="I578" s="37"/>
      <c r="J578" s="37"/>
      <c r="K578" s="37"/>
      <c r="L578" s="37"/>
      <c r="M578" s="37"/>
      <c r="N578" s="37"/>
      <c r="O578" s="37"/>
      <c r="P578" s="37"/>
      <c r="Q578" s="37"/>
      <c r="R578" s="37"/>
      <c r="S578" s="37"/>
      <c r="T578" s="37"/>
      <c r="U578" s="37"/>
      <c r="V578" s="37"/>
    </row>
    <row r="579" spans="1:22">
      <c r="A579" s="254">
        <v>43101</v>
      </c>
      <c r="B579" s="250"/>
    </row>
    <row r="580" spans="1:22">
      <c r="A580" s="251" t="s">
        <v>121</v>
      </c>
      <c r="B580" s="252" t="s">
        <v>122</v>
      </c>
      <c r="C580" s="253">
        <v>1</v>
      </c>
      <c r="D580" s="253">
        <v>2</v>
      </c>
      <c r="E580" s="253">
        <v>3</v>
      </c>
      <c r="F580" s="253"/>
      <c r="G580" s="253"/>
      <c r="H580" s="253"/>
      <c r="I580" s="253"/>
      <c r="J580" s="253"/>
      <c r="K580" s="253"/>
      <c r="L580" s="253"/>
      <c r="M580" s="253"/>
      <c r="N580" s="253"/>
      <c r="O580" s="253"/>
      <c r="P580" s="253"/>
      <c r="Q580" s="253"/>
      <c r="R580" s="253"/>
      <c r="S580" s="253"/>
      <c r="T580" s="253"/>
      <c r="U580" s="253"/>
      <c r="V580" s="253"/>
    </row>
    <row r="581" spans="1:22">
      <c r="A581" s="249" t="s">
        <v>40</v>
      </c>
      <c r="B581" s="248">
        <v>57</v>
      </c>
      <c r="C581" s="37">
        <v>0</v>
      </c>
      <c r="D581" s="37">
        <v>0</v>
      </c>
      <c r="E581" s="37">
        <v>0</v>
      </c>
      <c r="F581" s="37"/>
      <c r="G581" s="37"/>
      <c r="H581" s="37"/>
      <c r="I581" s="37"/>
      <c r="J581" s="37"/>
      <c r="K581" s="37"/>
      <c r="L581" s="37"/>
      <c r="M581" s="37"/>
      <c r="N581" s="37"/>
      <c r="O581" s="37"/>
      <c r="P581" s="37"/>
      <c r="Q581" s="37"/>
      <c r="R581" s="37"/>
      <c r="S581" s="37"/>
      <c r="T581" s="37"/>
      <c r="U581" s="37"/>
      <c r="V581" s="37"/>
    </row>
    <row r="582" spans="1:22">
      <c r="A582" s="249" t="s">
        <v>41</v>
      </c>
      <c r="B582" s="248">
        <v>254</v>
      </c>
      <c r="C582" s="37">
        <v>0</v>
      </c>
      <c r="D582" s="37">
        <v>0</v>
      </c>
      <c r="E582" s="37">
        <v>0</v>
      </c>
      <c r="F582" s="37"/>
      <c r="G582" s="37"/>
      <c r="H582" s="37"/>
      <c r="I582" s="37"/>
      <c r="J582" s="37"/>
      <c r="K582" s="37"/>
      <c r="L582" s="37"/>
      <c r="M582" s="37"/>
      <c r="N582" s="37"/>
      <c r="O582" s="37"/>
      <c r="P582" s="37"/>
      <c r="Q582" s="37"/>
      <c r="R582" s="37"/>
      <c r="S582" s="37"/>
      <c r="T582" s="37"/>
      <c r="U582" s="37"/>
      <c r="V582" s="37"/>
    </row>
    <row r="583" spans="1:22">
      <c r="A583" s="249" t="s">
        <v>42</v>
      </c>
      <c r="B583" s="248">
        <v>1309</v>
      </c>
      <c r="C583" s="37">
        <v>0</v>
      </c>
      <c r="D583" s="37">
        <v>1.5885623510722979E-3</v>
      </c>
      <c r="E583" s="37">
        <v>1.5885623510722979E-3</v>
      </c>
      <c r="F583" s="37"/>
      <c r="G583" s="37"/>
      <c r="H583" s="37"/>
      <c r="I583" s="37"/>
      <c r="J583" s="37"/>
      <c r="K583" s="37"/>
      <c r="L583" s="37"/>
      <c r="M583" s="37"/>
      <c r="N583" s="37"/>
      <c r="O583" s="37"/>
      <c r="P583" s="37"/>
      <c r="Q583" s="37"/>
      <c r="R583" s="37"/>
      <c r="S583" s="37"/>
      <c r="T583" s="37"/>
      <c r="U583" s="37"/>
      <c r="V583" s="37"/>
    </row>
    <row r="584" spans="1:22">
      <c r="A584" s="249" t="s">
        <v>43</v>
      </c>
      <c r="B584" s="248">
        <v>1757</v>
      </c>
      <c r="C584" s="37">
        <v>0</v>
      </c>
      <c r="D584" s="37">
        <v>0</v>
      </c>
      <c r="E584" s="37">
        <v>3.2006460926830016E-3</v>
      </c>
      <c r="F584" s="37"/>
      <c r="G584" s="37"/>
      <c r="H584" s="37"/>
      <c r="I584" s="37"/>
      <c r="J584" s="37"/>
      <c r="K584" s="37"/>
      <c r="L584" s="37"/>
      <c r="M584" s="37"/>
      <c r="N584" s="37"/>
      <c r="O584" s="37"/>
      <c r="P584" s="37"/>
      <c r="Q584" s="37"/>
      <c r="R584" s="37"/>
      <c r="S584" s="37"/>
      <c r="T584" s="37"/>
      <c r="U584" s="37"/>
      <c r="V584" s="37"/>
    </row>
    <row r="585" spans="1:22">
      <c r="A585" s="249" t="s">
        <v>44</v>
      </c>
      <c r="B585" s="248">
        <v>849</v>
      </c>
      <c r="C585" s="37">
        <v>0</v>
      </c>
      <c r="D585" s="37">
        <v>0</v>
      </c>
      <c r="E585" s="37">
        <v>9.0114813018784545E-3</v>
      </c>
      <c r="F585" s="37"/>
      <c r="G585" s="37"/>
      <c r="H585" s="37"/>
      <c r="I585" s="37"/>
      <c r="J585" s="37"/>
      <c r="K585" s="37"/>
      <c r="L585" s="37"/>
      <c r="M585" s="37"/>
      <c r="N585" s="37"/>
      <c r="O585" s="37"/>
      <c r="P585" s="37"/>
      <c r="Q585" s="37"/>
      <c r="R585" s="37"/>
      <c r="S585" s="37"/>
      <c r="T585" s="37"/>
      <c r="U585" s="37"/>
      <c r="V585" s="37"/>
    </row>
    <row r="586" spans="1:22">
      <c r="A586" s="249" t="s">
        <v>45</v>
      </c>
      <c r="B586" s="248">
        <v>983</v>
      </c>
      <c r="C586" s="37">
        <v>6.7706267946793242E-3</v>
      </c>
      <c r="D586" s="37">
        <v>2.0475556866311861E-2</v>
      </c>
      <c r="E586" s="37">
        <v>8.6340675517747489E-2</v>
      </c>
      <c r="F586" s="37"/>
      <c r="G586" s="37"/>
      <c r="H586" s="37"/>
      <c r="I586" s="37"/>
      <c r="J586" s="37"/>
      <c r="K586" s="37"/>
      <c r="L586" s="37"/>
      <c r="M586" s="37"/>
      <c r="N586" s="37"/>
      <c r="O586" s="37"/>
      <c r="P586" s="37"/>
      <c r="Q586" s="37"/>
      <c r="R586" s="37"/>
      <c r="S586" s="37"/>
      <c r="T586" s="37"/>
      <c r="U586" s="37"/>
      <c r="V586" s="37"/>
    </row>
    <row r="587" spans="1:22">
      <c r="A587" s="249" t="s">
        <v>51</v>
      </c>
      <c r="B587" s="248">
        <v>1424</v>
      </c>
      <c r="C587" s="37">
        <v>5.0858443595100833E-2</v>
      </c>
      <c r="D587" s="37">
        <v>0.11365845880569525</v>
      </c>
      <c r="E587" s="37">
        <v>0.21616030341351011</v>
      </c>
      <c r="F587" s="37"/>
      <c r="G587" s="37"/>
      <c r="H587" s="37"/>
      <c r="I587" s="37"/>
      <c r="J587" s="37"/>
      <c r="K587" s="37"/>
      <c r="L587" s="37"/>
      <c r="M587" s="37"/>
      <c r="N587" s="37"/>
      <c r="O587" s="37"/>
      <c r="P587" s="37"/>
      <c r="Q587" s="37"/>
      <c r="R587" s="37"/>
      <c r="S587" s="37"/>
      <c r="T587" s="37"/>
      <c r="U587" s="37"/>
      <c r="V587" s="37"/>
    </row>
    <row r="588" spans="1:22">
      <c r="A588" s="249" t="s">
        <v>37</v>
      </c>
      <c r="B588" s="248">
        <v>3377</v>
      </c>
      <c r="C588" s="37">
        <v>0</v>
      </c>
      <c r="D588" s="37">
        <v>6.1862047633776118E-4</v>
      </c>
      <c r="E588" s="37">
        <v>2.2601474584532655E-3</v>
      </c>
      <c r="F588" s="37"/>
      <c r="G588" s="37"/>
      <c r="H588" s="37"/>
      <c r="I588" s="37"/>
      <c r="J588" s="37"/>
      <c r="K588" s="37"/>
      <c r="L588" s="37"/>
      <c r="M588" s="37"/>
      <c r="N588" s="37"/>
      <c r="O588" s="37"/>
      <c r="P588" s="37"/>
      <c r="Q588" s="37"/>
      <c r="R588" s="37"/>
      <c r="S588" s="37"/>
      <c r="T588" s="37"/>
      <c r="U588" s="37"/>
      <c r="V588" s="37"/>
    </row>
    <row r="589" spans="1:22">
      <c r="A589" s="249" t="s">
        <v>38</v>
      </c>
      <c r="B589" s="248">
        <v>3256</v>
      </c>
      <c r="C589" s="37">
        <v>2.4004001423981292E-2</v>
      </c>
      <c r="D589" s="37">
        <v>5.4074533210730857E-2</v>
      </c>
      <c r="E589" s="37">
        <v>0.11830188270113939</v>
      </c>
      <c r="F589" s="37"/>
      <c r="G589" s="37"/>
      <c r="H589" s="37"/>
      <c r="I589" s="37"/>
      <c r="J589" s="37"/>
      <c r="K589" s="37"/>
      <c r="L589" s="37"/>
      <c r="M589" s="37"/>
      <c r="N589" s="37"/>
      <c r="O589" s="37"/>
      <c r="P589" s="37"/>
      <c r="Q589" s="37"/>
      <c r="R589" s="37"/>
      <c r="S589" s="37"/>
      <c r="T589" s="37"/>
      <c r="U589" s="37"/>
      <c r="V589" s="37"/>
    </row>
    <row r="590" spans="1:22">
      <c r="A590" s="249" t="s">
        <v>39</v>
      </c>
      <c r="B590" s="248">
        <v>6633</v>
      </c>
      <c r="C590" s="37">
        <v>1.1482623251018453E-2</v>
      </c>
      <c r="D590" s="37">
        <v>2.5420290413423863E-2</v>
      </c>
      <c r="E590" s="37">
        <v>5.4226456529619993E-2</v>
      </c>
      <c r="F590" s="37"/>
      <c r="G590" s="37"/>
      <c r="H590" s="37"/>
      <c r="I590" s="37"/>
      <c r="J590" s="37"/>
      <c r="K590" s="37"/>
      <c r="L590" s="37"/>
      <c r="M590" s="37"/>
      <c r="N590" s="37"/>
      <c r="O590" s="37"/>
      <c r="P590" s="37"/>
      <c r="Q590" s="37"/>
      <c r="R590" s="37"/>
      <c r="S590" s="37"/>
      <c r="T590" s="37"/>
      <c r="U590" s="37"/>
      <c r="V590" s="37"/>
    </row>
    <row r="591" spans="1:22">
      <c r="A591" s="254">
        <v>43466</v>
      </c>
      <c r="B591" s="250"/>
    </row>
    <row r="592" spans="1:22">
      <c r="A592" s="251" t="s">
        <v>121</v>
      </c>
      <c r="B592" s="252" t="s">
        <v>122</v>
      </c>
      <c r="C592" s="253">
        <v>1</v>
      </c>
      <c r="D592" s="253">
        <v>2</v>
      </c>
      <c r="E592" s="253"/>
      <c r="F592" s="253"/>
      <c r="G592" s="253"/>
      <c r="H592" s="253"/>
      <c r="I592" s="253"/>
      <c r="J592" s="253"/>
      <c r="K592" s="253"/>
      <c r="L592" s="253"/>
      <c r="M592" s="253"/>
      <c r="N592" s="253"/>
      <c r="O592" s="253"/>
      <c r="P592" s="253"/>
      <c r="Q592" s="253"/>
      <c r="R592" s="253"/>
      <c r="S592" s="253"/>
      <c r="T592" s="253"/>
      <c r="U592" s="253"/>
      <c r="V592" s="253"/>
    </row>
    <row r="593" spans="1:22">
      <c r="A593" s="249" t="s">
        <v>40</v>
      </c>
      <c r="B593" s="248">
        <v>55</v>
      </c>
      <c r="C593" s="37">
        <v>0</v>
      </c>
      <c r="D593" s="37">
        <v>0</v>
      </c>
      <c r="E593" s="37"/>
      <c r="F593" s="37"/>
      <c r="G593" s="37"/>
      <c r="H593" s="37"/>
      <c r="I593" s="37"/>
      <c r="J593" s="37"/>
      <c r="K593" s="37"/>
      <c r="L593" s="37"/>
      <c r="M593" s="37"/>
      <c r="N593" s="37"/>
      <c r="O593" s="37"/>
      <c r="P593" s="37"/>
      <c r="Q593" s="37"/>
      <c r="R593" s="37"/>
      <c r="S593" s="37"/>
      <c r="T593" s="37"/>
      <c r="U593" s="37"/>
      <c r="V593" s="37"/>
    </row>
    <row r="594" spans="1:22">
      <c r="A594" s="249" t="s">
        <v>41</v>
      </c>
      <c r="B594" s="248">
        <v>288</v>
      </c>
      <c r="C594" s="37">
        <v>0</v>
      </c>
      <c r="D594" s="37">
        <v>0</v>
      </c>
      <c r="E594" s="37"/>
      <c r="F594" s="37"/>
      <c r="G594" s="37"/>
      <c r="H594" s="37"/>
      <c r="I594" s="37"/>
      <c r="J594" s="37"/>
      <c r="K594" s="37"/>
      <c r="L594" s="37"/>
      <c r="M594" s="37"/>
      <c r="N594" s="37"/>
      <c r="O594" s="37"/>
      <c r="P594" s="37"/>
      <c r="Q594" s="37"/>
      <c r="R594" s="37"/>
      <c r="S594" s="37"/>
      <c r="T594" s="37"/>
      <c r="U594" s="37"/>
      <c r="V594" s="37"/>
    </row>
    <row r="595" spans="1:22">
      <c r="A595" s="249" t="s">
        <v>42</v>
      </c>
      <c r="B595" s="248">
        <v>1308</v>
      </c>
      <c r="C595" s="37">
        <v>0</v>
      </c>
      <c r="D595" s="37">
        <v>0</v>
      </c>
      <c r="E595" s="37"/>
      <c r="F595" s="37"/>
      <c r="G595" s="37"/>
      <c r="H595" s="37"/>
      <c r="I595" s="37"/>
      <c r="J595" s="37"/>
      <c r="K595" s="37"/>
      <c r="L595" s="37"/>
      <c r="M595" s="37"/>
      <c r="N595" s="37"/>
      <c r="O595" s="37"/>
      <c r="P595" s="37"/>
      <c r="Q595" s="37"/>
      <c r="R595" s="37"/>
      <c r="S595" s="37"/>
      <c r="T595" s="37"/>
      <c r="U595" s="37"/>
      <c r="V595" s="37"/>
    </row>
    <row r="596" spans="1:22">
      <c r="A596" s="249" t="s">
        <v>43</v>
      </c>
      <c r="B596" s="248">
        <v>1818</v>
      </c>
      <c r="C596" s="37">
        <v>1.1037527593819041E-3</v>
      </c>
      <c r="D596" s="37">
        <v>2.2898451787849439E-3</v>
      </c>
      <c r="E596" s="37"/>
      <c r="F596" s="37"/>
      <c r="G596" s="37"/>
      <c r="H596" s="37"/>
      <c r="I596" s="37"/>
      <c r="J596" s="37"/>
      <c r="K596" s="37"/>
      <c r="L596" s="37"/>
      <c r="M596" s="37"/>
      <c r="N596" s="37"/>
      <c r="O596" s="37"/>
      <c r="P596" s="37"/>
      <c r="Q596" s="37"/>
      <c r="R596" s="37"/>
      <c r="S596" s="37"/>
      <c r="T596" s="37"/>
      <c r="U596" s="37"/>
      <c r="V596" s="37"/>
    </row>
    <row r="597" spans="1:22">
      <c r="A597" s="249" t="s">
        <v>44</v>
      </c>
      <c r="B597" s="248">
        <v>812</v>
      </c>
      <c r="C597" s="37">
        <v>0</v>
      </c>
      <c r="D597" s="37">
        <v>5.5986744204891137E-3</v>
      </c>
      <c r="E597" s="37"/>
      <c r="F597" s="37"/>
      <c r="G597" s="37"/>
      <c r="H597" s="37"/>
      <c r="I597" s="37"/>
      <c r="J597" s="37"/>
      <c r="K597" s="37"/>
      <c r="L597" s="37"/>
      <c r="M597" s="37"/>
      <c r="N597" s="37"/>
      <c r="O597" s="37"/>
      <c r="P597" s="37"/>
      <c r="Q597" s="37"/>
      <c r="R597" s="37"/>
      <c r="S597" s="37"/>
      <c r="T597" s="37"/>
      <c r="U597" s="37"/>
      <c r="V597" s="37"/>
    </row>
    <row r="598" spans="1:22">
      <c r="A598" s="249" t="s">
        <v>45</v>
      </c>
      <c r="B598" s="248">
        <v>997</v>
      </c>
      <c r="C598" s="37">
        <v>1.2133104448933563E-2</v>
      </c>
      <c r="D598" s="37">
        <v>7.0660608200629471E-2</v>
      </c>
      <c r="E598" s="37"/>
      <c r="F598" s="37"/>
      <c r="G598" s="37"/>
      <c r="H598" s="37"/>
      <c r="I598" s="37"/>
      <c r="J598" s="37"/>
      <c r="K598" s="37"/>
      <c r="L598" s="37"/>
      <c r="M598" s="37"/>
      <c r="N598" s="37"/>
      <c r="O598" s="37"/>
      <c r="P598" s="37"/>
      <c r="Q598" s="37"/>
      <c r="R598" s="37"/>
      <c r="S598" s="37"/>
      <c r="T598" s="37"/>
      <c r="U598" s="37"/>
      <c r="V598" s="37"/>
    </row>
    <row r="599" spans="1:22">
      <c r="A599" s="249" t="s">
        <v>51</v>
      </c>
      <c r="B599" s="248">
        <v>1422</v>
      </c>
      <c r="C599" s="37">
        <v>6.4916107252982136E-2</v>
      </c>
      <c r="D599" s="37">
        <v>0.17416097815115694</v>
      </c>
      <c r="E599" s="37"/>
      <c r="F599" s="37"/>
      <c r="G599" s="37"/>
      <c r="H599" s="37"/>
      <c r="I599" s="37"/>
      <c r="J599" s="37"/>
      <c r="K599" s="37"/>
      <c r="L599" s="37"/>
      <c r="M599" s="37"/>
      <c r="N599" s="37"/>
      <c r="O599" s="37"/>
      <c r="P599" s="37"/>
      <c r="Q599" s="37"/>
      <c r="R599" s="37"/>
      <c r="S599" s="37"/>
      <c r="T599" s="37"/>
      <c r="U599" s="37"/>
      <c r="V599" s="37"/>
    </row>
    <row r="600" spans="1:22">
      <c r="A600" s="249" t="s">
        <v>37</v>
      </c>
      <c r="B600" s="248">
        <v>3469</v>
      </c>
      <c r="C600" s="37">
        <v>5.7870370370372015E-4</v>
      </c>
      <c r="D600" s="37">
        <v>1.1947240899741196E-3</v>
      </c>
      <c r="E600" s="37"/>
      <c r="F600" s="37"/>
      <c r="G600" s="37"/>
      <c r="H600" s="37"/>
      <c r="I600" s="37"/>
      <c r="J600" s="37"/>
      <c r="K600" s="37"/>
      <c r="L600" s="37"/>
      <c r="M600" s="37"/>
      <c r="N600" s="37"/>
      <c r="O600" s="37"/>
      <c r="P600" s="37"/>
      <c r="Q600" s="37"/>
      <c r="R600" s="37"/>
      <c r="S600" s="37"/>
      <c r="T600" s="37"/>
      <c r="U600" s="37"/>
      <c r="V600" s="37"/>
    </row>
    <row r="601" spans="1:22">
      <c r="A601" s="249" t="s">
        <v>38</v>
      </c>
      <c r="B601" s="248">
        <v>3231</v>
      </c>
      <c r="C601" s="37">
        <v>3.1878607535540504E-2</v>
      </c>
      <c r="D601" s="37">
        <v>9.8012996256004237E-2</v>
      </c>
      <c r="E601" s="37"/>
      <c r="F601" s="37"/>
      <c r="G601" s="37"/>
      <c r="H601" s="37"/>
      <c r="I601" s="37"/>
      <c r="J601" s="37"/>
      <c r="K601" s="37"/>
      <c r="L601" s="37"/>
      <c r="M601" s="37"/>
      <c r="N601" s="37"/>
      <c r="O601" s="37"/>
      <c r="P601" s="37"/>
      <c r="Q601" s="37"/>
      <c r="R601" s="37"/>
      <c r="S601" s="37"/>
      <c r="T601" s="37"/>
      <c r="U601" s="37"/>
      <c r="V601" s="37"/>
    </row>
    <row r="602" spans="1:22">
      <c r="A602" s="249" t="s">
        <v>39</v>
      </c>
      <c r="B602" s="248">
        <v>6700</v>
      </c>
      <c r="C602" s="37">
        <v>1.5277571104447385E-2</v>
      </c>
      <c r="D602" s="37">
        <v>4.552941297315316E-2</v>
      </c>
      <c r="E602" s="37"/>
      <c r="F602" s="37"/>
      <c r="G602" s="37"/>
      <c r="H602" s="37"/>
      <c r="I602" s="37"/>
      <c r="J602" s="37"/>
      <c r="K602" s="37"/>
      <c r="L602" s="37"/>
      <c r="M602" s="37"/>
      <c r="N602" s="37"/>
      <c r="O602" s="37"/>
      <c r="P602" s="37"/>
      <c r="Q602" s="37"/>
      <c r="R602" s="37"/>
      <c r="S602" s="37"/>
      <c r="T602" s="37"/>
      <c r="U602" s="37"/>
      <c r="V602" s="37"/>
    </row>
    <row r="603" spans="1:22">
      <c r="A603" s="254">
        <v>43831</v>
      </c>
    </row>
    <row r="604" spans="1:22">
      <c r="A604" s="251" t="s">
        <v>121</v>
      </c>
      <c r="B604" s="252" t="s">
        <v>122</v>
      </c>
      <c r="C604" s="253">
        <v>1</v>
      </c>
      <c r="D604" s="253"/>
      <c r="E604" s="253"/>
      <c r="F604" s="253"/>
      <c r="G604" s="253"/>
      <c r="H604" s="253"/>
      <c r="I604" s="253"/>
      <c r="J604" s="253"/>
      <c r="K604" s="253"/>
      <c r="L604" s="253"/>
      <c r="M604" s="253"/>
      <c r="N604" s="253"/>
      <c r="O604" s="253"/>
      <c r="P604" s="253"/>
      <c r="Q604" s="253"/>
      <c r="R604" s="253"/>
      <c r="S604" s="253"/>
      <c r="T604" s="253"/>
      <c r="U604" s="253"/>
      <c r="V604" s="253"/>
    </row>
    <row r="605" spans="1:22">
      <c r="A605" s="64" t="s">
        <v>40</v>
      </c>
      <c r="B605" s="248">
        <v>55</v>
      </c>
      <c r="C605" s="392">
        <v>0</v>
      </c>
    </row>
    <row r="606" spans="1:22">
      <c r="A606" s="64" t="s">
        <v>41</v>
      </c>
      <c r="B606" s="248">
        <v>328</v>
      </c>
      <c r="C606" s="392">
        <v>0</v>
      </c>
    </row>
    <row r="607" spans="1:22">
      <c r="A607" s="64" t="s">
        <v>42</v>
      </c>
      <c r="B607" s="248">
        <v>1308</v>
      </c>
      <c r="C607" s="392">
        <v>0</v>
      </c>
    </row>
    <row r="608" spans="1:22">
      <c r="A608" s="64" t="s">
        <v>43</v>
      </c>
      <c r="B608" s="248">
        <v>1846</v>
      </c>
      <c r="C608" s="392">
        <v>1.1111111111110628E-3</v>
      </c>
    </row>
    <row r="609" spans="1:3">
      <c r="A609" s="64" t="s">
        <v>44</v>
      </c>
      <c r="B609" s="248">
        <v>791</v>
      </c>
      <c r="C609" s="392">
        <v>1.2936610608020871E-3</v>
      </c>
    </row>
    <row r="610" spans="1:3">
      <c r="A610" s="64" t="s">
        <v>45</v>
      </c>
      <c r="B610" s="248">
        <v>958</v>
      </c>
      <c r="C610" s="392">
        <v>3.8718887832221327E-2</v>
      </c>
    </row>
    <row r="611" spans="1:3">
      <c r="A611" s="64" t="s">
        <v>51</v>
      </c>
      <c r="B611" s="248">
        <v>1392</v>
      </c>
      <c r="C611" s="392">
        <v>0.12551346126952034</v>
      </c>
    </row>
    <row r="612" spans="1:3">
      <c r="A612" s="64" t="s">
        <v>37</v>
      </c>
      <c r="B612" s="248">
        <v>3537</v>
      </c>
      <c r="C612" s="392">
        <v>5.7786766830392189E-4</v>
      </c>
    </row>
    <row r="613" spans="1:3">
      <c r="A613" s="64" t="s">
        <v>38</v>
      </c>
      <c r="B613" s="248">
        <v>3141</v>
      </c>
      <c r="C613" s="392">
        <v>6.7095349390155046E-2</v>
      </c>
    </row>
    <row r="614" spans="1:3">
      <c r="A614" s="64" t="s">
        <v>39</v>
      </c>
      <c r="B614" s="248">
        <v>6678</v>
      </c>
      <c r="C614" s="392">
        <v>3.1361022294204899E-2</v>
      </c>
    </row>
  </sheetData>
  <hyperlinks>
    <hyperlink ref="G1" location="'Table of Contents'!A1" display="Back to Table of Contents" xr:uid="{98F7BC00-90D5-45B9-B375-F33405E3DBC4}"/>
  </hyperlink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677B5-EFA1-4B59-9F04-E75EC98C027E}">
  <dimension ref="A1:G36"/>
  <sheetViews>
    <sheetView showGridLines="0" workbookViewId="0"/>
  </sheetViews>
  <sheetFormatPr defaultColWidth="9.15625" defaultRowHeight="14.4"/>
  <cols>
    <col min="1" max="1" width="29.68359375" style="2" customWidth="1"/>
    <col min="2" max="2" width="11.83984375" style="2" bestFit="1" customWidth="1"/>
    <col min="3" max="5" width="9.15625" style="2"/>
    <col min="6" max="6" width="14.83984375" style="2" customWidth="1"/>
    <col min="7" max="16384" width="9.15625" style="2"/>
  </cols>
  <sheetData>
    <row r="1" spans="1:7">
      <c r="A1" s="44" t="s">
        <v>255</v>
      </c>
      <c r="G1" s="256" t="s">
        <v>233</v>
      </c>
    </row>
    <row r="2" spans="1:7">
      <c r="A2" s="2" t="s">
        <v>213</v>
      </c>
    </row>
    <row r="3" spans="1:7">
      <c r="A3" s="42" t="s">
        <v>212</v>
      </c>
      <c r="B3" s="45">
        <v>2020</v>
      </c>
      <c r="C3" s="45">
        <v>2019</v>
      </c>
    </row>
    <row r="4" spans="1:7">
      <c r="A4" t="s">
        <v>3</v>
      </c>
      <c r="B4" s="278">
        <v>2.8571428571428581E-2</v>
      </c>
      <c r="C4" s="278">
        <v>1.4285714285714235E-2</v>
      </c>
    </row>
    <row r="5" spans="1:7">
      <c r="A5" t="s">
        <v>4</v>
      </c>
      <c r="B5" s="278">
        <v>3.2000000000000028E-2</v>
      </c>
      <c r="C5" s="278">
        <v>8.4745762711864181E-3</v>
      </c>
    </row>
    <row r="6" spans="1:7">
      <c r="A6" t="s">
        <v>5</v>
      </c>
      <c r="B6" s="278">
        <v>3.0636427739556549E-3</v>
      </c>
      <c r="C6" s="278">
        <v>3.1446540880503138E-3</v>
      </c>
    </row>
    <row r="7" spans="1:7">
      <c r="A7" t="s">
        <v>6</v>
      </c>
      <c r="B7" s="278">
        <v>2.1623537752569977E-2</v>
      </c>
      <c r="C7" s="278">
        <v>1.0932900822971159E-2</v>
      </c>
    </row>
    <row r="8" spans="1:7">
      <c r="A8" t="s">
        <v>7</v>
      </c>
      <c r="B8" s="278">
        <v>2.0841128361296257E-2</v>
      </c>
      <c r="C8" s="278">
        <v>1.9996925541569843E-2</v>
      </c>
    </row>
    <row r="9" spans="1:7">
      <c r="A9" t="s">
        <v>8</v>
      </c>
      <c r="B9" s="278">
        <v>1.4112637724419508E-2</v>
      </c>
      <c r="C9" s="278">
        <v>4.7393364928910442E-3</v>
      </c>
    </row>
    <row r="10" spans="1:7">
      <c r="A10" t="s">
        <v>9</v>
      </c>
      <c r="B10" s="278">
        <v>2.7135313441946307E-2</v>
      </c>
      <c r="C10" s="278">
        <v>2.0639124293785227E-2</v>
      </c>
    </row>
    <row r="11" spans="1:7">
      <c r="A11" t="s">
        <v>10</v>
      </c>
      <c r="B11" s="278">
        <v>5.8084772370486704E-2</v>
      </c>
      <c r="C11" s="278">
        <v>3.8461538461538436E-2</v>
      </c>
    </row>
    <row r="12" spans="1:7">
      <c r="A12" t="s">
        <v>11</v>
      </c>
      <c r="B12" s="278">
        <v>5.5185909980430492E-2</v>
      </c>
      <c r="C12" s="278">
        <v>4.2253521126760507E-2</v>
      </c>
    </row>
    <row r="13" spans="1:7">
      <c r="A13" t="s">
        <v>12</v>
      </c>
      <c r="B13" s="278">
        <v>1.7241379310344862E-2</v>
      </c>
      <c r="C13" s="278">
        <v>0</v>
      </c>
    </row>
    <row r="14" spans="1:7">
      <c r="A14" t="s">
        <v>13</v>
      </c>
      <c r="B14" s="278">
        <v>8.1250000000000044E-2</v>
      </c>
      <c r="C14" s="278">
        <v>0</v>
      </c>
    </row>
    <row r="15" spans="1:7">
      <c r="A15" t="s">
        <v>14</v>
      </c>
      <c r="B15" s="278">
        <v>0.13101499183139775</v>
      </c>
      <c r="C15" s="278">
        <v>5.0766960583376708E-2</v>
      </c>
    </row>
    <row r="16" spans="1:7">
      <c r="A16" t="s">
        <v>54</v>
      </c>
      <c r="B16" s="278">
        <v>0</v>
      </c>
      <c r="C16" s="278">
        <v>8.218528120922497E-3</v>
      </c>
    </row>
    <row r="17" spans="1:3">
      <c r="A17" t="s">
        <v>16</v>
      </c>
      <c r="B17" s="278">
        <v>0</v>
      </c>
      <c r="C17" s="278">
        <v>2.0000000000000018E-2</v>
      </c>
    </row>
    <row r="18" spans="1:3">
      <c r="A18" t="s">
        <v>17</v>
      </c>
      <c r="B18" s="278">
        <v>3.01102454828861E-2</v>
      </c>
      <c r="C18" s="278">
        <v>3.137538180162569E-2</v>
      </c>
    </row>
    <row r="19" spans="1:3">
      <c r="A19" t="s">
        <v>18</v>
      </c>
      <c r="B19" s="278">
        <v>2.8385735494473763E-2</v>
      </c>
      <c r="C19" s="278">
        <v>7.8981804586241156E-3</v>
      </c>
    </row>
    <row r="20" spans="1:3">
      <c r="A20" t="s">
        <v>19</v>
      </c>
      <c r="B20" s="278">
        <v>8.1368113416575794E-2</v>
      </c>
      <c r="C20" s="278">
        <v>2.2126450914814133E-2</v>
      </c>
    </row>
    <row r="21" spans="1:3">
      <c r="A21" t="s">
        <v>20</v>
      </c>
      <c r="B21" s="278">
        <v>0.15259259259259261</v>
      </c>
      <c r="C21" s="278">
        <v>3.5714285714285698E-2</v>
      </c>
    </row>
    <row r="22" spans="1:3">
      <c r="A22" t="s">
        <v>21</v>
      </c>
      <c r="B22" s="278">
        <v>0</v>
      </c>
      <c r="C22" s="278">
        <v>1.0638297872340385E-2</v>
      </c>
    </row>
    <row r="23" spans="1:3">
      <c r="A23" t="s">
        <v>22</v>
      </c>
      <c r="B23" s="278">
        <v>4.166666666666663E-2</v>
      </c>
      <c r="C23" s="278">
        <v>3.4482758620689613E-2</v>
      </c>
    </row>
    <row r="24" spans="1:3">
      <c r="A24" t="s">
        <v>23</v>
      </c>
      <c r="B24" s="278">
        <v>2.5445075930920824E-2</v>
      </c>
      <c r="C24" s="278">
        <v>3.096048311997901E-2</v>
      </c>
    </row>
    <row r="25" spans="1:3">
      <c r="A25" t="s">
        <v>56</v>
      </c>
      <c r="B25" s="278">
        <v>8.8698366290670405E-3</v>
      </c>
      <c r="C25" s="278">
        <v>0</v>
      </c>
    </row>
    <row r="26" spans="1:3">
      <c r="A26" t="s">
        <v>24</v>
      </c>
      <c r="B26" s="278">
        <v>0.12801620586584117</v>
      </c>
      <c r="C26" s="278">
        <v>5.651664944580137E-2</v>
      </c>
    </row>
    <row r="27" spans="1:3">
      <c r="A27" t="s">
        <v>25</v>
      </c>
      <c r="B27" s="278">
        <v>7.080862081070538E-2</v>
      </c>
      <c r="C27" s="278">
        <v>2.1845661947704986E-2</v>
      </c>
    </row>
    <row r="28" spans="1:3">
      <c r="A28" t="s">
        <v>26</v>
      </c>
      <c r="B28" s="278">
        <v>8.2590061392331715E-2</v>
      </c>
      <c r="C28" s="278">
        <v>1.1363636363636354E-2</v>
      </c>
    </row>
    <row r="29" spans="1:3">
      <c r="A29" t="s">
        <v>27</v>
      </c>
      <c r="B29" s="278">
        <v>0</v>
      </c>
      <c r="C29" s="278">
        <v>1.0526315789473717E-2</v>
      </c>
    </row>
    <row r="30" spans="1:3">
      <c r="A30" t="s">
        <v>28</v>
      </c>
      <c r="B30" s="278">
        <v>3.1668388476374876E-2</v>
      </c>
      <c r="C30" s="278">
        <v>3.082749201796009E-2</v>
      </c>
    </row>
    <row r="31" spans="1:3">
      <c r="A31" t="s">
        <v>29</v>
      </c>
      <c r="B31" s="278">
        <v>4.896318339209027E-2</v>
      </c>
      <c r="C31" s="278">
        <v>2.8232210315318751E-2</v>
      </c>
    </row>
    <row r="32" spans="1:3">
      <c r="A32" t="s">
        <v>30</v>
      </c>
      <c r="B32" s="278">
        <v>4.1867954911433136E-2</v>
      </c>
      <c r="C32" s="278">
        <v>0</v>
      </c>
    </row>
    <row r="33" spans="1:3">
      <c r="A33" t="s">
        <v>31</v>
      </c>
      <c r="B33" s="278">
        <v>4.7476304187059615E-3</v>
      </c>
      <c r="C33" s="278">
        <v>4.6511627906976605E-3</v>
      </c>
    </row>
    <row r="34" spans="1:3">
      <c r="A34" t="s">
        <v>34</v>
      </c>
      <c r="B34" s="278">
        <v>5.9539260220636048E-2</v>
      </c>
      <c r="C34" s="278">
        <v>3.0345471521942113E-2</v>
      </c>
    </row>
    <row r="36" spans="1:3">
      <c r="A36" t="s">
        <v>552</v>
      </c>
    </row>
  </sheetData>
  <hyperlinks>
    <hyperlink ref="G1" location="'Table of Contents'!A1" display="Back to Table of Contents" xr:uid="{9C8C2FDC-60B8-4EE9-A17C-BA49354F34F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1EF90-217A-469F-A183-192F7783BA4F}">
  <dimension ref="A1:F24"/>
  <sheetViews>
    <sheetView showGridLines="0" zoomScaleNormal="100" workbookViewId="0">
      <selection activeCell="F1" sqref="F1"/>
    </sheetView>
  </sheetViews>
  <sheetFormatPr defaultColWidth="9.15625" defaultRowHeight="14.4"/>
  <cols>
    <col min="1" max="1" width="2.15625" style="259" customWidth="1"/>
    <col min="2" max="16384" width="9.15625" style="259"/>
  </cols>
  <sheetData>
    <row r="1" spans="1:1">
      <c r="A1" s="259" t="s">
        <v>133</v>
      </c>
    </row>
    <row r="24" spans="6:6">
      <c r="F24" s="260"/>
    </row>
  </sheetData>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A95B-58B4-4D47-ACB1-98C5A31668E8}">
  <dimension ref="A1:G15"/>
  <sheetViews>
    <sheetView workbookViewId="0"/>
  </sheetViews>
  <sheetFormatPr defaultColWidth="9.15625" defaultRowHeight="14.4"/>
  <cols>
    <col min="1" max="1" width="66.15625" style="2" customWidth="1"/>
    <col min="2" max="4" width="10.15625" style="52" customWidth="1"/>
    <col min="5" max="7" width="10.15625" style="2" customWidth="1"/>
    <col min="8" max="16384" width="9.15625" style="2"/>
  </cols>
  <sheetData>
    <row r="1" spans="1:7" ht="18.600000000000001" customHeight="1">
      <c r="A1" s="46" t="s">
        <v>257</v>
      </c>
      <c r="B1" s="47"/>
      <c r="C1" s="47"/>
      <c r="D1" s="47"/>
      <c r="E1" s="47"/>
      <c r="F1" s="47"/>
      <c r="G1" s="256" t="s">
        <v>233</v>
      </c>
    </row>
    <row r="2" spans="1:7">
      <c r="A2" s="2" t="s">
        <v>213</v>
      </c>
      <c r="B2" s="47"/>
      <c r="C2" s="47"/>
      <c r="D2" s="47"/>
      <c r="E2" s="47"/>
      <c r="F2" s="47"/>
      <c r="G2" s="47"/>
    </row>
    <row r="3" spans="1:7">
      <c r="A3" s="48"/>
      <c r="B3" s="398" t="s">
        <v>167</v>
      </c>
      <c r="C3" s="399"/>
      <c r="D3" s="400"/>
      <c r="E3" s="398" t="s">
        <v>166</v>
      </c>
      <c r="F3" s="399"/>
      <c r="G3" s="400"/>
    </row>
    <row r="4" spans="1:7">
      <c r="A4" s="49" t="s">
        <v>165</v>
      </c>
      <c r="B4" s="58">
        <v>2020</v>
      </c>
      <c r="C4" s="59">
        <v>2019</v>
      </c>
      <c r="D4" s="60" t="s">
        <v>258</v>
      </c>
      <c r="E4" s="58">
        <v>2020</v>
      </c>
      <c r="F4" s="59">
        <v>2019</v>
      </c>
      <c r="G4" s="60" t="s">
        <v>258</v>
      </c>
    </row>
    <row r="5" spans="1:7">
      <c r="A5" s="51" t="s">
        <v>164</v>
      </c>
      <c r="B5" s="374">
        <v>0.59394000000000002</v>
      </c>
      <c r="C5" s="375">
        <v>0.57850999999999997</v>
      </c>
      <c r="D5" s="376">
        <v>0.6542</v>
      </c>
      <c r="E5" s="374">
        <v>0.60545000000000004</v>
      </c>
      <c r="F5" s="375">
        <v>0.61877000000000004</v>
      </c>
      <c r="G5" s="376">
        <v>0.62983999999999996</v>
      </c>
    </row>
    <row r="6" spans="1:7">
      <c r="A6" s="51" t="s">
        <v>163</v>
      </c>
      <c r="B6" s="374">
        <v>0.26719999999999999</v>
      </c>
      <c r="C6" s="375">
        <v>0.48224</v>
      </c>
      <c r="D6" s="376">
        <v>0.31847999999999999</v>
      </c>
      <c r="E6" s="374">
        <v>0.25102999999999998</v>
      </c>
      <c r="F6" s="375">
        <v>0.52405000000000002</v>
      </c>
      <c r="G6" s="376">
        <v>0.28399000000000002</v>
      </c>
    </row>
    <row r="7" spans="1:7">
      <c r="A7" s="49" t="s">
        <v>162</v>
      </c>
      <c r="B7" s="377">
        <v>0.47499999999999998</v>
      </c>
      <c r="C7" s="378">
        <v>0.86512999999999995</v>
      </c>
      <c r="D7" s="379">
        <v>0.46271000000000001</v>
      </c>
      <c r="E7" s="377">
        <v>0.47499999999999998</v>
      </c>
      <c r="F7" s="378">
        <v>0.86260000000000003</v>
      </c>
      <c r="G7" s="379">
        <v>0.43855</v>
      </c>
    </row>
    <row r="8" spans="1:7">
      <c r="A8" s="51" t="s">
        <v>161</v>
      </c>
      <c r="B8" s="374">
        <v>0.52154</v>
      </c>
      <c r="C8" s="375">
        <v>0.59001999999999999</v>
      </c>
      <c r="D8" s="376">
        <v>0.54432000000000003</v>
      </c>
      <c r="E8" s="374">
        <v>0.49919999999999998</v>
      </c>
      <c r="F8" s="375">
        <v>0.53446000000000005</v>
      </c>
      <c r="G8" s="376">
        <v>0.54769000000000001</v>
      </c>
    </row>
    <row r="9" spans="1:7">
      <c r="A9" s="51" t="s">
        <v>160</v>
      </c>
      <c r="B9" s="374">
        <v>0.33622999999999997</v>
      </c>
      <c r="C9" s="375">
        <v>0.45318000000000003</v>
      </c>
      <c r="D9" s="376">
        <v>0.43396000000000001</v>
      </c>
      <c r="E9" s="374">
        <v>0.23100000000000001</v>
      </c>
      <c r="F9" s="375">
        <v>0.42493999999999998</v>
      </c>
      <c r="G9" s="376">
        <v>0.40379999999999999</v>
      </c>
    </row>
    <row r="10" spans="1:7">
      <c r="A10" s="51" t="s">
        <v>159</v>
      </c>
      <c r="B10" s="374">
        <v>0.34197</v>
      </c>
      <c r="C10" s="375">
        <v>0.32224999999999998</v>
      </c>
      <c r="D10" s="376">
        <v>0.37659999999999999</v>
      </c>
      <c r="E10" s="374">
        <v>0.26519999999999999</v>
      </c>
      <c r="F10" s="375">
        <v>0.51461999999999997</v>
      </c>
      <c r="G10" s="376">
        <v>0.34512999999999999</v>
      </c>
    </row>
    <row r="11" spans="1:7">
      <c r="A11" s="51" t="s">
        <v>158</v>
      </c>
      <c r="B11" s="374">
        <v>0.14107</v>
      </c>
      <c r="C11" s="375">
        <v>0.64666999999999997</v>
      </c>
      <c r="D11" s="376">
        <v>0.31086000000000003</v>
      </c>
      <c r="E11" s="374">
        <v>0.22678000000000001</v>
      </c>
      <c r="F11" s="375">
        <v>0.65722000000000003</v>
      </c>
      <c r="G11" s="376">
        <v>0.26674999999999999</v>
      </c>
    </row>
    <row r="12" spans="1:7">
      <c r="A12" s="51" t="s">
        <v>157</v>
      </c>
      <c r="B12" s="380" t="s">
        <v>155</v>
      </c>
      <c r="C12" s="381">
        <v>0.40010000000000001</v>
      </c>
      <c r="D12" s="376">
        <v>0.32017000000000001</v>
      </c>
      <c r="E12" s="380" t="s">
        <v>155</v>
      </c>
      <c r="F12" s="381">
        <v>0.40010000000000001</v>
      </c>
      <c r="G12" s="376">
        <v>0.27784999999999999</v>
      </c>
    </row>
    <row r="13" spans="1:7">
      <c r="A13" s="49" t="s">
        <v>156</v>
      </c>
      <c r="B13" s="382" t="s">
        <v>155</v>
      </c>
      <c r="C13" s="378" t="s">
        <v>155</v>
      </c>
      <c r="D13" s="379">
        <v>0.22395999999999999</v>
      </c>
      <c r="E13" s="382" t="s">
        <v>155</v>
      </c>
      <c r="F13" s="378" t="s">
        <v>155</v>
      </c>
      <c r="G13" s="379">
        <v>0.13508000000000001</v>
      </c>
    </row>
    <row r="14" spans="1:7">
      <c r="A14" s="47"/>
      <c r="B14" s="47"/>
      <c r="C14" s="47"/>
      <c r="D14" s="47"/>
      <c r="E14" s="47"/>
      <c r="F14" s="47"/>
      <c r="G14" s="47"/>
    </row>
    <row r="15" spans="1:7">
      <c r="A15" s="2" t="s">
        <v>259</v>
      </c>
      <c r="B15" s="47"/>
      <c r="C15" s="47"/>
      <c r="D15" s="47"/>
      <c r="E15" s="47"/>
      <c r="F15" s="47"/>
      <c r="G15" s="47"/>
    </row>
  </sheetData>
  <mergeCells count="2">
    <mergeCell ref="B3:D3"/>
    <mergeCell ref="E3:G3"/>
  </mergeCells>
  <hyperlinks>
    <hyperlink ref="G1" location="'Table of Contents'!A1" display="Back to Table of Contents" xr:uid="{4FCAD818-FB82-4467-AC48-08EF68ED830E}"/>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D951-B6AF-4D97-82E2-76E34CE2E4FB}">
  <dimension ref="A1:G27"/>
  <sheetViews>
    <sheetView workbookViewId="0"/>
  </sheetViews>
  <sheetFormatPr defaultColWidth="9.15625" defaultRowHeight="14.4"/>
  <cols>
    <col min="1" max="1" width="25.41796875" style="2" customWidth="1"/>
    <col min="2" max="4" width="10.15625" style="52" customWidth="1"/>
    <col min="5" max="7" width="10.15625" style="2" customWidth="1"/>
    <col min="8" max="16384" width="9.15625" style="2"/>
  </cols>
  <sheetData>
    <row r="1" spans="1:7">
      <c r="A1" s="53" t="s">
        <v>226</v>
      </c>
      <c r="B1" s="47"/>
      <c r="C1" s="47"/>
      <c r="D1" s="47"/>
      <c r="E1" s="47"/>
      <c r="F1" s="54"/>
      <c r="G1" s="256" t="s">
        <v>233</v>
      </c>
    </row>
    <row r="2" spans="1:7">
      <c r="A2" s="2" t="s">
        <v>213</v>
      </c>
      <c r="B2" s="47"/>
      <c r="C2" s="47"/>
      <c r="D2" s="47"/>
      <c r="E2" s="47"/>
      <c r="F2" s="54"/>
      <c r="G2" s="47"/>
    </row>
    <row r="3" spans="1:7">
      <c r="A3" s="55"/>
      <c r="B3" s="401" t="s">
        <v>168</v>
      </c>
      <c r="C3" s="402"/>
      <c r="D3" s="403"/>
      <c r="E3" s="401" t="s">
        <v>169</v>
      </c>
      <c r="F3" s="402"/>
      <c r="G3" s="403"/>
    </row>
    <row r="4" spans="1:7">
      <c r="A4" s="56" t="s">
        <v>165</v>
      </c>
      <c r="B4" s="58">
        <v>2020</v>
      </c>
      <c r="C4" s="59">
        <v>2019</v>
      </c>
      <c r="D4" s="60" t="s">
        <v>258</v>
      </c>
      <c r="E4" s="58">
        <v>2020</v>
      </c>
      <c r="F4" s="59">
        <v>2019</v>
      </c>
      <c r="G4" s="60" t="s">
        <v>258</v>
      </c>
    </row>
    <row r="5" spans="1:7">
      <c r="A5" s="57" t="s">
        <v>164</v>
      </c>
      <c r="B5" s="61">
        <v>74</v>
      </c>
      <c r="C5" s="62">
        <v>37</v>
      </c>
      <c r="D5" s="63">
        <v>621</v>
      </c>
      <c r="E5" s="261">
        <v>59.024700000000003</v>
      </c>
      <c r="F5" s="262">
        <v>23.6371</v>
      </c>
      <c r="G5" s="263">
        <v>389.1103</v>
      </c>
    </row>
    <row r="6" spans="1:7">
      <c r="A6" s="57" t="s">
        <v>163</v>
      </c>
      <c r="B6" s="61">
        <v>20</v>
      </c>
      <c r="C6" s="62">
        <v>8</v>
      </c>
      <c r="D6" s="63">
        <v>110</v>
      </c>
      <c r="E6" s="261">
        <v>3.7608999999999999</v>
      </c>
      <c r="F6" s="262">
        <v>1.2283999999999999</v>
      </c>
      <c r="G6" s="263">
        <v>22.5807</v>
      </c>
    </row>
    <row r="7" spans="1:7">
      <c r="A7" s="57" t="s">
        <v>162</v>
      </c>
      <c r="B7" s="61">
        <v>1</v>
      </c>
      <c r="C7" s="62">
        <v>3</v>
      </c>
      <c r="D7" s="63">
        <v>71</v>
      </c>
      <c r="E7" s="261">
        <v>0.30170000000000002</v>
      </c>
      <c r="F7" s="262">
        <v>4.16</v>
      </c>
      <c r="G7" s="263">
        <v>38.559699999999999</v>
      </c>
    </row>
    <row r="8" spans="1:7">
      <c r="A8" s="57" t="s">
        <v>161</v>
      </c>
      <c r="B8" s="61">
        <v>33</v>
      </c>
      <c r="C8" s="62">
        <v>21</v>
      </c>
      <c r="D8" s="63">
        <v>401</v>
      </c>
      <c r="E8" s="261">
        <v>16.937100000000001</v>
      </c>
      <c r="F8" s="262">
        <v>14.666</v>
      </c>
      <c r="G8" s="263">
        <v>180.4683</v>
      </c>
    </row>
    <row r="9" spans="1:7">
      <c r="A9" s="57" t="s">
        <v>160</v>
      </c>
      <c r="B9" s="61">
        <v>12</v>
      </c>
      <c r="C9" s="62">
        <v>13</v>
      </c>
      <c r="D9" s="63">
        <v>103</v>
      </c>
      <c r="E9" s="261">
        <v>8.9225999999999992</v>
      </c>
      <c r="F9" s="262">
        <v>4.1234999999999999</v>
      </c>
      <c r="G9" s="263">
        <v>52.441400000000002</v>
      </c>
    </row>
    <row r="10" spans="1:7">
      <c r="A10" s="57" t="s">
        <v>159</v>
      </c>
      <c r="B10" s="61">
        <v>83</v>
      </c>
      <c r="C10" s="62">
        <v>46</v>
      </c>
      <c r="D10" s="63">
        <v>1187</v>
      </c>
      <c r="E10" s="261">
        <v>71.491200000000006</v>
      </c>
      <c r="F10" s="262">
        <v>57.404499999999999</v>
      </c>
      <c r="G10" s="263">
        <v>877.15150000000006</v>
      </c>
    </row>
    <row r="11" spans="1:7">
      <c r="A11" s="57" t="s">
        <v>158</v>
      </c>
      <c r="B11" s="61">
        <v>3</v>
      </c>
      <c r="C11" s="62">
        <v>1</v>
      </c>
      <c r="D11" s="63">
        <v>516</v>
      </c>
      <c r="E11" s="261">
        <v>2.9238</v>
      </c>
      <c r="F11" s="262">
        <v>0.46850000000000003</v>
      </c>
      <c r="G11" s="263">
        <v>118.3993</v>
      </c>
    </row>
    <row r="12" spans="1:7">
      <c r="A12" s="57" t="s">
        <v>157</v>
      </c>
      <c r="B12" s="61">
        <v>0</v>
      </c>
      <c r="C12" s="62">
        <v>1</v>
      </c>
      <c r="D12" s="63">
        <v>415</v>
      </c>
      <c r="E12" s="261">
        <v>0</v>
      </c>
      <c r="F12" s="262">
        <v>3.7199999999999997E-2</v>
      </c>
      <c r="G12" s="263">
        <v>82.804299999999998</v>
      </c>
    </row>
    <row r="13" spans="1:7">
      <c r="A13" s="50" t="s">
        <v>156</v>
      </c>
      <c r="B13" s="58">
        <v>0</v>
      </c>
      <c r="C13" s="59">
        <v>0</v>
      </c>
      <c r="D13" s="60">
        <v>28</v>
      </c>
      <c r="E13" s="264">
        <v>0</v>
      </c>
      <c r="F13" s="265">
        <v>0</v>
      </c>
      <c r="G13" s="266">
        <v>4.3437000000000001</v>
      </c>
    </row>
    <row r="17" spans="3:4">
      <c r="C17" s="2"/>
      <c r="D17" s="2"/>
    </row>
    <row r="18" spans="3:4">
      <c r="C18" s="2"/>
      <c r="D18" s="2"/>
    </row>
    <row r="19" spans="3:4">
      <c r="C19" s="2"/>
      <c r="D19" s="2"/>
    </row>
    <row r="20" spans="3:4">
      <c r="C20" s="2"/>
      <c r="D20" s="2"/>
    </row>
    <row r="21" spans="3:4">
      <c r="C21" s="2"/>
      <c r="D21" s="2"/>
    </row>
    <row r="22" spans="3:4">
      <c r="C22" s="2"/>
      <c r="D22" s="2"/>
    </row>
    <row r="23" spans="3:4">
      <c r="C23" s="2"/>
      <c r="D23" s="2"/>
    </row>
    <row r="24" spans="3:4">
      <c r="C24" s="2"/>
      <c r="D24" s="2"/>
    </row>
    <row r="25" spans="3:4">
      <c r="C25" s="2"/>
      <c r="D25" s="2"/>
    </row>
    <row r="26" spans="3:4">
      <c r="C26" s="2"/>
      <c r="D26" s="2"/>
    </row>
    <row r="27" spans="3:4">
      <c r="C27" s="2"/>
      <c r="D27" s="2"/>
    </row>
  </sheetData>
  <mergeCells count="2">
    <mergeCell ref="B3:D3"/>
    <mergeCell ref="E3:G3"/>
  </mergeCells>
  <hyperlinks>
    <hyperlink ref="G1" location="'Table of Contents'!A1" display="Back to Table of Contents" xr:uid="{0849FAA4-7C5B-425C-ACF2-7013DD87B8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3D9F7-5DD3-4951-9378-7E46A29BFAD0}">
  <dimension ref="A1:H12"/>
  <sheetViews>
    <sheetView workbookViewId="0"/>
  </sheetViews>
  <sheetFormatPr defaultColWidth="8.83984375" defaultRowHeight="14.4"/>
  <cols>
    <col min="1" max="1" width="23" style="64" bestFit="1" customWidth="1"/>
    <col min="2" max="5" width="10.41796875" style="64" customWidth="1"/>
    <col min="6" max="6" width="12.15625" style="64" customWidth="1"/>
    <col min="7" max="7" width="10.41796875" style="64" customWidth="1"/>
    <col min="8" max="16384" width="8.83984375" style="64"/>
  </cols>
  <sheetData>
    <row r="1" spans="1:8">
      <c r="A1" s="53" t="s">
        <v>260</v>
      </c>
      <c r="G1" s="256" t="s">
        <v>233</v>
      </c>
    </row>
    <row r="2" spans="1:8" ht="14.7" thickBot="1">
      <c r="A2" s="2" t="s">
        <v>213</v>
      </c>
    </row>
    <row r="3" spans="1:8" ht="14.7" thickBot="1">
      <c r="A3" s="68"/>
      <c r="B3" s="404" t="s">
        <v>214</v>
      </c>
      <c r="C3" s="405"/>
      <c r="D3" s="406"/>
      <c r="E3" s="404" t="s">
        <v>215</v>
      </c>
      <c r="F3" s="405"/>
      <c r="G3" s="406"/>
      <c r="H3" s="65"/>
    </row>
    <row r="4" spans="1:8" ht="14.7" thickBot="1">
      <c r="A4" s="69" t="s">
        <v>216</v>
      </c>
      <c r="B4" s="76">
        <v>2020</v>
      </c>
      <c r="C4" s="74">
        <v>2019</v>
      </c>
      <c r="D4" s="75" t="s">
        <v>261</v>
      </c>
      <c r="E4" s="76">
        <v>2020</v>
      </c>
      <c r="F4" s="74">
        <v>2019</v>
      </c>
      <c r="G4" s="75" t="s">
        <v>261</v>
      </c>
      <c r="H4" s="65"/>
    </row>
    <row r="5" spans="1:8">
      <c r="A5" s="69" t="s">
        <v>262</v>
      </c>
      <c r="B5" s="279">
        <v>0.78635314916601418</v>
      </c>
      <c r="C5" s="280">
        <v>0.89581023974344454</v>
      </c>
      <c r="D5" s="281">
        <v>0.86256151987051755</v>
      </c>
      <c r="E5" s="279">
        <v>0.81792726687179029</v>
      </c>
      <c r="F5" s="280">
        <v>0.79932525636353657</v>
      </c>
      <c r="G5" s="281">
        <v>0.86256151987051755</v>
      </c>
      <c r="H5" s="65"/>
    </row>
    <row r="6" spans="1:8">
      <c r="A6" s="69" t="s">
        <v>263</v>
      </c>
      <c r="B6" s="77">
        <v>0.4853951744242247</v>
      </c>
      <c r="C6" s="67">
        <v>0.58103591775469887</v>
      </c>
      <c r="D6" s="70">
        <v>0.72551919853655378</v>
      </c>
      <c r="E6" s="77">
        <v>0.50091382018591735</v>
      </c>
      <c r="F6" s="67">
        <v>0.52672377480941945</v>
      </c>
      <c r="G6" s="70">
        <v>0.72551919853655378</v>
      </c>
      <c r="H6" s="65"/>
    </row>
    <row r="7" spans="1:8">
      <c r="A7" s="69" t="s">
        <v>217</v>
      </c>
      <c r="B7" s="77">
        <v>0.34802535537320967</v>
      </c>
      <c r="C7" s="67">
        <v>0.45881981693480933</v>
      </c>
      <c r="D7" s="70">
        <v>0.6137763938337768</v>
      </c>
      <c r="E7" s="77">
        <v>0.34802535537320967</v>
      </c>
      <c r="F7" s="67">
        <v>0.44557240441754054</v>
      </c>
      <c r="G7" s="70">
        <v>0.6137763938337768</v>
      </c>
      <c r="H7" s="65"/>
    </row>
    <row r="8" spans="1:8">
      <c r="A8" s="69" t="s">
        <v>218</v>
      </c>
      <c r="B8" s="77">
        <v>8.5583561610377779E-2</v>
      </c>
      <c r="C8" s="67">
        <v>0.31306599896932874</v>
      </c>
      <c r="D8" s="70">
        <v>0.46875698256002762</v>
      </c>
      <c r="E8" s="77">
        <v>8.5583561610377779E-2</v>
      </c>
      <c r="F8" s="67">
        <v>0.40490252633971846</v>
      </c>
      <c r="G8" s="70">
        <v>0.46875698256002762</v>
      </c>
      <c r="H8" s="65"/>
    </row>
    <row r="9" spans="1:8" ht="14.7" thickBot="1">
      <c r="A9" s="71" t="s">
        <v>219</v>
      </c>
      <c r="B9" s="78">
        <v>9.3647835629841452E-3</v>
      </c>
      <c r="C9" s="72">
        <v>0.247260319364103</v>
      </c>
      <c r="D9" s="73">
        <v>0.27900796929064575</v>
      </c>
      <c r="E9" s="78">
        <v>9.3647835629841452E-3</v>
      </c>
      <c r="F9" s="72">
        <v>0.247260319364103</v>
      </c>
      <c r="G9" s="73">
        <v>0.27900796929064575</v>
      </c>
      <c r="H9" s="65"/>
    </row>
    <row r="10" spans="1:8">
      <c r="A10" s="282" t="s">
        <v>264</v>
      </c>
      <c r="B10" s="65"/>
      <c r="C10" s="65"/>
      <c r="D10" s="65"/>
      <c r="E10" s="65"/>
      <c r="F10" s="65"/>
      <c r="G10" s="65"/>
      <c r="H10" s="65"/>
    </row>
    <row r="11" spans="1:8">
      <c r="A11" s="282" t="s">
        <v>265</v>
      </c>
      <c r="B11" s="65"/>
      <c r="C11" s="65"/>
      <c r="D11" s="65"/>
      <c r="E11" s="65"/>
      <c r="F11" s="65"/>
      <c r="G11" s="65"/>
      <c r="H11" s="65"/>
    </row>
    <row r="12" spans="1:8">
      <c r="A12" s="65"/>
      <c r="B12" s="65"/>
      <c r="C12" s="65"/>
      <c r="D12" s="65"/>
      <c r="E12" s="65"/>
      <c r="F12" s="65"/>
      <c r="G12" s="65"/>
      <c r="H12" s="65"/>
    </row>
  </sheetData>
  <mergeCells count="2">
    <mergeCell ref="B3:D3"/>
    <mergeCell ref="E3:G3"/>
  </mergeCells>
  <hyperlinks>
    <hyperlink ref="G1" location="'Table of Contents'!A1" display="Back to Table of Contents" xr:uid="{4303745B-6D0D-49D3-9040-8404F9FAA979}"/>
  </hyperlinks>
  <pageMargins left="0.7" right="0.7" top="0.75" bottom="0.75" header="0.3" footer="0.3"/>
  <pageSetup orientation="landscape" r:id="rId1"/>
  <webPublishItems count="1">
    <webPublishItem id="18727" divId="ADS_Draft_18727" sourceType="range" sourceRef="A3:G9" destinationFile="C:\Users\hek\AppData\Local\Temp\1\ExcelPreview\he-20200130132003U1223462792498aC.html"/>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4A61-8852-477D-81B7-68D0FDDD4CB8}">
  <sheetPr codeName="Sheet14"/>
  <dimension ref="A1:G42"/>
  <sheetViews>
    <sheetView zoomScaleNormal="100" workbookViewId="0"/>
  </sheetViews>
  <sheetFormatPr defaultColWidth="9.15625" defaultRowHeight="14.4"/>
  <cols>
    <col min="1" max="1" width="9.15625" style="2"/>
    <col min="2" max="2" width="17.578125" style="12" bestFit="1" customWidth="1"/>
    <col min="3" max="3" width="17.68359375" style="12" bestFit="1" customWidth="1"/>
    <col min="4" max="4" width="13.68359375" style="12" bestFit="1" customWidth="1"/>
    <col min="5" max="16384" width="9.15625" style="2"/>
  </cols>
  <sheetData>
    <row r="1" spans="1:7">
      <c r="A1" s="1" t="s">
        <v>266</v>
      </c>
      <c r="G1" s="256" t="s">
        <v>233</v>
      </c>
    </row>
    <row r="2" spans="1:7">
      <c r="A2" s="2" t="s">
        <v>213</v>
      </c>
    </row>
    <row r="3" spans="1:7">
      <c r="A3" s="79" t="s">
        <v>36</v>
      </c>
      <c r="B3" s="80" t="s">
        <v>60</v>
      </c>
      <c r="C3" s="80" t="s">
        <v>59</v>
      </c>
      <c r="D3" s="80" t="s">
        <v>58</v>
      </c>
    </row>
    <row r="4" spans="1:7">
      <c r="A4" s="82">
        <v>1983</v>
      </c>
      <c r="B4" s="83">
        <v>0</v>
      </c>
      <c r="C4" s="83">
        <v>2.0199999999999999E-2</v>
      </c>
      <c r="D4" s="83">
        <v>4.4999999999999997E-3</v>
      </c>
    </row>
    <row r="5" spans="1:7">
      <c r="A5" s="82">
        <v>1984</v>
      </c>
      <c r="B5" s="83">
        <v>8.9999999999999998E-4</v>
      </c>
      <c r="C5" s="83">
        <v>1.5599999999999999E-2</v>
      </c>
      <c r="D5" s="83">
        <v>4.3E-3</v>
      </c>
    </row>
    <row r="6" spans="1:7">
      <c r="A6" s="82">
        <v>1985</v>
      </c>
      <c r="B6" s="83">
        <v>0</v>
      </c>
      <c r="C6" s="83">
        <v>1.4800000000000001E-2</v>
      </c>
      <c r="D6" s="83">
        <v>3.7000000000000002E-3</v>
      </c>
    </row>
    <row r="7" spans="1:7">
      <c r="A7" s="82">
        <v>1986</v>
      </c>
      <c r="B7" s="83">
        <v>1E-3</v>
      </c>
      <c r="C7" s="83">
        <v>3.0800000000000001E-2</v>
      </c>
      <c r="D7" s="83">
        <v>9.1000000000000004E-3</v>
      </c>
    </row>
    <row r="8" spans="1:7">
      <c r="A8" s="82">
        <v>1987</v>
      </c>
      <c r="B8" s="83">
        <v>0</v>
      </c>
      <c r="C8" s="83">
        <v>1.55E-2</v>
      </c>
      <c r="D8" s="83">
        <v>5.1000000000000004E-3</v>
      </c>
    </row>
    <row r="9" spans="1:7">
      <c r="A9" s="82">
        <v>1988</v>
      </c>
      <c r="B9" s="83">
        <v>0</v>
      </c>
      <c r="C9" s="83">
        <v>2.0400000000000001E-2</v>
      </c>
      <c r="D9" s="83">
        <v>7.3000000000000001E-3</v>
      </c>
    </row>
    <row r="10" spans="1:7">
      <c r="A10" s="82">
        <v>1989</v>
      </c>
      <c r="B10" s="83">
        <v>1.4E-3</v>
      </c>
      <c r="C10" s="83">
        <v>3.3300000000000003E-2</v>
      </c>
      <c r="D10" s="83">
        <v>1.24E-2</v>
      </c>
    </row>
    <row r="11" spans="1:7">
      <c r="A11" s="82">
        <v>1990</v>
      </c>
      <c r="B11" s="83">
        <v>4.0000000000000002E-4</v>
      </c>
      <c r="C11" s="83">
        <v>6.4500000000000002E-2</v>
      </c>
      <c r="D11" s="83">
        <v>2.1700000000000001E-2</v>
      </c>
    </row>
    <row r="12" spans="1:7">
      <c r="A12" s="82">
        <v>1991</v>
      </c>
      <c r="B12" s="83">
        <v>4.0000000000000002E-4</v>
      </c>
      <c r="C12" s="83">
        <v>5.7599999999999998E-2</v>
      </c>
      <c r="D12" s="83">
        <v>1.7600000000000001E-2</v>
      </c>
    </row>
    <row r="13" spans="1:7">
      <c r="A13" s="82">
        <v>1992</v>
      </c>
      <c r="B13" s="83">
        <v>0</v>
      </c>
      <c r="C13" s="83">
        <v>2.5000000000000001E-2</v>
      </c>
      <c r="D13" s="83">
        <v>6.7000000000000002E-3</v>
      </c>
    </row>
    <row r="14" spans="1:7">
      <c r="A14" s="82">
        <v>1993</v>
      </c>
      <c r="B14" s="83">
        <v>0</v>
      </c>
      <c r="C14" s="83">
        <v>2.1399999999999999E-2</v>
      </c>
      <c r="D14" s="83">
        <v>5.5999999999999999E-3</v>
      </c>
    </row>
    <row r="15" spans="1:7">
      <c r="A15" s="82">
        <v>1994</v>
      </c>
      <c r="B15" s="83">
        <v>0</v>
      </c>
      <c r="C15" s="83">
        <v>1.0800000000000001E-2</v>
      </c>
      <c r="D15" s="83">
        <v>3.0000000000000001E-3</v>
      </c>
    </row>
    <row r="16" spans="1:7">
      <c r="A16" s="82">
        <v>1995</v>
      </c>
      <c r="B16" s="83">
        <v>0</v>
      </c>
      <c r="C16" s="83">
        <v>1.61E-2</v>
      </c>
      <c r="D16" s="83">
        <v>4.7000000000000002E-3</v>
      </c>
    </row>
    <row r="17" spans="1:4">
      <c r="A17" s="82">
        <v>1996</v>
      </c>
      <c r="B17" s="83">
        <v>0</v>
      </c>
      <c r="C17" s="83">
        <v>6.1999999999999998E-3</v>
      </c>
      <c r="D17" s="83">
        <v>1.9E-3</v>
      </c>
    </row>
    <row r="18" spans="1:4">
      <c r="A18" s="82">
        <v>1997</v>
      </c>
      <c r="B18" s="83">
        <v>0</v>
      </c>
      <c r="C18" s="83">
        <v>8.3000000000000001E-3</v>
      </c>
      <c r="D18" s="83">
        <v>2.7000000000000001E-3</v>
      </c>
    </row>
    <row r="19" spans="1:4">
      <c r="A19" s="82">
        <v>1998</v>
      </c>
      <c r="B19" s="83">
        <v>2.0000000000000001E-4</v>
      </c>
      <c r="C19" s="83">
        <v>1.7999999999999999E-2</v>
      </c>
      <c r="D19" s="83">
        <v>6.7000000000000002E-3</v>
      </c>
    </row>
    <row r="20" spans="1:4">
      <c r="A20" s="82">
        <v>1999</v>
      </c>
      <c r="B20" s="83">
        <v>2.0000000000000001E-4</v>
      </c>
      <c r="C20" s="83">
        <v>3.3000000000000002E-2</v>
      </c>
      <c r="D20" s="83">
        <v>1.2999999999999999E-2</v>
      </c>
    </row>
    <row r="21" spans="1:4">
      <c r="A21" s="82">
        <v>2000</v>
      </c>
      <c r="B21" s="83">
        <v>1E-3</v>
      </c>
      <c r="C21" s="83">
        <v>4.6300000000000001E-2</v>
      </c>
      <c r="D21" s="83">
        <v>1.8499999999999999E-2</v>
      </c>
    </row>
    <row r="22" spans="1:4">
      <c r="A22" s="82">
        <v>2001</v>
      </c>
      <c r="B22" s="83">
        <v>1E-3</v>
      </c>
      <c r="C22" s="83">
        <v>7.3400000000000007E-2</v>
      </c>
      <c r="D22" s="83">
        <v>2.7799999999999998E-2</v>
      </c>
    </row>
    <row r="23" spans="1:4">
      <c r="A23" s="82">
        <v>2002</v>
      </c>
      <c r="B23" s="83">
        <v>2.5999999999999999E-3</v>
      </c>
      <c r="C23" s="83">
        <v>5.4899999999999997E-2</v>
      </c>
      <c r="D23" s="83">
        <v>2.06E-2</v>
      </c>
    </row>
    <row r="24" spans="1:4">
      <c r="A24" s="82">
        <v>2003</v>
      </c>
      <c r="B24" s="83">
        <v>0</v>
      </c>
      <c r="C24" s="83">
        <v>3.09E-2</v>
      </c>
      <c r="D24" s="83">
        <v>1.0699999999999999E-2</v>
      </c>
    </row>
    <row r="25" spans="1:4">
      <c r="A25" s="82">
        <v>2004</v>
      </c>
      <c r="B25" s="83">
        <v>0</v>
      </c>
      <c r="C25" s="83">
        <v>1.1599999999999999E-2</v>
      </c>
      <c r="D25" s="83">
        <v>3.8999999999999998E-3</v>
      </c>
    </row>
    <row r="26" spans="1:4">
      <c r="A26" s="82">
        <v>2005</v>
      </c>
      <c r="B26" s="83">
        <v>2.9999999999999997E-4</v>
      </c>
      <c r="C26" s="83">
        <v>7.7000000000000002E-3</v>
      </c>
      <c r="D26" s="83">
        <v>2.8999999999999998E-3</v>
      </c>
    </row>
    <row r="27" spans="1:4">
      <c r="A27" s="82">
        <v>2006</v>
      </c>
      <c r="B27" s="83">
        <v>0</v>
      </c>
      <c r="C27" s="83">
        <v>7.4999999999999997E-3</v>
      </c>
      <c r="D27" s="83">
        <v>2.5999999999999999E-3</v>
      </c>
    </row>
    <row r="28" spans="1:4">
      <c r="A28" s="82">
        <v>2007</v>
      </c>
      <c r="B28" s="83">
        <v>0</v>
      </c>
      <c r="C28" s="83">
        <v>4.5999999999999999E-3</v>
      </c>
      <c r="D28" s="83">
        <v>1.6999999999999999E-3</v>
      </c>
    </row>
    <row r="29" spans="1:4">
      <c r="A29" s="82">
        <v>2008</v>
      </c>
      <c r="B29" s="83">
        <v>4.1000000000000003E-3</v>
      </c>
      <c r="C29" s="83">
        <v>3.6299999999999999E-2</v>
      </c>
      <c r="D29" s="83">
        <v>1.66E-2</v>
      </c>
    </row>
    <row r="30" spans="1:4">
      <c r="A30" s="82">
        <v>2009</v>
      </c>
      <c r="B30" s="83">
        <v>2.7000000000000001E-3</v>
      </c>
      <c r="C30" s="83">
        <v>7.6499999999999999E-2</v>
      </c>
      <c r="D30" s="83">
        <v>3.15E-2</v>
      </c>
    </row>
    <row r="31" spans="1:4">
      <c r="A31" s="82">
        <v>2010</v>
      </c>
      <c r="B31" s="83">
        <v>5.0000000000000001E-4</v>
      </c>
      <c r="C31" s="83">
        <v>1.5800000000000002E-2</v>
      </c>
      <c r="D31" s="83">
        <v>6.4000000000000003E-3</v>
      </c>
    </row>
    <row r="32" spans="1:4">
      <c r="A32" s="82">
        <v>2011</v>
      </c>
      <c r="B32" s="83">
        <v>1E-3</v>
      </c>
      <c r="C32" s="83">
        <v>1.17E-2</v>
      </c>
      <c r="D32" s="83">
        <v>5.3E-3</v>
      </c>
    </row>
    <row r="33" spans="1:4">
      <c r="A33" s="82">
        <v>2012</v>
      </c>
      <c r="B33" s="83">
        <v>2.0000000000000001E-4</v>
      </c>
      <c r="C33" s="83">
        <v>1.5900000000000001E-2</v>
      </c>
      <c r="D33" s="83">
        <v>7.0000000000000001E-3</v>
      </c>
    </row>
    <row r="34" spans="1:4">
      <c r="A34" s="82">
        <v>2013</v>
      </c>
      <c r="B34" s="83">
        <v>5.0000000000000001E-4</v>
      </c>
      <c r="C34" s="83">
        <v>1.47E-2</v>
      </c>
      <c r="D34" s="83">
        <v>6.8999999999999999E-3</v>
      </c>
    </row>
    <row r="35" spans="1:4">
      <c r="A35" s="82">
        <v>2014</v>
      </c>
      <c r="B35" s="83">
        <v>2.9999999999999997E-4</v>
      </c>
      <c r="C35" s="83">
        <v>1.0699999999999999E-2</v>
      </c>
      <c r="D35" s="83">
        <v>5.1999999999999998E-3</v>
      </c>
    </row>
    <row r="36" spans="1:4">
      <c r="A36" s="82">
        <v>2015</v>
      </c>
      <c r="B36" s="83">
        <v>0</v>
      </c>
      <c r="C36" s="83">
        <v>2.3E-2</v>
      </c>
      <c r="D36" s="83">
        <v>1.09E-2</v>
      </c>
    </row>
    <row r="37" spans="1:4">
      <c r="A37" s="82">
        <v>2016</v>
      </c>
      <c r="B37" s="83">
        <v>0</v>
      </c>
      <c r="C37" s="83">
        <v>3.1E-2</v>
      </c>
      <c r="D37" s="83">
        <v>1.4800000000000001E-2</v>
      </c>
    </row>
    <row r="38" spans="1:4">
      <c r="A38" s="82">
        <v>2017</v>
      </c>
      <c r="B38" s="83">
        <v>0</v>
      </c>
      <c r="C38" s="83">
        <v>1.6299999999999999E-2</v>
      </c>
      <c r="D38" s="83">
        <v>7.7999999999999996E-3</v>
      </c>
    </row>
    <row r="39" spans="1:4" s="5" customFormat="1">
      <c r="A39" s="62">
        <v>2018</v>
      </c>
      <c r="B39" s="83">
        <v>0</v>
      </c>
      <c r="C39" s="83">
        <v>1.2699999999999999E-2</v>
      </c>
      <c r="D39" s="83">
        <v>6.1000000000000004E-3</v>
      </c>
    </row>
    <row r="40" spans="1:4" s="5" customFormat="1">
      <c r="A40" s="62">
        <v>2019</v>
      </c>
      <c r="B40" s="84">
        <v>4.0000000000000002E-4</v>
      </c>
      <c r="C40" s="84">
        <v>2.1600000000000001E-2</v>
      </c>
      <c r="D40" s="84">
        <v>1.04E-2</v>
      </c>
    </row>
    <row r="41" spans="1:4" s="5" customFormat="1">
      <c r="A41" s="284">
        <v>2020</v>
      </c>
      <c r="B41" s="285">
        <v>4.0000000000000002E-4</v>
      </c>
      <c r="C41" s="285">
        <v>4.4200000000000003E-2</v>
      </c>
      <c r="D41" s="285">
        <v>2.06E-2</v>
      </c>
    </row>
    <row r="42" spans="1:4" s="5" customFormat="1">
      <c r="B42" s="14"/>
      <c r="C42" s="14"/>
      <c r="D42" s="14"/>
    </row>
  </sheetData>
  <hyperlinks>
    <hyperlink ref="G1" location="'Table of Contents'!A1" display="Back to Table of Contents" xr:uid="{01F5D17E-4C5D-4BF4-9C5D-DA2A55DC47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50</vt:i4>
      </vt:variant>
      <vt:variant>
        <vt:lpstr>Named Ranges</vt:lpstr>
      </vt:variant>
      <vt:variant>
        <vt:i4>19</vt:i4>
      </vt:variant>
    </vt:vector>
  </HeadingPairs>
  <TitlesOfParts>
    <vt:vector size="69" baseType="lpstr">
      <vt:lpstr>Table of Contents</vt:lpstr>
      <vt:lpstr>Ex2</vt:lpstr>
      <vt:lpstr>Ex3</vt:lpstr>
      <vt:lpstr>Ex4</vt:lpstr>
      <vt:lpstr>Ex5</vt:lpstr>
      <vt:lpstr>Ex6</vt:lpstr>
      <vt:lpstr>Ex7</vt:lpstr>
      <vt:lpstr>Ex8</vt:lpstr>
      <vt:lpstr>Ex9</vt:lpstr>
      <vt:lpstr>Ex10</vt:lpstr>
      <vt:lpstr>Ex11</vt:lpstr>
      <vt:lpstr>Ex12</vt:lpstr>
      <vt:lpstr>Ex13</vt:lpstr>
      <vt:lpstr>Ex14</vt:lpstr>
      <vt:lpstr>Ex15</vt:lpstr>
      <vt:lpstr>Ex16</vt:lpstr>
      <vt:lpstr>Ex17</vt:lpstr>
      <vt:lpstr>Ex18</vt:lpstr>
      <vt:lpstr>Ex19</vt:lpstr>
      <vt:lpstr>Ex20</vt:lpstr>
      <vt:lpstr>Ex21</vt:lpstr>
      <vt:lpstr>Ex22</vt:lpstr>
      <vt:lpstr>Ex23</vt:lpstr>
      <vt:lpstr>Ex24</vt:lpstr>
      <vt:lpstr>Ex25</vt:lpstr>
      <vt:lpstr>Ex26</vt:lpstr>
      <vt:lpstr>Ex27</vt:lpstr>
      <vt:lpstr>Ex28</vt:lpstr>
      <vt:lpstr>Ex29</vt:lpstr>
      <vt:lpstr>Ex30</vt:lpstr>
      <vt:lpstr>Ex31</vt:lpstr>
      <vt:lpstr>Ex32</vt:lpstr>
      <vt:lpstr>Ex33</vt:lpstr>
      <vt:lpstr>Ex34</vt:lpstr>
      <vt:lpstr>Ex35</vt:lpstr>
      <vt:lpstr>Ex36</vt:lpstr>
      <vt:lpstr>Ex37</vt:lpstr>
      <vt:lpstr>Ex38</vt:lpstr>
      <vt:lpstr>Ex39</vt:lpstr>
      <vt:lpstr>Ex40</vt:lpstr>
      <vt:lpstr>Ex41</vt:lpstr>
      <vt:lpstr>Ex42</vt:lpstr>
      <vt:lpstr>Ex43</vt:lpstr>
      <vt:lpstr>Ex44</vt:lpstr>
      <vt:lpstr>Ex45</vt:lpstr>
      <vt:lpstr>Ex46</vt:lpstr>
      <vt:lpstr>Ex47</vt:lpstr>
      <vt:lpstr>Ex48</vt:lpstr>
      <vt:lpstr>Ex49</vt:lpstr>
      <vt:lpstr>Disclaimer</vt:lpstr>
      <vt:lpstr>Linking_19</vt:lpstr>
      <vt:lpstr>Linking_22</vt:lpstr>
      <vt:lpstr>Linking_23</vt:lpstr>
      <vt:lpstr>Linking_24</vt:lpstr>
      <vt:lpstr>Linking_65</vt:lpstr>
      <vt:lpstr>Linking_66</vt:lpstr>
      <vt:lpstr>Linking_67</vt:lpstr>
      <vt:lpstr>Linking_68</vt:lpstr>
      <vt:lpstr>Linking_69</vt:lpstr>
      <vt:lpstr>Linking_81</vt:lpstr>
      <vt:lpstr>Linking_82</vt:lpstr>
      <vt:lpstr>Linking_9</vt:lpstr>
      <vt:lpstr>'Ex48'!Linking_ExampleTable1_Copy</vt:lpstr>
      <vt:lpstr>'Ex24'!Linking_ExampleTable10_Copy</vt:lpstr>
      <vt:lpstr>'Ex26'!Linking_ExampleTable12_Copy</vt:lpstr>
      <vt:lpstr>'Ex27'!Linking_ExampleTable13_Copy</vt:lpstr>
      <vt:lpstr>Linking_ExampleTable28_Copy</vt:lpstr>
      <vt:lpstr>'Ex47'!Linking_ExampleTable3_Copy</vt:lpstr>
      <vt:lpstr>'Ex28'!Linking_ExampleTable4_Copy</vt:lpstr>
    </vt:vector>
  </TitlesOfParts>
  <Company>Moody's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 Sumair</dc:creator>
  <cp:lastModifiedBy>Kenneth Winston</cp:lastModifiedBy>
  <cp:lastPrinted>2020-01-31T00:01:29Z</cp:lastPrinted>
  <dcterms:created xsi:type="dcterms:W3CDTF">2017-01-17T17:42:30Z</dcterms:created>
  <dcterms:modified xsi:type="dcterms:W3CDTF">2021-04-09T20:26:55Z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1!Chart 1">
    <vt:lpwstr>0000</vt:lpwstr>
  </property>
  <property fmtid="{D5CDD505-2E9C-101B-9397-08002B2CF9AE}" pid="3" name="Ex.2!Chart 1">
    <vt:lpwstr>0000</vt:lpwstr>
  </property>
  <property fmtid="{D5CDD505-2E9C-101B-9397-08002B2CF9AE}" pid="4" name="ExampleChart">
    <vt:i4>42</vt:i4>
  </property>
  <property fmtid="{D5CDD505-2E9C-101B-9397-08002B2CF9AE}" pid="5" name="Ex.5!Chart 1">
    <vt:lpwstr>0000</vt:lpwstr>
  </property>
  <property fmtid="{D5CDD505-2E9C-101B-9397-08002B2CF9AE}" pid="6" name="Ex.10_defRates!Chart 1">
    <vt:lpwstr>0000</vt:lpwstr>
  </property>
  <property fmtid="{D5CDD505-2E9C-101B-9397-08002B2CF9AE}" pid="7" name="Ex.11!Chart 1">
    <vt:lpwstr>0000</vt:lpwstr>
  </property>
  <property fmtid="{D5CDD505-2E9C-101B-9397-08002B2CF9AE}" pid="8" name="Ex.13!Chart 1">
    <vt:lpwstr>0000</vt:lpwstr>
  </property>
  <property fmtid="{D5CDD505-2E9C-101B-9397-08002B2CF9AE}" pid="9" name="Ex.14!Chart 1">
    <vt:lpwstr>0000</vt:lpwstr>
  </property>
  <property fmtid="{D5CDD505-2E9C-101B-9397-08002B2CF9AE}" pid="10" name="Sheet20!Chart 1">
    <vt:lpwstr>0000</vt:lpwstr>
  </property>
  <property fmtid="{D5CDD505-2E9C-101B-9397-08002B2CF9AE}" pid="11" name="Sheet20!Chart 2">
    <vt:lpwstr>0000</vt:lpwstr>
  </property>
  <property fmtid="{D5CDD505-2E9C-101B-9397-08002B2CF9AE}" pid="12" name="Ex.17_ap!Chart 2">
    <vt:lpwstr>0000</vt:lpwstr>
  </property>
  <property fmtid="{D5CDD505-2E9C-101B-9397-08002B2CF9AE}" pid="13" name="Ex.12!Chart 1">
    <vt:lpwstr>0000</vt:lpwstr>
  </property>
  <property fmtid="{D5CDD505-2E9C-101B-9397-08002B2CF9AE}" pid="14" name="Ex.6!Chart 1">
    <vt:lpwstr>0000</vt:lpwstr>
  </property>
  <property fmtid="{D5CDD505-2E9C-101B-9397-08002B2CF9AE}" pid="15" name="Sheet11!Chart 1">
    <vt:lpwstr>0000</vt:lpwstr>
  </property>
  <property fmtid="{D5CDD505-2E9C-101B-9397-08002B2CF9AE}" pid="16" name="Sheet11!Chart 2">
    <vt:lpwstr>0000</vt:lpwstr>
  </property>
  <property fmtid="{D5CDD505-2E9C-101B-9397-08002B2CF9AE}" pid="17" name="Sheet11!Chart 3">
    <vt:lpwstr>0000</vt:lpwstr>
  </property>
  <property fmtid="{D5CDD505-2E9C-101B-9397-08002B2CF9AE}" pid="18" name="Ex.5!Chart 2">
    <vt:lpwstr>0000</vt:lpwstr>
  </property>
  <property fmtid="{D5CDD505-2E9C-101B-9397-08002B2CF9AE}" pid="19" name="Ex.5!Chart 3">
    <vt:lpwstr>0000</vt:lpwstr>
  </property>
  <property fmtid="{D5CDD505-2E9C-101B-9397-08002B2CF9AE}" pid="20" name="Ex.5!Chart 4">
    <vt:lpwstr>0000</vt:lpwstr>
  </property>
  <property fmtid="{D5CDD505-2E9C-101B-9397-08002B2CF9AE}" pid="21" name="Ex.5!Chart 5">
    <vt:lpwstr>0000</vt:lpwstr>
  </property>
  <property fmtid="{D5CDD505-2E9C-101B-9397-08002B2CF9AE}" pid="22" name="Ex.5!Chart 6">
    <vt:lpwstr>0000</vt:lpwstr>
  </property>
  <property fmtid="{D5CDD505-2E9C-101B-9397-08002B2CF9AE}" pid="23" name="Ex.5!Chart 7">
    <vt:lpwstr>0000</vt:lpwstr>
  </property>
  <property fmtid="{D5CDD505-2E9C-101B-9397-08002B2CF9AE}" pid="24" name="Ex.5!Chart 8">
    <vt:lpwstr>0000</vt:lpwstr>
  </property>
  <property fmtid="{D5CDD505-2E9C-101B-9397-08002B2CF9AE}" pid="25" name="Ex.5!Chart 9">
    <vt:lpwstr>0000</vt:lpwstr>
  </property>
  <property fmtid="{D5CDD505-2E9C-101B-9397-08002B2CF9AE}" pid="26" name="Ex.5!Chart 10">
    <vt:lpwstr>0000</vt:lpwstr>
  </property>
  <property fmtid="{D5CDD505-2E9C-101B-9397-08002B2CF9AE}" pid="27" name="Ex.1!Chart 2a">
    <vt:lpwstr>0000</vt:lpwstr>
  </property>
  <property fmtid="{D5CDD505-2E9C-101B-9397-08002B2CF9AE}" pid="28" name="Ex.6!Chart 3a">
    <vt:lpwstr>0000</vt:lpwstr>
  </property>
  <property fmtid="{D5CDD505-2E9C-101B-9397-08002B2CF9AE}" pid="29" name="Ex16!Chart 4">
    <vt:lpwstr>0000</vt:lpwstr>
  </property>
  <property fmtid="{D5CDD505-2E9C-101B-9397-08002B2CF9AE}" pid="30" name="Sheet2!Chart 1">
    <vt:lpwstr>0000</vt:lpwstr>
  </property>
</Properties>
</file>