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14955" windowHeight="5130" activeTab="1"/>
  </bookViews>
  <sheets>
    <sheet name="COFRT1100.ro" sheetId="1" r:id="rId1"/>
    <sheet name="COFRT1100.el" sheetId="3" r:id="rId2"/>
    <sheet name="COFRT1100.el+ro" sheetId="2" r:id="rId3"/>
  </sheets>
  <calcPr calcId="125725"/>
</workbook>
</file>

<file path=xl/calcChain.xml><?xml version="1.0" encoding="utf-8"?>
<calcChain xmlns="http://schemas.openxmlformats.org/spreadsheetml/2006/main">
  <c r="T3" i="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2"/>
  <c r="S29"/>
  <c r="S28"/>
  <c r="S26"/>
  <c r="S25"/>
  <c r="S24"/>
  <c r="S23"/>
  <c r="S22"/>
  <c r="S21"/>
  <c r="S20"/>
  <c r="S19"/>
  <c r="S18"/>
  <c r="S17"/>
  <c r="S16"/>
  <c r="S15"/>
  <c r="S14"/>
  <c r="S13"/>
  <c r="S12"/>
  <c r="S11"/>
  <c r="S27"/>
  <c r="S10"/>
  <c r="S6"/>
  <c r="S7"/>
  <c r="S5"/>
  <c r="S2"/>
  <c r="U2"/>
  <c r="M3"/>
  <c r="N3" s="1"/>
  <c r="O3" s="1"/>
  <c r="P3" s="1"/>
  <c r="M4"/>
  <c r="N4" s="1"/>
  <c r="O4" s="1"/>
  <c r="P4" s="1"/>
  <c r="M5"/>
  <c r="N5" s="1"/>
  <c r="O5" s="1"/>
  <c r="P5" s="1"/>
  <c r="M6"/>
  <c r="N6" s="1"/>
  <c r="O6" s="1"/>
  <c r="P6" s="1"/>
  <c r="M7"/>
  <c r="N7" s="1"/>
  <c r="O7" s="1"/>
  <c r="P7" s="1"/>
  <c r="M8"/>
  <c r="N8" s="1"/>
  <c r="O8" s="1"/>
  <c r="P8" s="1"/>
  <c r="M9"/>
  <c r="N9" s="1"/>
  <c r="O9" s="1"/>
  <c r="P9" s="1"/>
  <c r="M10"/>
  <c r="N10" s="1"/>
  <c r="O10" s="1"/>
  <c r="P10" s="1"/>
  <c r="M11"/>
  <c r="N11" s="1"/>
  <c r="O11" s="1"/>
  <c r="P11" s="1"/>
  <c r="M12"/>
  <c r="N12" s="1"/>
  <c r="O12" s="1"/>
  <c r="P12" s="1"/>
  <c r="M13"/>
  <c r="N13" s="1"/>
  <c r="O13" s="1"/>
  <c r="P13" s="1"/>
  <c r="M14"/>
  <c r="N14" s="1"/>
  <c r="O14" s="1"/>
  <c r="P14" s="1"/>
  <c r="M15"/>
  <c r="N15" s="1"/>
  <c r="O15" s="1"/>
  <c r="P15" s="1"/>
  <c r="M16"/>
  <c r="N16" s="1"/>
  <c r="O16" s="1"/>
  <c r="P16" s="1"/>
  <c r="M17"/>
  <c r="N17" s="1"/>
  <c r="O17" s="1"/>
  <c r="P17" s="1"/>
  <c r="M18"/>
  <c r="N18" s="1"/>
  <c r="O18" s="1"/>
  <c r="P18" s="1"/>
  <c r="M19"/>
  <c r="N19" s="1"/>
  <c r="O19" s="1"/>
  <c r="P19" s="1"/>
  <c r="M20"/>
  <c r="N20" s="1"/>
  <c r="O20" s="1"/>
  <c r="P20" s="1"/>
  <c r="M21"/>
  <c r="N21" s="1"/>
  <c r="O21" s="1"/>
  <c r="P21" s="1"/>
  <c r="M22"/>
  <c r="N22" s="1"/>
  <c r="O22" s="1"/>
  <c r="P22" s="1"/>
  <c r="M23"/>
  <c r="N23" s="1"/>
  <c r="O23" s="1"/>
  <c r="P23" s="1"/>
  <c r="M24"/>
  <c r="N24" s="1"/>
  <c r="O24" s="1"/>
  <c r="P24" s="1"/>
  <c r="M25"/>
  <c r="N25" s="1"/>
  <c r="O25" s="1"/>
  <c r="P25" s="1"/>
  <c r="M26"/>
  <c r="N26" s="1"/>
  <c r="O26" s="1"/>
  <c r="P26" s="1"/>
  <c r="M27"/>
  <c r="N27" s="1"/>
  <c r="O27" s="1"/>
  <c r="P27" s="1"/>
  <c r="M28"/>
  <c r="N28" s="1"/>
  <c r="O28" s="1"/>
  <c r="P28" s="1"/>
  <c r="M29"/>
  <c r="N29" s="1"/>
  <c r="O29" s="1"/>
  <c r="P29" s="1"/>
  <c r="M30"/>
  <c r="N30" s="1"/>
  <c r="O30" s="1"/>
  <c r="P30" s="1"/>
  <c r="M31"/>
  <c r="N31" s="1"/>
  <c r="O31" s="1"/>
  <c r="P31" s="1"/>
  <c r="M32"/>
  <c r="N32" s="1"/>
  <c r="O32" s="1"/>
  <c r="P32" s="1"/>
  <c r="M33"/>
  <c r="N33" s="1"/>
  <c r="O33" s="1"/>
  <c r="P33" s="1"/>
  <c r="M34"/>
  <c r="N34" s="1"/>
  <c r="O34" s="1"/>
  <c r="P34" s="1"/>
  <c r="M35"/>
  <c r="N35" s="1"/>
  <c r="O35" s="1"/>
  <c r="P35" s="1"/>
  <c r="M36"/>
  <c r="N36" s="1"/>
  <c r="O36" s="1"/>
  <c r="P36" s="1"/>
  <c r="M37"/>
  <c r="N37" s="1"/>
  <c r="O37" s="1"/>
  <c r="P37" s="1"/>
  <c r="M38"/>
  <c r="N38" s="1"/>
  <c r="O38" s="1"/>
  <c r="P38" s="1"/>
  <c r="M39"/>
  <c r="N39" s="1"/>
  <c r="O39" s="1"/>
  <c r="P39" s="1"/>
  <c r="M40"/>
  <c r="N40" s="1"/>
  <c r="O40" s="1"/>
  <c r="P40" s="1"/>
  <c r="M41"/>
  <c r="N41" s="1"/>
  <c r="O41" s="1"/>
  <c r="P41" s="1"/>
  <c r="M42"/>
  <c r="N42" s="1"/>
  <c r="O42" s="1"/>
  <c r="P42" s="1"/>
  <c r="M43"/>
  <c r="N43" s="1"/>
  <c r="O43" s="1"/>
  <c r="P43" s="1"/>
  <c r="M44"/>
  <c r="N44" s="1"/>
  <c r="O44" s="1"/>
  <c r="P44" s="1"/>
  <c r="M45"/>
  <c r="N45" s="1"/>
  <c r="O45" s="1"/>
  <c r="P45" s="1"/>
  <c r="M46"/>
  <c r="N46" s="1"/>
  <c r="O46" s="1"/>
  <c r="P46" s="1"/>
  <c r="M47"/>
  <c r="N47" s="1"/>
  <c r="O47" s="1"/>
  <c r="P47" s="1"/>
  <c r="M48"/>
  <c r="N48" s="1"/>
  <c r="O48" s="1"/>
  <c r="P48" s="1"/>
  <c r="M49"/>
  <c r="N49" s="1"/>
  <c r="O49" s="1"/>
  <c r="P49" s="1"/>
  <c r="M50"/>
  <c r="N50" s="1"/>
  <c r="O50" s="1"/>
  <c r="P50" s="1"/>
  <c r="M51"/>
  <c r="N51" s="1"/>
  <c r="O51" s="1"/>
  <c r="P51" s="1"/>
  <c r="M52"/>
  <c r="N52" s="1"/>
  <c r="O52" s="1"/>
  <c r="P52" s="1"/>
  <c r="M53"/>
  <c r="N53" s="1"/>
  <c r="O53" s="1"/>
  <c r="P53" s="1"/>
  <c r="M54"/>
  <c r="N54" s="1"/>
  <c r="O54" s="1"/>
  <c r="P54" s="1"/>
  <c r="M55"/>
  <c r="N55" s="1"/>
  <c r="O55" s="1"/>
  <c r="P55" s="1"/>
  <c r="M56"/>
  <c r="N56" s="1"/>
  <c r="O56" s="1"/>
  <c r="P56" s="1"/>
  <c r="M57"/>
  <c r="N57" s="1"/>
  <c r="O57" s="1"/>
  <c r="P57" s="1"/>
  <c r="M58"/>
  <c r="N58" s="1"/>
  <c r="O58" s="1"/>
  <c r="P58" s="1"/>
  <c r="M59"/>
  <c r="N59" s="1"/>
  <c r="O59" s="1"/>
  <c r="P59" s="1"/>
  <c r="M60"/>
  <c r="N60" s="1"/>
  <c r="O60" s="1"/>
  <c r="P60" s="1"/>
  <c r="M61"/>
  <c r="N61" s="1"/>
  <c r="O61" s="1"/>
  <c r="P61" s="1"/>
  <c r="M62"/>
  <c r="N62" s="1"/>
  <c r="O62" s="1"/>
  <c r="P62" s="1"/>
  <c r="M63"/>
  <c r="N63" s="1"/>
  <c r="O63" s="1"/>
  <c r="P63" s="1"/>
  <c r="M64"/>
  <c r="N64" s="1"/>
  <c r="O64" s="1"/>
  <c r="P64" s="1"/>
  <c r="M65"/>
  <c r="N65" s="1"/>
  <c r="O65" s="1"/>
  <c r="P65" s="1"/>
  <c r="M66"/>
  <c r="N66" s="1"/>
  <c r="O66" s="1"/>
  <c r="P66" s="1"/>
  <c r="M67"/>
  <c r="N67" s="1"/>
  <c r="O67" s="1"/>
  <c r="P67" s="1"/>
  <c r="M68"/>
  <c r="N68" s="1"/>
  <c r="O68" s="1"/>
  <c r="P68" s="1"/>
  <c r="M69"/>
  <c r="N69" s="1"/>
  <c r="O69" s="1"/>
  <c r="P69" s="1"/>
  <c r="M70"/>
  <c r="N70" s="1"/>
  <c r="O70" s="1"/>
  <c r="P70" s="1"/>
  <c r="M71"/>
  <c r="N71" s="1"/>
  <c r="O71" s="1"/>
  <c r="P71" s="1"/>
  <c r="M72"/>
  <c r="N72" s="1"/>
  <c r="O72" s="1"/>
  <c r="P72" s="1"/>
  <c r="M73"/>
  <c r="N73" s="1"/>
  <c r="O73" s="1"/>
  <c r="P73" s="1"/>
  <c r="M74"/>
  <c r="N74" s="1"/>
  <c r="O74" s="1"/>
  <c r="P74" s="1"/>
  <c r="M75"/>
  <c r="N75" s="1"/>
  <c r="O75" s="1"/>
  <c r="P75" s="1"/>
  <c r="M76"/>
  <c r="N76" s="1"/>
  <c r="O76" s="1"/>
  <c r="P76" s="1"/>
  <c r="M77"/>
  <c r="N77" s="1"/>
  <c r="O77" s="1"/>
  <c r="P77" s="1"/>
  <c r="M78"/>
  <c r="N78" s="1"/>
  <c r="O78" s="1"/>
  <c r="P78" s="1"/>
  <c r="M79"/>
  <c r="N79" s="1"/>
  <c r="O79" s="1"/>
  <c r="P79" s="1"/>
  <c r="M80"/>
  <c r="N80" s="1"/>
  <c r="O80" s="1"/>
  <c r="P80" s="1"/>
  <c r="M81"/>
  <c r="N81" s="1"/>
  <c r="O81" s="1"/>
  <c r="P81" s="1"/>
  <c r="M82"/>
  <c r="N82" s="1"/>
  <c r="O82" s="1"/>
  <c r="P82" s="1"/>
  <c r="M83"/>
  <c r="N83" s="1"/>
  <c r="O83" s="1"/>
  <c r="P83" s="1"/>
  <c r="M84"/>
  <c r="N84" s="1"/>
  <c r="O84" s="1"/>
  <c r="P84" s="1"/>
  <c r="M85"/>
  <c r="N85" s="1"/>
  <c r="O85" s="1"/>
  <c r="P85" s="1"/>
  <c r="M86"/>
  <c r="N86" s="1"/>
  <c r="O86" s="1"/>
  <c r="P86" s="1"/>
  <c r="M87"/>
  <c r="N87" s="1"/>
  <c r="O87" s="1"/>
  <c r="P87" s="1"/>
  <c r="M88"/>
  <c r="N88" s="1"/>
  <c r="O88" s="1"/>
  <c r="P88" s="1"/>
  <c r="M89"/>
  <c r="N89" s="1"/>
  <c r="O89" s="1"/>
  <c r="P89" s="1"/>
  <c r="M90"/>
  <c r="N90" s="1"/>
  <c r="O90" s="1"/>
  <c r="P90" s="1"/>
  <c r="M91"/>
  <c r="N91" s="1"/>
  <c r="O91" s="1"/>
  <c r="P91" s="1"/>
  <c r="M92"/>
  <c r="N92" s="1"/>
  <c r="O92" s="1"/>
  <c r="P92" s="1"/>
  <c r="M93"/>
  <c r="N93" s="1"/>
  <c r="O93" s="1"/>
  <c r="P93" s="1"/>
  <c r="M94"/>
  <c r="N94" s="1"/>
  <c r="O94" s="1"/>
  <c r="P94" s="1"/>
  <c r="M95"/>
  <c r="N95" s="1"/>
  <c r="O95" s="1"/>
  <c r="P95" s="1"/>
  <c r="M96"/>
  <c r="N96" s="1"/>
  <c r="O96" s="1"/>
  <c r="P96" s="1"/>
  <c r="M97"/>
  <c r="N97" s="1"/>
  <c r="O97" s="1"/>
  <c r="P97" s="1"/>
  <c r="M98"/>
  <c r="N98" s="1"/>
  <c r="O98" s="1"/>
  <c r="P98" s="1"/>
  <c r="M99"/>
  <c r="N99" s="1"/>
  <c r="O99" s="1"/>
  <c r="P99" s="1"/>
  <c r="M100"/>
  <c r="N100" s="1"/>
  <c r="O100" s="1"/>
  <c r="P100" s="1"/>
  <c r="M101"/>
  <c r="N101" s="1"/>
  <c r="O101" s="1"/>
  <c r="P101" s="1"/>
  <c r="M102"/>
  <c r="N102" s="1"/>
  <c r="O102" s="1"/>
  <c r="P102" s="1"/>
  <c r="M103"/>
  <c r="N103" s="1"/>
  <c r="O103" s="1"/>
  <c r="P103" s="1"/>
  <c r="M104"/>
  <c r="N104" s="1"/>
  <c r="O104" s="1"/>
  <c r="P104" s="1"/>
  <c r="M105"/>
  <c r="N105" s="1"/>
  <c r="O105" s="1"/>
  <c r="P105" s="1"/>
  <c r="M106"/>
  <c r="N106" s="1"/>
  <c r="O106" s="1"/>
  <c r="P106" s="1"/>
  <c r="M107"/>
  <c r="N107" s="1"/>
  <c r="O107" s="1"/>
  <c r="P107" s="1"/>
  <c r="M108"/>
  <c r="N108" s="1"/>
  <c r="O108" s="1"/>
  <c r="P108" s="1"/>
  <c r="M109"/>
  <c r="N109" s="1"/>
  <c r="O109" s="1"/>
  <c r="P109" s="1"/>
  <c r="M110"/>
  <c r="N110" s="1"/>
  <c r="O110" s="1"/>
  <c r="P110" s="1"/>
  <c r="M111"/>
  <c r="N111" s="1"/>
  <c r="O111" s="1"/>
  <c r="P111" s="1"/>
  <c r="M112"/>
  <c r="N112" s="1"/>
  <c r="O112" s="1"/>
  <c r="P112" s="1"/>
  <c r="M113"/>
  <c r="N113" s="1"/>
  <c r="O113" s="1"/>
  <c r="P113" s="1"/>
  <c r="M114"/>
  <c r="N114" s="1"/>
  <c r="O114" s="1"/>
  <c r="P114" s="1"/>
  <c r="M115"/>
  <c r="N115" s="1"/>
  <c r="O115" s="1"/>
  <c r="P115" s="1"/>
  <c r="M116"/>
  <c r="N116" s="1"/>
  <c r="O116" s="1"/>
  <c r="P116" s="1"/>
  <c r="M117"/>
  <c r="N117" s="1"/>
  <c r="O117" s="1"/>
  <c r="P117" s="1"/>
  <c r="M118"/>
  <c r="N118" s="1"/>
  <c r="O118" s="1"/>
  <c r="P118" s="1"/>
  <c r="M119"/>
  <c r="N119" s="1"/>
  <c r="O119" s="1"/>
  <c r="P119" s="1"/>
  <c r="M120"/>
  <c r="N120" s="1"/>
  <c r="O120" s="1"/>
  <c r="P120" s="1"/>
  <c r="M121"/>
  <c r="N121" s="1"/>
  <c r="O121" s="1"/>
  <c r="P121" s="1"/>
  <c r="M122"/>
  <c r="N122" s="1"/>
  <c r="O122" s="1"/>
  <c r="P122" s="1"/>
  <c r="M123"/>
  <c r="N123" s="1"/>
  <c r="O123" s="1"/>
  <c r="P123" s="1"/>
  <c r="M124"/>
  <c r="N124" s="1"/>
  <c r="O124" s="1"/>
  <c r="P124" s="1"/>
  <c r="M125"/>
  <c r="N125" s="1"/>
  <c r="O125" s="1"/>
  <c r="P125" s="1"/>
  <c r="M126"/>
  <c r="N126" s="1"/>
  <c r="O126" s="1"/>
  <c r="P126" s="1"/>
  <c r="M2"/>
  <c r="N2" s="1"/>
  <c r="O2" s="1"/>
  <c r="P2" s="1"/>
  <c r="L3"/>
  <c r="R3" s="1"/>
  <c r="S3" s="1"/>
  <c r="L4"/>
  <c r="R4" s="1"/>
  <c r="S4" s="1"/>
  <c r="L5"/>
  <c r="R5" s="1"/>
  <c r="L6"/>
  <c r="R6" s="1"/>
  <c r="L7"/>
  <c r="R7" s="1"/>
  <c r="L8"/>
  <c r="R8" s="1"/>
  <c r="S8" s="1"/>
  <c r="L9"/>
  <c r="R9" s="1"/>
  <c r="S9" s="1"/>
  <c r="L10"/>
  <c r="R10" s="1"/>
  <c r="L11"/>
  <c r="R11" s="1"/>
  <c r="L12"/>
  <c r="R12" s="1"/>
  <c r="L13"/>
  <c r="R13" s="1"/>
  <c r="L14"/>
  <c r="R14" s="1"/>
  <c r="L15"/>
  <c r="R15" s="1"/>
  <c r="L16"/>
  <c r="R16" s="1"/>
  <c r="L17"/>
  <c r="R17" s="1"/>
  <c r="L18"/>
  <c r="R18" s="1"/>
  <c r="L19"/>
  <c r="R19" s="1"/>
  <c r="L20"/>
  <c r="R20" s="1"/>
  <c r="L21"/>
  <c r="R21" s="1"/>
  <c r="L22"/>
  <c r="R22" s="1"/>
  <c r="L23"/>
  <c r="R23" s="1"/>
  <c r="L24"/>
  <c r="R24" s="1"/>
  <c r="L25"/>
  <c r="R25" s="1"/>
  <c r="L26"/>
  <c r="R26" s="1"/>
  <c r="L27"/>
  <c r="R27" s="1"/>
  <c r="L28"/>
  <c r="R28" s="1"/>
  <c r="L29"/>
  <c r="R29" s="1"/>
  <c r="L30"/>
  <c r="R30" s="1"/>
  <c r="S30" s="1"/>
  <c r="L31"/>
  <c r="R31" s="1"/>
  <c r="S31" s="1"/>
  <c r="L32"/>
  <c r="R32" s="1"/>
  <c r="S32" s="1"/>
  <c r="L33"/>
  <c r="R33" s="1"/>
  <c r="S33" s="1"/>
  <c r="L34"/>
  <c r="R34" s="1"/>
  <c r="S34" s="1"/>
  <c r="L35"/>
  <c r="R35" s="1"/>
  <c r="S35" s="1"/>
  <c r="L36"/>
  <c r="R36" s="1"/>
  <c r="S36" s="1"/>
  <c r="L37"/>
  <c r="R37" s="1"/>
  <c r="S37" s="1"/>
  <c r="L38"/>
  <c r="R38" s="1"/>
  <c r="S38" s="1"/>
  <c r="L39"/>
  <c r="R39" s="1"/>
  <c r="S39" s="1"/>
  <c r="L40"/>
  <c r="R40" s="1"/>
  <c r="S40" s="1"/>
  <c r="L41"/>
  <c r="R41" s="1"/>
  <c r="S41" s="1"/>
  <c r="L42"/>
  <c r="R42" s="1"/>
  <c r="S42" s="1"/>
  <c r="L43"/>
  <c r="R43" s="1"/>
  <c r="S43" s="1"/>
  <c r="L44"/>
  <c r="R44" s="1"/>
  <c r="S44" s="1"/>
  <c r="L45"/>
  <c r="R45" s="1"/>
  <c r="S45" s="1"/>
  <c r="L46"/>
  <c r="R46" s="1"/>
  <c r="S46" s="1"/>
  <c r="L47"/>
  <c r="R47" s="1"/>
  <c r="S47" s="1"/>
  <c r="L48"/>
  <c r="R48" s="1"/>
  <c r="S48" s="1"/>
  <c r="L49"/>
  <c r="R49" s="1"/>
  <c r="S49" s="1"/>
  <c r="L50"/>
  <c r="R50" s="1"/>
  <c r="S50" s="1"/>
  <c r="L51"/>
  <c r="R51" s="1"/>
  <c r="S51" s="1"/>
  <c r="L52"/>
  <c r="R52" s="1"/>
  <c r="S52" s="1"/>
  <c r="L53"/>
  <c r="R53" s="1"/>
  <c r="S53" s="1"/>
  <c r="L54"/>
  <c r="R54" s="1"/>
  <c r="S54" s="1"/>
  <c r="L55"/>
  <c r="R55" s="1"/>
  <c r="S55" s="1"/>
  <c r="L56"/>
  <c r="R56" s="1"/>
  <c r="S56" s="1"/>
  <c r="L57"/>
  <c r="R57" s="1"/>
  <c r="S57" s="1"/>
  <c r="L58"/>
  <c r="R58" s="1"/>
  <c r="S58" s="1"/>
  <c r="L59"/>
  <c r="R59" s="1"/>
  <c r="S59" s="1"/>
  <c r="L60"/>
  <c r="R60" s="1"/>
  <c r="S60" s="1"/>
  <c r="L61"/>
  <c r="R61" s="1"/>
  <c r="S61" s="1"/>
  <c r="L62"/>
  <c r="R62" s="1"/>
  <c r="S62" s="1"/>
  <c r="L63"/>
  <c r="R63" s="1"/>
  <c r="S63" s="1"/>
  <c r="L64"/>
  <c r="R64" s="1"/>
  <c r="S64" s="1"/>
  <c r="L65"/>
  <c r="R65" s="1"/>
  <c r="S65" s="1"/>
  <c r="L66"/>
  <c r="R66" s="1"/>
  <c r="S66" s="1"/>
  <c r="L67"/>
  <c r="R67" s="1"/>
  <c r="S67" s="1"/>
  <c r="L68"/>
  <c r="R68" s="1"/>
  <c r="S68" s="1"/>
  <c r="L69"/>
  <c r="R69" s="1"/>
  <c r="S69" s="1"/>
  <c r="L70"/>
  <c r="R70" s="1"/>
  <c r="S70" s="1"/>
  <c r="L71"/>
  <c r="R71" s="1"/>
  <c r="S71" s="1"/>
  <c r="L72"/>
  <c r="R72" s="1"/>
  <c r="S72" s="1"/>
  <c r="L73"/>
  <c r="R73" s="1"/>
  <c r="S73" s="1"/>
  <c r="L74"/>
  <c r="R74" s="1"/>
  <c r="S74" s="1"/>
  <c r="L75"/>
  <c r="R75" s="1"/>
  <c r="S75" s="1"/>
  <c r="L76"/>
  <c r="R76" s="1"/>
  <c r="S76" s="1"/>
  <c r="L77"/>
  <c r="R77" s="1"/>
  <c r="S77" s="1"/>
  <c r="L78"/>
  <c r="R78" s="1"/>
  <c r="S78" s="1"/>
  <c r="L79"/>
  <c r="R79" s="1"/>
  <c r="S79" s="1"/>
  <c r="L80"/>
  <c r="R80" s="1"/>
  <c r="S80" s="1"/>
  <c r="L81"/>
  <c r="R81" s="1"/>
  <c r="S81" s="1"/>
  <c r="L82"/>
  <c r="R82" s="1"/>
  <c r="S82" s="1"/>
  <c r="L83"/>
  <c r="R83" s="1"/>
  <c r="S83" s="1"/>
  <c r="L84"/>
  <c r="R84" s="1"/>
  <c r="S84" s="1"/>
  <c r="L85"/>
  <c r="R85" s="1"/>
  <c r="S85" s="1"/>
  <c r="L86"/>
  <c r="R86" s="1"/>
  <c r="S86" s="1"/>
  <c r="L87"/>
  <c r="R87" s="1"/>
  <c r="S87" s="1"/>
  <c r="L88"/>
  <c r="R88" s="1"/>
  <c r="S88" s="1"/>
  <c r="L89"/>
  <c r="R89" s="1"/>
  <c r="S89" s="1"/>
  <c r="L90"/>
  <c r="R90" s="1"/>
  <c r="S90" s="1"/>
  <c r="L91"/>
  <c r="R91" s="1"/>
  <c r="S91" s="1"/>
  <c r="L92"/>
  <c r="R92" s="1"/>
  <c r="S92" s="1"/>
  <c r="L93"/>
  <c r="R93" s="1"/>
  <c r="S93" s="1"/>
  <c r="L94"/>
  <c r="R94" s="1"/>
  <c r="S94" s="1"/>
  <c r="L95"/>
  <c r="R95" s="1"/>
  <c r="S95" s="1"/>
  <c r="L96"/>
  <c r="R96" s="1"/>
  <c r="S96" s="1"/>
  <c r="L97"/>
  <c r="R97" s="1"/>
  <c r="S97" s="1"/>
  <c r="L98"/>
  <c r="R98" s="1"/>
  <c r="S98" s="1"/>
  <c r="L99"/>
  <c r="R99" s="1"/>
  <c r="S99" s="1"/>
  <c r="L100"/>
  <c r="R100" s="1"/>
  <c r="S100" s="1"/>
  <c r="L101"/>
  <c r="R101" s="1"/>
  <c r="S101" s="1"/>
  <c r="L102"/>
  <c r="R102" s="1"/>
  <c r="S102" s="1"/>
  <c r="L103"/>
  <c r="R103" s="1"/>
  <c r="S103" s="1"/>
  <c r="L104"/>
  <c r="R104" s="1"/>
  <c r="S104" s="1"/>
  <c r="L105"/>
  <c r="R105" s="1"/>
  <c r="S105" s="1"/>
  <c r="L106"/>
  <c r="R106" s="1"/>
  <c r="S106" s="1"/>
  <c r="L107"/>
  <c r="R107" s="1"/>
  <c r="S107" s="1"/>
  <c r="L108"/>
  <c r="R108" s="1"/>
  <c r="S108" s="1"/>
  <c r="L109"/>
  <c r="R109" s="1"/>
  <c r="S109" s="1"/>
  <c r="L110"/>
  <c r="R110" s="1"/>
  <c r="S110" s="1"/>
  <c r="L111"/>
  <c r="R111" s="1"/>
  <c r="S111" s="1"/>
  <c r="L112"/>
  <c r="R112" s="1"/>
  <c r="S112" s="1"/>
  <c r="L113"/>
  <c r="R113" s="1"/>
  <c r="S113" s="1"/>
  <c r="L114"/>
  <c r="R114" s="1"/>
  <c r="S114" s="1"/>
  <c r="L115"/>
  <c r="R115" s="1"/>
  <c r="S115" s="1"/>
  <c r="L116"/>
  <c r="R116" s="1"/>
  <c r="S116" s="1"/>
  <c r="L117"/>
  <c r="R117" s="1"/>
  <c r="S117" s="1"/>
  <c r="L118"/>
  <c r="R118" s="1"/>
  <c r="S118" s="1"/>
  <c r="L119"/>
  <c r="R119" s="1"/>
  <c r="S119" s="1"/>
  <c r="L120"/>
  <c r="R120" s="1"/>
  <c r="S120" s="1"/>
  <c r="L121"/>
  <c r="R121" s="1"/>
  <c r="S121" s="1"/>
  <c r="L122"/>
  <c r="R122" s="1"/>
  <c r="S122" s="1"/>
  <c r="L123"/>
  <c r="R123" s="1"/>
  <c r="S123" s="1"/>
  <c r="L124"/>
  <c r="R124" s="1"/>
  <c r="S124" s="1"/>
  <c r="L125"/>
  <c r="R125" s="1"/>
  <c r="S125" s="1"/>
  <c r="L126"/>
  <c r="R126" s="1"/>
  <c r="S126" s="1"/>
  <c r="L2"/>
  <c r="R2" s="1"/>
  <c r="O2" i="1"/>
  <c r="L3"/>
  <c r="M3" s="1"/>
  <c r="N3" s="1"/>
  <c r="L4"/>
  <c r="M4" s="1"/>
  <c r="N4" s="1"/>
  <c r="L5"/>
  <c r="M5" s="1"/>
  <c r="N5" s="1"/>
  <c r="L6"/>
  <c r="M6" s="1"/>
  <c r="N6" s="1"/>
  <c r="L7"/>
  <c r="M7" s="1"/>
  <c r="N7" s="1"/>
  <c r="L8"/>
  <c r="M8" s="1"/>
  <c r="N8" s="1"/>
  <c r="L9"/>
  <c r="M9" s="1"/>
  <c r="N9" s="1"/>
  <c r="L10"/>
  <c r="M10" s="1"/>
  <c r="N10" s="1"/>
  <c r="L11"/>
  <c r="M11" s="1"/>
  <c r="N11" s="1"/>
  <c r="L12"/>
  <c r="M12" s="1"/>
  <c r="N12" s="1"/>
  <c r="L13"/>
  <c r="M13" s="1"/>
  <c r="N13" s="1"/>
  <c r="L14"/>
  <c r="M14" s="1"/>
  <c r="N14" s="1"/>
  <c r="L15"/>
  <c r="M15" s="1"/>
  <c r="N15" s="1"/>
  <c r="L16"/>
  <c r="M16" s="1"/>
  <c r="N16" s="1"/>
  <c r="L17"/>
  <c r="M17" s="1"/>
  <c r="N17" s="1"/>
  <c r="L18"/>
  <c r="M18" s="1"/>
  <c r="N18" s="1"/>
  <c r="L19"/>
  <c r="M19" s="1"/>
  <c r="N19" s="1"/>
  <c r="L20"/>
  <c r="M20" s="1"/>
  <c r="N20" s="1"/>
  <c r="L21"/>
  <c r="M21" s="1"/>
  <c r="N21" s="1"/>
  <c r="L22"/>
  <c r="M22" s="1"/>
  <c r="N22" s="1"/>
  <c r="L23"/>
  <c r="M23" s="1"/>
  <c r="N23" s="1"/>
  <c r="L24"/>
  <c r="M24" s="1"/>
  <c r="N24" s="1"/>
  <c r="L25"/>
  <c r="M25" s="1"/>
  <c r="N25" s="1"/>
  <c r="L26"/>
  <c r="M26" s="1"/>
  <c r="N26" s="1"/>
  <c r="L27"/>
  <c r="M27" s="1"/>
  <c r="N27" s="1"/>
  <c r="L28"/>
  <c r="M28" s="1"/>
  <c r="N28" s="1"/>
  <c r="L29"/>
  <c r="M29" s="1"/>
  <c r="N29" s="1"/>
  <c r="L30"/>
  <c r="M30" s="1"/>
  <c r="N30" s="1"/>
  <c r="L31"/>
  <c r="M31" s="1"/>
  <c r="N31" s="1"/>
  <c r="L32"/>
  <c r="M32" s="1"/>
  <c r="N32" s="1"/>
  <c r="L33"/>
  <c r="M33" s="1"/>
  <c r="N33" s="1"/>
  <c r="L34"/>
  <c r="M34" s="1"/>
  <c r="N34" s="1"/>
  <c r="L35"/>
  <c r="M35" s="1"/>
  <c r="N35" s="1"/>
  <c r="L36"/>
  <c r="M36" s="1"/>
  <c r="N36" s="1"/>
  <c r="L37"/>
  <c r="M37" s="1"/>
  <c r="N37" s="1"/>
  <c r="L38"/>
  <c r="M38" s="1"/>
  <c r="N38" s="1"/>
  <c r="L39"/>
  <c r="M39" s="1"/>
  <c r="N39" s="1"/>
  <c r="L40"/>
  <c r="M40" s="1"/>
  <c r="N40" s="1"/>
  <c r="L41"/>
  <c r="M41" s="1"/>
  <c r="N41" s="1"/>
  <c r="L42"/>
  <c r="M42" s="1"/>
  <c r="N42" s="1"/>
  <c r="L43"/>
  <c r="M43" s="1"/>
  <c r="N43" s="1"/>
  <c r="L44"/>
  <c r="M44" s="1"/>
  <c r="N44" s="1"/>
  <c r="L45"/>
  <c r="M45" s="1"/>
  <c r="N45" s="1"/>
  <c r="L46"/>
  <c r="M46" s="1"/>
  <c r="N46" s="1"/>
  <c r="L47"/>
  <c r="M47" s="1"/>
  <c r="N47" s="1"/>
  <c r="L48"/>
  <c r="M48" s="1"/>
  <c r="N48" s="1"/>
  <c r="L49"/>
  <c r="M49" s="1"/>
  <c r="N49" s="1"/>
  <c r="L50"/>
  <c r="M50" s="1"/>
  <c r="N50" s="1"/>
  <c r="L51"/>
  <c r="M51" s="1"/>
  <c r="N51" s="1"/>
  <c r="L52"/>
  <c r="M52" s="1"/>
  <c r="N52" s="1"/>
  <c r="L53"/>
  <c r="M53" s="1"/>
  <c r="N53" s="1"/>
  <c r="L54"/>
  <c r="M54" s="1"/>
  <c r="N54" s="1"/>
  <c r="L55"/>
  <c r="M55" s="1"/>
  <c r="N55" s="1"/>
  <c r="L56"/>
  <c r="M56" s="1"/>
  <c r="N56" s="1"/>
  <c r="L57"/>
  <c r="M57" s="1"/>
  <c r="N57" s="1"/>
  <c r="L58"/>
  <c r="M58" s="1"/>
  <c r="N58" s="1"/>
  <c r="L59"/>
  <c r="M59" s="1"/>
  <c r="N59" s="1"/>
  <c r="L60"/>
  <c r="M60" s="1"/>
  <c r="N60" s="1"/>
  <c r="L61"/>
  <c r="M61" s="1"/>
  <c r="N61" s="1"/>
  <c r="L62"/>
  <c r="M62" s="1"/>
  <c r="N62" s="1"/>
  <c r="L63"/>
  <c r="M63" s="1"/>
  <c r="N63" s="1"/>
  <c r="L64"/>
  <c r="M64" s="1"/>
  <c r="N64" s="1"/>
  <c r="L65"/>
  <c r="M65" s="1"/>
  <c r="N65" s="1"/>
  <c r="L66"/>
  <c r="M66" s="1"/>
  <c r="N66" s="1"/>
  <c r="L67"/>
  <c r="M67" s="1"/>
  <c r="N67" s="1"/>
  <c r="L68"/>
  <c r="M68" s="1"/>
  <c r="N68" s="1"/>
  <c r="L69"/>
  <c r="M69" s="1"/>
  <c r="N69" s="1"/>
  <c r="L70"/>
  <c r="M70" s="1"/>
  <c r="N70" s="1"/>
  <c r="L71"/>
  <c r="M71" s="1"/>
  <c r="N71" s="1"/>
  <c r="L72"/>
  <c r="M72" s="1"/>
  <c r="N72" s="1"/>
  <c r="L73"/>
  <c r="M73" s="1"/>
  <c r="N73" s="1"/>
  <c r="L74"/>
  <c r="M74" s="1"/>
  <c r="N74" s="1"/>
  <c r="L75"/>
  <c r="M75" s="1"/>
  <c r="N75" s="1"/>
  <c r="L76"/>
  <c r="M76" s="1"/>
  <c r="N76" s="1"/>
  <c r="L77"/>
  <c r="M77" s="1"/>
  <c r="N77" s="1"/>
  <c r="L78"/>
  <c r="M78" s="1"/>
  <c r="N78" s="1"/>
  <c r="L79"/>
  <c r="M79" s="1"/>
  <c r="N79" s="1"/>
  <c r="L80"/>
  <c r="M80" s="1"/>
  <c r="N80" s="1"/>
  <c r="L81"/>
  <c r="M81" s="1"/>
  <c r="N81" s="1"/>
  <c r="L82"/>
  <c r="M82" s="1"/>
  <c r="N82" s="1"/>
  <c r="L83"/>
  <c r="M83" s="1"/>
  <c r="N83" s="1"/>
  <c r="L84"/>
  <c r="M84" s="1"/>
  <c r="N84" s="1"/>
  <c r="L85"/>
  <c r="M85" s="1"/>
  <c r="N85" s="1"/>
  <c r="L86"/>
  <c r="M86" s="1"/>
  <c r="N86" s="1"/>
  <c r="L87"/>
  <c r="M87" s="1"/>
  <c r="N87" s="1"/>
  <c r="L88"/>
  <c r="M88" s="1"/>
  <c r="N88" s="1"/>
  <c r="L89"/>
  <c r="M89" s="1"/>
  <c r="N89" s="1"/>
  <c r="L90"/>
  <c r="M90" s="1"/>
  <c r="N90" s="1"/>
  <c r="L91"/>
  <c r="M91" s="1"/>
  <c r="N91" s="1"/>
  <c r="L92"/>
  <c r="M92" s="1"/>
  <c r="N92" s="1"/>
  <c r="L93"/>
  <c r="M93" s="1"/>
  <c r="N93" s="1"/>
  <c r="L94"/>
  <c r="M94" s="1"/>
  <c r="N94" s="1"/>
  <c r="L95"/>
  <c r="M95" s="1"/>
  <c r="N95" s="1"/>
  <c r="L96"/>
  <c r="M96" s="1"/>
  <c r="N96" s="1"/>
  <c r="L97"/>
  <c r="M97" s="1"/>
  <c r="N97" s="1"/>
  <c r="L98"/>
  <c r="M98" s="1"/>
  <c r="N98" s="1"/>
  <c r="L99"/>
  <c r="M99" s="1"/>
  <c r="N99" s="1"/>
  <c r="L100"/>
  <c r="M100" s="1"/>
  <c r="N100" s="1"/>
  <c r="L101"/>
  <c r="M101" s="1"/>
  <c r="N101" s="1"/>
  <c r="L102"/>
  <c r="M102" s="1"/>
  <c r="N102" s="1"/>
  <c r="L103"/>
  <c r="M103" s="1"/>
  <c r="N103" s="1"/>
  <c r="L104"/>
  <c r="M104" s="1"/>
  <c r="N104" s="1"/>
  <c r="L105"/>
  <c r="M105" s="1"/>
  <c r="N105" s="1"/>
  <c r="L106"/>
  <c r="M106" s="1"/>
  <c r="N106" s="1"/>
  <c r="L107"/>
  <c r="M107" s="1"/>
  <c r="N107" s="1"/>
  <c r="L108"/>
  <c r="M108" s="1"/>
  <c r="N108" s="1"/>
  <c r="L109"/>
  <c r="M109" s="1"/>
  <c r="N109" s="1"/>
  <c r="L110"/>
  <c r="M110" s="1"/>
  <c r="N110" s="1"/>
  <c r="L111"/>
  <c r="M111" s="1"/>
  <c r="N111" s="1"/>
  <c r="L112"/>
  <c r="M112" s="1"/>
  <c r="N112" s="1"/>
  <c r="L113"/>
  <c r="M113" s="1"/>
  <c r="N113" s="1"/>
  <c r="L114"/>
  <c r="M114" s="1"/>
  <c r="N114" s="1"/>
  <c r="L115"/>
  <c r="M115" s="1"/>
  <c r="N115" s="1"/>
  <c r="L116"/>
  <c r="M116" s="1"/>
  <c r="N116" s="1"/>
  <c r="L117"/>
  <c r="M117" s="1"/>
  <c r="N117" s="1"/>
  <c r="L118"/>
  <c r="M118" s="1"/>
  <c r="N118" s="1"/>
  <c r="L119"/>
  <c r="M119" s="1"/>
  <c r="N119" s="1"/>
  <c r="L120"/>
  <c r="M120" s="1"/>
  <c r="N120" s="1"/>
  <c r="L121"/>
  <c r="M121" s="1"/>
  <c r="N121" s="1"/>
  <c r="L122"/>
  <c r="M122" s="1"/>
  <c r="N122" s="1"/>
  <c r="L123"/>
  <c r="M123" s="1"/>
  <c r="N123" s="1"/>
  <c r="L124"/>
  <c r="M124" s="1"/>
  <c r="N124" s="1"/>
  <c r="L125"/>
  <c r="M125" s="1"/>
  <c r="N125" s="1"/>
  <c r="L126"/>
  <c r="M126" s="1"/>
  <c r="N126" s="1"/>
  <c r="L2"/>
  <c r="M2" s="1"/>
  <c r="N2" s="1"/>
</calcChain>
</file>

<file path=xl/sharedStrings.xml><?xml version="1.0" encoding="utf-8"?>
<sst xmlns="http://schemas.openxmlformats.org/spreadsheetml/2006/main" count="120" uniqueCount="110">
  <si>
    <t>1,1,9123</t>
  </si>
  <si>
    <t>1,12,1972</t>
  </si>
  <si>
    <t>1,2,3835</t>
  </si>
  <si>
    <t>1,1,9992</t>
  </si>
  <si>
    <t>1,1,6883</t>
  </si>
  <si>
    <t>1,1,5216</t>
  </si>
  <si>
    <t>1,9,1947</t>
  </si>
  <si>
    <t>1,9,1964</t>
  </si>
  <si>
    <t>28,8,2011</t>
  </si>
  <si>
    <t>1,1,9982</t>
  </si>
  <si>
    <t>1,12,1965</t>
  </si>
  <si>
    <t>1,11,1940</t>
  </si>
  <si>
    <t>1,10,1968</t>
  </si>
  <si>
    <t>1,1,9968</t>
  </si>
  <si>
    <t>1,9,1998</t>
  </si>
  <si>
    <t>1,9,2027</t>
  </si>
  <si>
    <t>1,8,1984</t>
  </si>
  <si>
    <t>1,8,1956</t>
  </si>
  <si>
    <t>8,12,2011</t>
  </si>
  <si>
    <t>1,7,1987</t>
  </si>
  <si>
    <t>1,7,1946</t>
  </si>
  <si>
    <t>18,10,2011</t>
  </si>
  <si>
    <t>1,1,9929</t>
  </si>
  <si>
    <t>14,10,2011</t>
  </si>
  <si>
    <t>1,12,1989</t>
  </si>
  <si>
    <t>1,12,1949</t>
  </si>
  <si>
    <t>12,2,2011</t>
  </si>
  <si>
    <t>1,11,1951</t>
  </si>
  <si>
    <t>1,10,1992</t>
  </si>
  <si>
    <t>10,12,2011</t>
  </si>
  <si>
    <t>1,9,2028</t>
  </si>
  <si>
    <t>1,8,1942</t>
  </si>
  <si>
    <t>1,7,1933</t>
  </si>
  <si>
    <t>1,6,1990</t>
  </si>
  <si>
    <t>1,6,1953</t>
  </si>
  <si>
    <t>6,8,2011</t>
  </si>
  <si>
    <t>1,5,1964</t>
  </si>
  <si>
    <t>1,5,2018</t>
  </si>
  <si>
    <t>1,1,9956</t>
  </si>
  <si>
    <t>1,4,1980</t>
  </si>
  <si>
    <t>1,1,9935</t>
  </si>
  <si>
    <t>1,4,1932</t>
  </si>
  <si>
    <t>4,6,2011</t>
  </si>
  <si>
    <t>1,3,1965</t>
  </si>
  <si>
    <t>1,3,2013</t>
  </si>
  <si>
    <t>1,2,1973</t>
  </si>
  <si>
    <t>1,2,2027</t>
  </si>
  <si>
    <t>1,1,1989</t>
  </si>
  <si>
    <t>1,1,1946</t>
  </si>
  <si>
    <t>1,6,2011</t>
  </si>
  <si>
    <t>1,1,9964</t>
  </si>
  <si>
    <t>1,12,1985</t>
  </si>
  <si>
    <t>1,12,1947</t>
  </si>
  <si>
    <t>1,11,1963</t>
  </si>
  <si>
    <t>1,11,2029</t>
  </si>
  <si>
    <t>1,10,1987</t>
  </si>
  <si>
    <t>1,10,1955</t>
  </si>
  <si>
    <t>1,10,2025</t>
  </si>
  <si>
    <t>1,9,1994</t>
  </si>
  <si>
    <t>1,9,1963</t>
  </si>
  <si>
    <t>1,9,1938</t>
  </si>
  <si>
    <t>1,9,2013</t>
  </si>
  <si>
    <t>1,8,1983</t>
  </si>
  <si>
    <t>1,8,1959</t>
  </si>
  <si>
    <t>1,8,1936</t>
  </si>
  <si>
    <t>1,1,9997</t>
  </si>
  <si>
    <t>14,3,2011</t>
  </si>
  <si>
    <t>1,11,1976</t>
  </si>
  <si>
    <t>1,10,1991</t>
  </si>
  <si>
    <t>1,9,1965</t>
  </si>
  <si>
    <t>1,1,9978</t>
  </si>
  <si>
    <t>1,9,1930</t>
  </si>
  <si>
    <t>1,6,1971</t>
  </si>
  <si>
    <t>λ [nm]</t>
  </si>
  <si>
    <t>signal</t>
  </si>
  <si>
    <t>otáčky</t>
  </si>
  <si>
    <t>E</t>
  </si>
  <si>
    <t>K</t>
  </si>
  <si>
    <t>θ [°]</t>
  </si>
  <si>
    <t>30,3,2011</t>
  </si>
  <si>
    <t>18,1,2011</t>
  </si>
  <si>
    <t>30,6,2011</t>
  </si>
  <si>
    <t>1,2,2026</t>
  </si>
  <si>
    <t>23,9,2011</t>
  </si>
  <si>
    <t>1,1,9999</t>
  </si>
  <si>
    <t>1,1,9954</t>
  </si>
  <si>
    <t>23,10,2011</t>
  </si>
  <si>
    <t>19,3,2011</t>
  </si>
  <si>
    <t>1,11,2022</t>
  </si>
  <si>
    <t>3,5,2011</t>
  </si>
  <si>
    <t>16,8,2011</t>
  </si>
  <si>
    <t>1,1,9989</t>
  </si>
  <si>
    <t>1,1,9967</t>
  </si>
  <si>
    <t>1,12,1997</t>
  </si>
  <si>
    <t>19,12,2011</t>
  </si>
  <si>
    <t>1,10,1959</t>
  </si>
  <si>
    <t>1,10,2014</t>
  </si>
  <si>
    <t>14,12,2011</t>
  </si>
  <si>
    <t>1,11,2019</t>
  </si>
  <si>
    <t>1,10,1937</t>
  </si>
  <si>
    <t>1,11,2015</t>
  </si>
  <si>
    <t>1,11,1945</t>
  </si>
  <si>
    <t>1,10,1934</t>
  </si>
  <si>
    <t>W</t>
  </si>
  <si>
    <t>Q</t>
  </si>
  <si>
    <t>δ</t>
  </si>
  <si>
    <t>θK [°]</t>
  </si>
  <si>
    <t>K'</t>
  </si>
  <si>
    <t xml:space="preserve">Γ </t>
  </si>
  <si>
    <t>ε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</si>
</sst>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0" xfId="0"/>
    <xf numFmtId="17" fontId="0" fillId="0" borderId="0" xfId="0" applyNumberFormat="1"/>
    <xf numFmtId="16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8" fillId="0" borderId="0" xfId="0" applyFo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0.11400218722659669"/>
          <c:y val="5.1400554097404488E-2"/>
          <c:w val="0.82037423447069124"/>
          <c:h val="0.89719889180519108"/>
        </c:manualLayout>
      </c:layout>
      <c:scatterChart>
        <c:scatterStyle val="lineMarker"/>
        <c:ser>
          <c:idx val="0"/>
          <c:order val="0"/>
          <c:tx>
            <c:v>rotace</c:v>
          </c:tx>
          <c:spPr>
            <a:ln w="3175">
              <a:solidFill>
                <a:schemeClr val="tx1"/>
              </a:solidFill>
            </a:ln>
          </c:spPr>
          <c:marker>
            <c:symbol val="diamond"/>
            <c:size val="3"/>
          </c:marker>
          <c:xVal>
            <c:numRef>
              <c:f>'COFRT1100.ro'!$L$2:$L$126</c:f>
              <c:numCache>
                <c:formatCode>General</c:formatCode>
                <c:ptCount val="125"/>
                <c:pt idx="0">
                  <c:v>1.3764666666666665</c:v>
                </c:pt>
                <c:pt idx="1">
                  <c:v>1.4077499999999998</c:v>
                </c:pt>
                <c:pt idx="2">
                  <c:v>1.4404883720930233</c:v>
                </c:pt>
                <c:pt idx="3">
                  <c:v>1.4747857142857141</c:v>
                </c:pt>
                <c:pt idx="4">
                  <c:v>1.5107560975609755</c:v>
                </c:pt>
                <c:pt idx="5">
                  <c:v>1.5485249999999999</c:v>
                </c:pt>
                <c:pt idx="6">
                  <c:v>1.5681265822784809</c:v>
                </c:pt>
                <c:pt idx="7">
                  <c:v>1.5882307692307691</c:v>
                </c:pt>
                <c:pt idx="8">
                  <c:v>1.6088571428571428</c:v>
                </c:pt>
                <c:pt idx="9">
                  <c:v>1.6300263157894737</c:v>
                </c:pt>
                <c:pt idx="10">
                  <c:v>1.6517599999999999</c:v>
                </c:pt>
                <c:pt idx="11">
                  <c:v>1.6740810810810809</c:v>
                </c:pt>
                <c:pt idx="12">
                  <c:v>1.697013698630137</c:v>
                </c:pt>
                <c:pt idx="13">
                  <c:v>1.7205833333333334</c:v>
                </c:pt>
                <c:pt idx="14">
                  <c:v>1.7448169014084507</c:v>
                </c:pt>
                <c:pt idx="15">
                  <c:v>1.7697428571428571</c:v>
                </c:pt>
                <c:pt idx="16">
                  <c:v>1.795391304347826</c:v>
                </c:pt>
                <c:pt idx="17">
                  <c:v>1.8217941176470587</c:v>
                </c:pt>
                <c:pt idx="18">
                  <c:v>1.8489850746268657</c:v>
                </c:pt>
                <c:pt idx="19">
                  <c:v>1.877</c:v>
                </c:pt>
                <c:pt idx="20">
                  <c:v>1.905876923076923</c:v>
                </c:pt>
                <c:pt idx="21">
                  <c:v>1.9356562499999999</c:v>
                </c:pt>
                <c:pt idx="22">
                  <c:v>1.9663809523809523</c:v>
                </c:pt>
                <c:pt idx="23">
                  <c:v>1.9980967741935483</c:v>
                </c:pt>
                <c:pt idx="24">
                  <c:v>2.0308524590163932</c:v>
                </c:pt>
                <c:pt idx="25">
                  <c:v>2.0646999999999998</c:v>
                </c:pt>
                <c:pt idx="26">
                  <c:v>2.0996949152542372</c:v>
                </c:pt>
                <c:pt idx="27">
                  <c:v>2.1358965517241377</c:v>
                </c:pt>
                <c:pt idx="28">
                  <c:v>2.1733684210526314</c:v>
                </c:pt>
                <c:pt idx="29">
                  <c:v>2.2121785714285713</c:v>
                </c:pt>
                <c:pt idx="30">
                  <c:v>2.2523999999999997</c:v>
                </c:pt>
                <c:pt idx="31">
                  <c:v>2.294111111111111</c:v>
                </c:pt>
                <c:pt idx="32">
                  <c:v>2.3373962264150943</c:v>
                </c:pt>
                <c:pt idx="33">
                  <c:v>2.3823461538461537</c:v>
                </c:pt>
                <c:pt idx="34">
                  <c:v>2.4290588235294117</c:v>
                </c:pt>
                <c:pt idx="35">
                  <c:v>2.4776400000000001</c:v>
                </c:pt>
                <c:pt idx="36">
                  <c:v>2.5026666666666664</c:v>
                </c:pt>
                <c:pt idx="37">
                  <c:v>2.5282040816326528</c:v>
                </c:pt>
                <c:pt idx="38">
                  <c:v>2.5542680412371133</c:v>
                </c:pt>
                <c:pt idx="39">
                  <c:v>2.5701659751037345</c:v>
                </c:pt>
                <c:pt idx="40">
                  <c:v>2.5808749999999998</c:v>
                </c:pt>
                <c:pt idx="41">
                  <c:v>2.5971069182389934</c:v>
                </c:pt>
                <c:pt idx="42">
                  <c:v>2.6080421052631579</c:v>
                </c:pt>
                <c:pt idx="43">
                  <c:v>2.6246186440677963</c:v>
                </c:pt>
                <c:pt idx="44">
                  <c:v>2.635787234042553</c:v>
                </c:pt>
                <c:pt idx="45">
                  <c:v>2.6641290322580642</c:v>
                </c:pt>
                <c:pt idx="46">
                  <c:v>2.6930869565217388</c:v>
                </c:pt>
                <c:pt idx="47">
                  <c:v>2.7226813186813184</c:v>
                </c:pt>
                <c:pt idx="48">
                  <c:v>2.752933333333333</c:v>
                </c:pt>
                <c:pt idx="49">
                  <c:v>2.7838651685393256</c:v>
                </c:pt>
                <c:pt idx="50">
                  <c:v>2.8154999999999997</c:v>
                </c:pt>
                <c:pt idx="51">
                  <c:v>2.847862068965517</c:v>
                </c:pt>
                <c:pt idx="52">
                  <c:v>2.8809767441860465</c:v>
                </c:pt>
                <c:pt idx="53">
                  <c:v>2.9148705882352939</c:v>
                </c:pt>
                <c:pt idx="54">
                  <c:v>2.9495714285714283</c:v>
                </c:pt>
                <c:pt idx="55">
                  <c:v>2.9851084337349394</c:v>
                </c:pt>
                <c:pt idx="56">
                  <c:v>3.021512195121951</c:v>
                </c:pt>
                <c:pt idx="57">
                  <c:v>3.0588148148148147</c:v>
                </c:pt>
                <c:pt idx="58">
                  <c:v>3.0970499999999999</c:v>
                </c:pt>
                <c:pt idx="59">
                  <c:v>3.1362531645569618</c:v>
                </c:pt>
                <c:pt idx="60">
                  <c:v>3.1764615384615382</c:v>
                </c:pt>
                <c:pt idx="61">
                  <c:v>3.2177142857142855</c:v>
                </c:pt>
                <c:pt idx="62">
                  <c:v>3.2600526315789473</c:v>
                </c:pt>
                <c:pt idx="63">
                  <c:v>3.2773015873015869</c:v>
                </c:pt>
                <c:pt idx="64">
                  <c:v>3.2947340425531912</c:v>
                </c:pt>
                <c:pt idx="65">
                  <c:v>3.3123529411764703</c:v>
                </c:pt>
                <c:pt idx="66">
                  <c:v>3.3301612903225806</c:v>
                </c:pt>
                <c:pt idx="67">
                  <c:v>3.3481621621621618</c:v>
                </c:pt>
                <c:pt idx="68">
                  <c:v>3.3663586956521736</c:v>
                </c:pt>
                <c:pt idx="69">
                  <c:v>3.3847540983606557</c:v>
                </c:pt>
                <c:pt idx="70">
                  <c:v>3.4033516483516482</c:v>
                </c:pt>
                <c:pt idx="71">
                  <c:v>3.4221546961325964</c:v>
                </c:pt>
                <c:pt idx="72">
                  <c:v>3.4411666666666667</c:v>
                </c:pt>
                <c:pt idx="73">
                  <c:v>3.4603910614525137</c:v>
                </c:pt>
                <c:pt idx="74">
                  <c:v>3.4798314606741569</c:v>
                </c:pt>
                <c:pt idx="75">
                  <c:v>3.4994915254237284</c:v>
                </c:pt>
                <c:pt idx="76">
                  <c:v>3.5193749999999997</c:v>
                </c:pt>
                <c:pt idx="77">
                  <c:v>3.5394857142857141</c:v>
                </c:pt>
                <c:pt idx="78">
                  <c:v>3.5598275862068962</c:v>
                </c:pt>
                <c:pt idx="79">
                  <c:v>3.5804046242774565</c:v>
                </c:pt>
                <c:pt idx="80">
                  <c:v>3.6012209302325577</c:v>
                </c:pt>
                <c:pt idx="81">
                  <c:v>3.6222807017543857</c:v>
                </c:pt>
                <c:pt idx="82">
                  <c:v>3.6435882352941174</c:v>
                </c:pt>
                <c:pt idx="83">
                  <c:v>3.6651479289940827</c:v>
                </c:pt>
                <c:pt idx="84">
                  <c:v>3.6869642857142857</c:v>
                </c:pt>
                <c:pt idx="85">
                  <c:v>3.7090419161676644</c:v>
                </c:pt>
                <c:pt idx="86">
                  <c:v>3.7313855421686744</c:v>
                </c:pt>
                <c:pt idx="87">
                  <c:v>3.754</c:v>
                </c:pt>
                <c:pt idx="88">
                  <c:v>3.776890243902439</c:v>
                </c:pt>
                <c:pt idx="89">
                  <c:v>3.8000613496932512</c:v>
                </c:pt>
                <c:pt idx="90">
                  <c:v>3.8235185185185183</c:v>
                </c:pt>
                <c:pt idx="91">
                  <c:v>3.8472670807453415</c:v>
                </c:pt>
                <c:pt idx="92">
                  <c:v>3.8713124999999997</c:v>
                </c:pt>
                <c:pt idx="93">
                  <c:v>3.8956603773584906</c:v>
                </c:pt>
                <c:pt idx="94">
                  <c:v>3.9203164556962022</c:v>
                </c:pt>
                <c:pt idx="95">
                  <c:v>3.9452866242038214</c:v>
                </c:pt>
                <c:pt idx="96">
                  <c:v>3.9705769230769228</c:v>
                </c:pt>
                <c:pt idx="97">
                  <c:v>3.9961935483870965</c:v>
                </c:pt>
                <c:pt idx="98">
                  <c:v>4.0221428571428568</c:v>
                </c:pt>
                <c:pt idx="99">
                  <c:v>4.0484313725490191</c:v>
                </c:pt>
                <c:pt idx="100">
                  <c:v>4.0750657894736841</c:v>
                </c:pt>
                <c:pt idx="101">
                  <c:v>4.1020529801324503</c:v>
                </c:pt>
                <c:pt idx="102">
                  <c:v>4.1293999999999995</c:v>
                </c:pt>
                <c:pt idx="103">
                  <c:v>4.1571140939597315</c:v>
                </c:pt>
                <c:pt idx="104">
                  <c:v>4.1852027027027026</c:v>
                </c:pt>
                <c:pt idx="105">
                  <c:v>4.2136734693877544</c:v>
                </c:pt>
                <c:pt idx="106">
                  <c:v>4.2425342465753424</c:v>
                </c:pt>
                <c:pt idx="107">
                  <c:v>4.2717931034482755</c:v>
                </c:pt>
                <c:pt idx="108">
                  <c:v>4.3014583333333327</c:v>
                </c:pt>
                <c:pt idx="109">
                  <c:v>4.3315384615384609</c:v>
                </c:pt>
                <c:pt idx="110">
                  <c:v>4.3620422535211265</c:v>
                </c:pt>
                <c:pt idx="111">
                  <c:v>4.392978723404255</c:v>
                </c:pt>
                <c:pt idx="112">
                  <c:v>4.4243571428571427</c:v>
                </c:pt>
                <c:pt idx="113">
                  <c:v>4.4561870503597119</c:v>
                </c:pt>
                <c:pt idx="114">
                  <c:v>4.4884782608695648</c:v>
                </c:pt>
                <c:pt idx="115">
                  <c:v>4.5212408759124081</c:v>
                </c:pt>
                <c:pt idx="116">
                  <c:v>4.5544852941176472</c:v>
                </c:pt>
                <c:pt idx="117">
                  <c:v>4.588222222222222</c:v>
                </c:pt>
                <c:pt idx="118">
                  <c:v>4.6224626865671636</c:v>
                </c:pt>
                <c:pt idx="119">
                  <c:v>4.6572180451127814</c:v>
                </c:pt>
                <c:pt idx="120">
                  <c:v>4.6924999999999999</c:v>
                </c:pt>
                <c:pt idx="121">
                  <c:v>4.7283206106870228</c:v>
                </c:pt>
                <c:pt idx="122">
                  <c:v>4.7646923076923073</c:v>
                </c:pt>
                <c:pt idx="123">
                  <c:v>4.8016279069767442</c:v>
                </c:pt>
                <c:pt idx="124">
                  <c:v>4.8391406249999998</c:v>
                </c:pt>
              </c:numCache>
            </c:numRef>
          </c:xVal>
          <c:yVal>
            <c:numRef>
              <c:f>'COFRT1100.ro'!$N$2:$N$126</c:f>
              <c:numCache>
                <c:formatCode>General</c:formatCode>
                <c:ptCount val="125"/>
                <c:pt idx="0">
                  <c:v>-3.3736762646341921E-2</c:v>
                </c:pt>
                <c:pt idx="1">
                  <c:v>-2.8400819051727807E-2</c:v>
                </c:pt>
                <c:pt idx="2">
                  <c:v>-1.3648432629054078E-2</c:v>
                </c:pt>
                <c:pt idx="3">
                  <c:v>3.2789036376160909E-2</c:v>
                </c:pt>
                <c:pt idx="4">
                  <c:v>0.10991294228925262</c:v>
                </c:pt>
                <c:pt idx="5">
                  <c:v>0.10135486583963017</c:v>
                </c:pt>
                <c:pt idx="6">
                  <c:v>9.5234467701791059E-2</c:v>
                </c:pt>
                <c:pt idx="7">
                  <c:v>6.1339534302998877E-2</c:v>
                </c:pt>
                <c:pt idx="8">
                  <c:v>1.8884243631627558E-2</c:v>
                </c:pt>
                <c:pt idx="9">
                  <c:v>-4.3622481141558561E-2</c:v>
                </c:pt>
                <c:pt idx="10">
                  <c:v>-9.8700741278569634E-2</c:v>
                </c:pt>
                <c:pt idx="11">
                  <c:v>-0.16586987802232242</c:v>
                </c:pt>
                <c:pt idx="12">
                  <c:v>-0.23455544645865817</c:v>
                </c:pt>
                <c:pt idx="13">
                  <c:v>-0.29485583073654503</c:v>
                </c:pt>
                <c:pt idx="14">
                  <c:v>-0.34842742548059452</c:v>
                </c:pt>
                <c:pt idx="15">
                  <c:v>-0.3813465727476722</c:v>
                </c:pt>
                <c:pt idx="16">
                  <c:v>-0.39902498498339306</c:v>
                </c:pt>
                <c:pt idx="17">
                  <c:v>-0.3978010655526969</c:v>
                </c:pt>
                <c:pt idx="18">
                  <c:v>-0.38104607824198444</c:v>
                </c:pt>
                <c:pt idx="19">
                  <c:v>-0.35717546497270697</c:v>
                </c:pt>
                <c:pt idx="20">
                  <c:v>-0.32862150003210983</c:v>
                </c:pt>
                <c:pt idx="21">
                  <c:v>-0.29686937234645211</c:v>
                </c:pt>
                <c:pt idx="22">
                  <c:v>-0.26235127658676871</c:v>
                </c:pt>
                <c:pt idx="23">
                  <c:v>-0.22868998619040204</c:v>
                </c:pt>
                <c:pt idx="24">
                  <c:v>-0.19743630767741702</c:v>
                </c:pt>
                <c:pt idx="25">
                  <c:v>-0.16872628104798937</c:v>
                </c:pt>
                <c:pt idx="26">
                  <c:v>-0.14484686056411897</c:v>
                </c:pt>
                <c:pt idx="27">
                  <c:v>-0.12581640047117887</c:v>
                </c:pt>
                <c:pt idx="28">
                  <c:v>-0.11042298959033718</c:v>
                </c:pt>
                <c:pt idx="29">
                  <c:v>-9.2561021323009321E-2</c:v>
                </c:pt>
                <c:pt idx="30">
                  <c:v>-7.5640811301162264E-2</c:v>
                </c:pt>
                <c:pt idx="31">
                  <c:v>-6.2325856832456852E-2</c:v>
                </c:pt>
                <c:pt idx="32">
                  <c:v>-5.3297764368773086E-2</c:v>
                </c:pt>
                <c:pt idx="33">
                  <c:v>-4.8499679005086976E-2</c:v>
                </c:pt>
                <c:pt idx="34">
                  <c:v>-4.7704553208863E-2</c:v>
                </c:pt>
                <c:pt idx="35">
                  <c:v>-4.9824168204251375E-2</c:v>
                </c:pt>
                <c:pt idx="36">
                  <c:v>-5.1428058802492474E-2</c:v>
                </c:pt>
                <c:pt idx="37">
                  <c:v>-5.3476003289907134E-2</c:v>
                </c:pt>
                <c:pt idx="38">
                  <c:v>-5.4951839903324244E-2</c:v>
                </c:pt>
                <c:pt idx="39">
                  <c:v>-5.6232581443718857E-2</c:v>
                </c:pt>
                <c:pt idx="40">
                  <c:v>-5.671396804602178E-2</c:v>
                </c:pt>
                <c:pt idx="41">
                  <c:v>-5.7684824597924317E-2</c:v>
                </c:pt>
                <c:pt idx="42">
                  <c:v>-5.8203564554970888E-2</c:v>
                </c:pt>
                <c:pt idx="43">
                  <c:v>-5.9168814383907475E-2</c:v>
                </c:pt>
                <c:pt idx="44">
                  <c:v>-5.9887489839826245E-2</c:v>
                </c:pt>
                <c:pt idx="45">
                  <c:v>-6.1402989051880782E-2</c:v>
                </c:pt>
                <c:pt idx="46">
                  <c:v>-6.1435890676874737E-2</c:v>
                </c:pt>
                <c:pt idx="47">
                  <c:v>-6.0206738427184242E-2</c:v>
                </c:pt>
                <c:pt idx="48">
                  <c:v>-6.0283090860976739E-2</c:v>
                </c:pt>
                <c:pt idx="49">
                  <c:v>-5.9632488662994192E-2</c:v>
                </c:pt>
                <c:pt idx="50">
                  <c:v>-5.7508546050680738E-2</c:v>
                </c:pt>
                <c:pt idx="51">
                  <c:v>-5.6335707446264198E-2</c:v>
                </c:pt>
                <c:pt idx="52">
                  <c:v>-5.451909270552624E-2</c:v>
                </c:pt>
                <c:pt idx="53">
                  <c:v>-5.2616071072992765E-2</c:v>
                </c:pt>
                <c:pt idx="54">
                  <c:v>-5.0672326666428825E-2</c:v>
                </c:pt>
                <c:pt idx="55">
                  <c:v>-4.8656676258945118E-2</c:v>
                </c:pt>
                <c:pt idx="56">
                  <c:v>-4.6522031560540043E-2</c:v>
                </c:pt>
                <c:pt idx="57">
                  <c:v>-4.5207544801456008E-2</c:v>
                </c:pt>
                <c:pt idx="58">
                  <c:v>-4.475264276311542E-2</c:v>
                </c:pt>
                <c:pt idx="59">
                  <c:v>-4.5551420683855204E-2</c:v>
                </c:pt>
                <c:pt idx="60">
                  <c:v>-4.7321168659018219E-2</c:v>
                </c:pt>
                <c:pt idx="61">
                  <c:v>-5.0368038159298453E-2</c:v>
                </c:pt>
                <c:pt idx="62">
                  <c:v>-5.4571973641617783E-2</c:v>
                </c:pt>
                <c:pt idx="63">
                  <c:v>-5.6735756092705987E-2</c:v>
                </c:pt>
                <c:pt idx="64">
                  <c:v>-5.8399961142896688E-2</c:v>
                </c:pt>
                <c:pt idx="65">
                  <c:v>-6.0493354685990014E-2</c:v>
                </c:pt>
                <c:pt idx="66">
                  <c:v>-6.257899057171537E-2</c:v>
                </c:pt>
                <c:pt idx="67">
                  <c:v>-6.487765448594221E-2</c:v>
                </c:pt>
                <c:pt idx="68">
                  <c:v>-6.7041032325546895E-2</c:v>
                </c:pt>
                <c:pt idx="69">
                  <c:v>-7.5123032967585643E-2</c:v>
                </c:pt>
                <c:pt idx="70">
                  <c:v>-7.2937840854969876E-2</c:v>
                </c:pt>
                <c:pt idx="71">
                  <c:v>-7.5345420903082938E-2</c:v>
                </c:pt>
                <c:pt idx="72">
                  <c:v>-7.8318485853774128E-2</c:v>
                </c:pt>
                <c:pt idx="73">
                  <c:v>-8.1044141976562387E-2</c:v>
                </c:pt>
                <c:pt idx="74">
                  <c:v>-8.4021001959876052E-2</c:v>
                </c:pt>
                <c:pt idx="75">
                  <c:v>-8.6563664751360569E-2</c:v>
                </c:pt>
                <c:pt idx="76">
                  <c:v>-8.9079602176713513E-2</c:v>
                </c:pt>
                <c:pt idx="77">
                  <c:v>-9.1949117654690285E-2</c:v>
                </c:pt>
                <c:pt idx="78">
                  <c:v>-9.4288519781652494E-2</c:v>
                </c:pt>
                <c:pt idx="79">
                  <c:v>-9.6442871919955001E-2</c:v>
                </c:pt>
                <c:pt idx="80">
                  <c:v>-9.8318646186400446E-2</c:v>
                </c:pt>
                <c:pt idx="81">
                  <c:v>-0.10052574245762398</c:v>
                </c:pt>
                <c:pt idx="82">
                  <c:v>-0.10188797215027551</c:v>
                </c:pt>
                <c:pt idx="83">
                  <c:v>-0.10374907405496486</c:v>
                </c:pt>
                <c:pt idx="84">
                  <c:v>-0.10523403830483506</c:v>
                </c:pt>
                <c:pt idx="85">
                  <c:v>-0.10672643460916038</c:v>
                </c:pt>
                <c:pt idx="86">
                  <c:v>-0.10776232346484778</c:v>
                </c:pt>
                <c:pt idx="87">
                  <c:v>-0.10876161495670407</c:v>
                </c:pt>
                <c:pt idx="88">
                  <c:v>-0.10987705586282384</c:v>
                </c:pt>
                <c:pt idx="89">
                  <c:v>-0.11065922493296243</c:v>
                </c:pt>
                <c:pt idx="90">
                  <c:v>-0.111447846868792</c:v>
                </c:pt>
                <c:pt idx="91">
                  <c:v>-0.11144863872952714</c:v>
                </c:pt>
                <c:pt idx="92">
                  <c:v>-0.11197400266302796</c:v>
                </c:pt>
                <c:pt idx="93">
                  <c:v>-0.11132434397946241</c:v>
                </c:pt>
                <c:pt idx="94">
                  <c:v>-0.11146763674543543</c:v>
                </c:pt>
                <c:pt idx="95">
                  <c:v>-0.11095142875985146</c:v>
                </c:pt>
                <c:pt idx="96">
                  <c:v>-0.11067069649741695</c:v>
                </c:pt>
                <c:pt idx="97">
                  <c:v>-0.10996540657628734</c:v>
                </c:pt>
                <c:pt idx="98">
                  <c:v>-0.10854241762944873</c:v>
                </c:pt>
                <c:pt idx="99">
                  <c:v>-0.10855331690863318</c:v>
                </c:pt>
                <c:pt idx="100">
                  <c:v>-0.10629876688018472</c:v>
                </c:pt>
                <c:pt idx="101">
                  <c:v>-0.10441691197777639</c:v>
                </c:pt>
                <c:pt idx="102">
                  <c:v>-0.10349311396723518</c:v>
                </c:pt>
                <c:pt idx="103">
                  <c:v>-0.10240628941964885</c:v>
                </c:pt>
                <c:pt idx="104">
                  <c:v>-9.9952766877723517E-2</c:v>
                </c:pt>
                <c:pt idx="105">
                  <c:v>-9.7010646909322776E-2</c:v>
                </c:pt>
                <c:pt idx="106">
                  <c:v>-9.1728223249915739E-2</c:v>
                </c:pt>
                <c:pt idx="107">
                  <c:v>-9.1419297311401318E-2</c:v>
                </c:pt>
                <c:pt idx="108">
                  <c:v>-8.6149100628553327E-2</c:v>
                </c:pt>
                <c:pt idx="109">
                  <c:v>-8.0528983946941371E-2</c:v>
                </c:pt>
                <c:pt idx="110">
                  <c:v>-7.2741734885291801E-2</c:v>
                </c:pt>
                <c:pt idx="111">
                  <c:v>-6.5643663005481981E-2</c:v>
                </c:pt>
                <c:pt idx="112">
                  <c:v>-6.0575497806411943E-2</c:v>
                </c:pt>
                <c:pt idx="113">
                  <c:v>-4.7349041501586885E-2</c:v>
                </c:pt>
                <c:pt idx="114">
                  <c:v>-3.337478910693005E-2</c:v>
                </c:pt>
                <c:pt idx="115">
                  <c:v>-3.1950247555120596E-2</c:v>
                </c:pt>
                <c:pt idx="116">
                  <c:v>-2.54607653919879E-2</c:v>
                </c:pt>
                <c:pt idx="117">
                  <c:v>-1.2048604002924896E-2</c:v>
                </c:pt>
                <c:pt idx="118">
                  <c:v>-5.4522489789590135E-3</c:v>
                </c:pt>
                <c:pt idx="119">
                  <c:v>-3.9987681853902368E-3</c:v>
                </c:pt>
                <c:pt idx="120">
                  <c:v>3.4962419610852454E-3</c:v>
                </c:pt>
                <c:pt idx="121">
                  <c:v>-5.3012772351179321E-3</c:v>
                </c:pt>
                <c:pt idx="122">
                  <c:v>-7.2970035269019056E-3</c:v>
                </c:pt>
                <c:pt idx="123">
                  <c:v>8.5258029473753265E-3</c:v>
                </c:pt>
                <c:pt idx="124">
                  <c:v>-1.1258461988400412E-3</c:v>
                </c:pt>
              </c:numCache>
            </c:numRef>
          </c:yVal>
        </c:ser>
        <c:axId val="77841920"/>
        <c:axId val="77843456"/>
      </c:scatterChart>
      <c:valAx>
        <c:axId val="77841920"/>
        <c:scaling>
          <c:orientation val="minMax"/>
          <c:max val="4.84"/>
          <c:min val="1.37"/>
        </c:scaling>
        <c:axPos val="b"/>
        <c:numFmt formatCode="General" sourceLinked="1"/>
        <c:majorTickMark val="none"/>
        <c:tickLblPos val="low"/>
        <c:crossAx val="77843456"/>
        <c:crosses val="autoZero"/>
        <c:crossBetween val="midCat"/>
      </c:valAx>
      <c:valAx>
        <c:axId val="77843456"/>
        <c:scaling>
          <c:orientation val="minMax"/>
        </c:scaling>
        <c:axPos val="l"/>
        <c:majorGridlines/>
        <c:numFmt formatCode="General" sourceLinked="1"/>
        <c:tickLblPos val="nextTo"/>
        <c:crossAx val="7784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97353455818061"/>
          <c:y val="5.7620662000583259E-2"/>
          <c:w val="0.1558473315835521"/>
          <c:h val="8.3717191601049887E-2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9.9919072615923005E-2"/>
          <c:y val="5.1400554097404488E-2"/>
          <c:w val="0.84740179352580935"/>
          <c:h val="0.79822506561679785"/>
        </c:manualLayout>
      </c:layout>
      <c:scatterChart>
        <c:scatterStyle val="lineMarker"/>
        <c:ser>
          <c:idx val="0"/>
          <c:order val="0"/>
          <c:tx>
            <c:v>elipticita</c:v>
          </c:tx>
          <c:spPr>
            <a:ln w="3175">
              <a:solidFill>
                <a:prstClr val="black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</c:spPr>
          </c:marker>
          <c:xVal>
            <c:numRef>
              <c:f>'COFRT1100.el'!$L$2:$L$126</c:f>
              <c:numCache>
                <c:formatCode>General</c:formatCode>
                <c:ptCount val="125"/>
                <c:pt idx="0">
                  <c:v>1.3764666666666665</c:v>
                </c:pt>
                <c:pt idx="1">
                  <c:v>1.4077499999999998</c:v>
                </c:pt>
                <c:pt idx="2">
                  <c:v>1.4404883720930233</c:v>
                </c:pt>
                <c:pt idx="3">
                  <c:v>1.4747857142857141</c:v>
                </c:pt>
                <c:pt idx="4">
                  <c:v>1.5107560975609755</c:v>
                </c:pt>
                <c:pt idx="5">
                  <c:v>1.5485249999999999</c:v>
                </c:pt>
                <c:pt idx="6">
                  <c:v>1.5681265822784809</c:v>
                </c:pt>
                <c:pt idx="7">
                  <c:v>1.5882307692307691</c:v>
                </c:pt>
                <c:pt idx="8">
                  <c:v>1.6088571428571428</c:v>
                </c:pt>
                <c:pt idx="9">
                  <c:v>1.6300263157894737</c:v>
                </c:pt>
                <c:pt idx="10">
                  <c:v>1.6517599999999999</c:v>
                </c:pt>
                <c:pt idx="11">
                  <c:v>1.6740810810810809</c:v>
                </c:pt>
                <c:pt idx="12">
                  <c:v>1.697013698630137</c:v>
                </c:pt>
                <c:pt idx="13">
                  <c:v>1.7205833333333334</c:v>
                </c:pt>
                <c:pt idx="14">
                  <c:v>1.7448169014084507</c:v>
                </c:pt>
                <c:pt idx="15">
                  <c:v>1.7697428571428571</c:v>
                </c:pt>
                <c:pt idx="16">
                  <c:v>1.795391304347826</c:v>
                </c:pt>
                <c:pt idx="17">
                  <c:v>1.8217941176470587</c:v>
                </c:pt>
                <c:pt idx="18">
                  <c:v>1.8489850746268657</c:v>
                </c:pt>
                <c:pt idx="19">
                  <c:v>1.877</c:v>
                </c:pt>
                <c:pt idx="20">
                  <c:v>1.905876923076923</c:v>
                </c:pt>
                <c:pt idx="21">
                  <c:v>1.9356562499999999</c:v>
                </c:pt>
                <c:pt idx="22">
                  <c:v>1.9663809523809523</c:v>
                </c:pt>
                <c:pt idx="23">
                  <c:v>1.9980967741935483</c:v>
                </c:pt>
                <c:pt idx="24">
                  <c:v>2.0308524590163932</c:v>
                </c:pt>
                <c:pt idx="25">
                  <c:v>2.0646999999999998</c:v>
                </c:pt>
                <c:pt idx="26">
                  <c:v>2.0996949152542372</c:v>
                </c:pt>
                <c:pt idx="27">
                  <c:v>2.1358965517241377</c:v>
                </c:pt>
                <c:pt idx="28">
                  <c:v>2.1733684210526314</c:v>
                </c:pt>
                <c:pt idx="29">
                  <c:v>2.2121785714285713</c:v>
                </c:pt>
                <c:pt idx="30">
                  <c:v>2.2523999999999997</c:v>
                </c:pt>
                <c:pt idx="31">
                  <c:v>2.294111111111111</c:v>
                </c:pt>
                <c:pt idx="32">
                  <c:v>2.3373962264150943</c:v>
                </c:pt>
                <c:pt idx="33">
                  <c:v>2.3823461538461537</c:v>
                </c:pt>
                <c:pt idx="34">
                  <c:v>2.4290588235294117</c:v>
                </c:pt>
                <c:pt idx="35">
                  <c:v>2.4776400000000001</c:v>
                </c:pt>
                <c:pt idx="36">
                  <c:v>2.5026666666666664</c:v>
                </c:pt>
                <c:pt idx="37">
                  <c:v>2.5282040816326528</c:v>
                </c:pt>
                <c:pt idx="38">
                  <c:v>2.5542680412371133</c:v>
                </c:pt>
                <c:pt idx="39">
                  <c:v>2.5701659751037345</c:v>
                </c:pt>
                <c:pt idx="40">
                  <c:v>2.5808749999999998</c:v>
                </c:pt>
                <c:pt idx="41">
                  <c:v>2.5971069182389934</c:v>
                </c:pt>
                <c:pt idx="42">
                  <c:v>2.6080421052631579</c:v>
                </c:pt>
                <c:pt idx="43">
                  <c:v>2.6246186440677963</c:v>
                </c:pt>
                <c:pt idx="44">
                  <c:v>2.635787234042553</c:v>
                </c:pt>
                <c:pt idx="45">
                  <c:v>2.6641290322580642</c:v>
                </c:pt>
                <c:pt idx="46">
                  <c:v>2.6930869565217388</c:v>
                </c:pt>
                <c:pt idx="47">
                  <c:v>2.7226813186813184</c:v>
                </c:pt>
                <c:pt idx="48">
                  <c:v>2.752933333333333</c:v>
                </c:pt>
                <c:pt idx="49">
                  <c:v>2.7838651685393256</c:v>
                </c:pt>
                <c:pt idx="50">
                  <c:v>2.8154999999999997</c:v>
                </c:pt>
                <c:pt idx="51">
                  <c:v>2.847862068965517</c:v>
                </c:pt>
                <c:pt idx="52">
                  <c:v>2.8809767441860465</c:v>
                </c:pt>
                <c:pt idx="53">
                  <c:v>2.9148705882352939</c:v>
                </c:pt>
                <c:pt idx="54">
                  <c:v>2.9495714285714283</c:v>
                </c:pt>
                <c:pt idx="55">
                  <c:v>2.9851084337349394</c:v>
                </c:pt>
                <c:pt idx="56">
                  <c:v>3.021512195121951</c:v>
                </c:pt>
                <c:pt idx="57">
                  <c:v>3.0588148148148147</c:v>
                </c:pt>
                <c:pt idx="58">
                  <c:v>3.0970499999999999</c:v>
                </c:pt>
                <c:pt idx="59">
                  <c:v>3.1362531645569618</c:v>
                </c:pt>
                <c:pt idx="60">
                  <c:v>3.1764615384615382</c:v>
                </c:pt>
                <c:pt idx="61">
                  <c:v>3.2177142857142855</c:v>
                </c:pt>
                <c:pt idx="62">
                  <c:v>3.2600526315789473</c:v>
                </c:pt>
                <c:pt idx="63">
                  <c:v>3.2773015873015869</c:v>
                </c:pt>
                <c:pt idx="64">
                  <c:v>3.2947340425531912</c:v>
                </c:pt>
                <c:pt idx="65">
                  <c:v>3.3123529411764703</c:v>
                </c:pt>
                <c:pt idx="66">
                  <c:v>3.3301612903225806</c:v>
                </c:pt>
                <c:pt idx="67">
                  <c:v>3.3481621621621618</c:v>
                </c:pt>
                <c:pt idx="68">
                  <c:v>3.3663586956521736</c:v>
                </c:pt>
                <c:pt idx="69">
                  <c:v>3.3847540983606557</c:v>
                </c:pt>
                <c:pt idx="70">
                  <c:v>3.4033516483516482</c:v>
                </c:pt>
                <c:pt idx="71">
                  <c:v>3.4221546961325964</c:v>
                </c:pt>
                <c:pt idx="72">
                  <c:v>3.4411666666666667</c:v>
                </c:pt>
                <c:pt idx="73">
                  <c:v>3.4603910614525137</c:v>
                </c:pt>
                <c:pt idx="74">
                  <c:v>3.4798314606741569</c:v>
                </c:pt>
                <c:pt idx="75">
                  <c:v>3.4994915254237284</c:v>
                </c:pt>
                <c:pt idx="76">
                  <c:v>3.5193749999999997</c:v>
                </c:pt>
                <c:pt idx="77">
                  <c:v>3.5394857142857141</c:v>
                </c:pt>
                <c:pt idx="78">
                  <c:v>3.5598275862068962</c:v>
                </c:pt>
                <c:pt idx="79">
                  <c:v>3.5804046242774565</c:v>
                </c:pt>
                <c:pt idx="80">
                  <c:v>3.6012209302325577</c:v>
                </c:pt>
                <c:pt idx="81">
                  <c:v>3.6222807017543857</c:v>
                </c:pt>
                <c:pt idx="82">
                  <c:v>3.6435882352941174</c:v>
                </c:pt>
                <c:pt idx="83">
                  <c:v>3.6651479289940827</c:v>
                </c:pt>
                <c:pt idx="84">
                  <c:v>3.6869642857142857</c:v>
                </c:pt>
                <c:pt idx="85">
                  <c:v>3.7090419161676644</c:v>
                </c:pt>
                <c:pt idx="86">
                  <c:v>3.7313855421686744</c:v>
                </c:pt>
                <c:pt idx="87">
                  <c:v>3.754</c:v>
                </c:pt>
                <c:pt idx="88">
                  <c:v>3.776890243902439</c:v>
                </c:pt>
                <c:pt idx="89">
                  <c:v>3.8000613496932512</c:v>
                </c:pt>
                <c:pt idx="90">
                  <c:v>3.8235185185185183</c:v>
                </c:pt>
                <c:pt idx="91">
                  <c:v>3.8472670807453415</c:v>
                </c:pt>
                <c:pt idx="92">
                  <c:v>3.8713124999999997</c:v>
                </c:pt>
                <c:pt idx="93">
                  <c:v>3.8956603773584906</c:v>
                </c:pt>
                <c:pt idx="94">
                  <c:v>3.9203164556962022</c:v>
                </c:pt>
                <c:pt idx="95">
                  <c:v>3.9452866242038214</c:v>
                </c:pt>
                <c:pt idx="96">
                  <c:v>3.9705769230769228</c:v>
                </c:pt>
                <c:pt idx="97">
                  <c:v>3.9961935483870965</c:v>
                </c:pt>
                <c:pt idx="98">
                  <c:v>4.0221428571428568</c:v>
                </c:pt>
                <c:pt idx="99">
                  <c:v>4.0484313725490191</c:v>
                </c:pt>
                <c:pt idx="100">
                  <c:v>4.0750657894736841</c:v>
                </c:pt>
                <c:pt idx="101">
                  <c:v>4.1020529801324503</c:v>
                </c:pt>
                <c:pt idx="102">
                  <c:v>4.1293999999999995</c:v>
                </c:pt>
                <c:pt idx="103">
                  <c:v>4.1571140939597315</c:v>
                </c:pt>
                <c:pt idx="104">
                  <c:v>4.1852027027027026</c:v>
                </c:pt>
                <c:pt idx="105">
                  <c:v>4.2136734693877544</c:v>
                </c:pt>
                <c:pt idx="106">
                  <c:v>4.2425342465753424</c:v>
                </c:pt>
                <c:pt idx="107">
                  <c:v>4.2717931034482755</c:v>
                </c:pt>
                <c:pt idx="108">
                  <c:v>4.3014583333333327</c:v>
                </c:pt>
                <c:pt idx="109">
                  <c:v>4.3315384615384609</c:v>
                </c:pt>
                <c:pt idx="110">
                  <c:v>4.3620422535211265</c:v>
                </c:pt>
                <c:pt idx="111">
                  <c:v>4.392978723404255</c:v>
                </c:pt>
                <c:pt idx="112">
                  <c:v>4.4243571428571427</c:v>
                </c:pt>
                <c:pt idx="113">
                  <c:v>4.4561870503597119</c:v>
                </c:pt>
                <c:pt idx="114">
                  <c:v>4.4884782608695648</c:v>
                </c:pt>
                <c:pt idx="115">
                  <c:v>4.5212408759124081</c:v>
                </c:pt>
                <c:pt idx="116">
                  <c:v>4.5544852941176472</c:v>
                </c:pt>
                <c:pt idx="117">
                  <c:v>4.588222222222222</c:v>
                </c:pt>
                <c:pt idx="118">
                  <c:v>4.6224626865671636</c:v>
                </c:pt>
                <c:pt idx="119">
                  <c:v>4.6572180451127814</c:v>
                </c:pt>
                <c:pt idx="120">
                  <c:v>4.6924999999999999</c:v>
                </c:pt>
                <c:pt idx="121">
                  <c:v>4.7283206106870228</c:v>
                </c:pt>
                <c:pt idx="122">
                  <c:v>4.7646923076923073</c:v>
                </c:pt>
                <c:pt idx="123">
                  <c:v>4.8016279069767442</c:v>
                </c:pt>
                <c:pt idx="124">
                  <c:v>4.8391406249999998</c:v>
                </c:pt>
              </c:numCache>
            </c:numRef>
          </c:xVal>
          <c:yVal>
            <c:numRef>
              <c:f>'COFRT1100.el'!$T$2:$T$126</c:f>
              <c:numCache>
                <c:formatCode>General</c:formatCode>
                <c:ptCount val="125"/>
                <c:pt idx="0">
                  <c:v>-5.6982752615465523E-2</c:v>
                </c:pt>
                <c:pt idx="1">
                  <c:v>-7.558665946293644E-2</c:v>
                </c:pt>
                <c:pt idx="2">
                  <c:v>-5.555779972747249E-2</c:v>
                </c:pt>
                <c:pt idx="3">
                  <c:v>-8.8967045082788826E-2</c:v>
                </c:pt>
                <c:pt idx="4">
                  <c:v>-2.8540992267817353E-2</c:v>
                </c:pt>
                <c:pt idx="5">
                  <c:v>2.859384349517809E-2</c:v>
                </c:pt>
                <c:pt idx="6">
                  <c:v>0.12436082515826678</c:v>
                </c:pt>
                <c:pt idx="7">
                  <c:v>0.15095291924029897</c:v>
                </c:pt>
                <c:pt idx="8">
                  <c:v>0.28356792111228252</c:v>
                </c:pt>
                <c:pt idx="9">
                  <c:v>0.30568855506191722</c:v>
                </c:pt>
                <c:pt idx="10">
                  <c:v>0.33056216293425367</c:v>
                </c:pt>
                <c:pt idx="11">
                  <c:v>0.32417595687717088</c:v>
                </c:pt>
                <c:pt idx="12">
                  <c:v>0.30927860401824186</c:v>
                </c:pt>
                <c:pt idx="13">
                  <c:v>0.28394952851000754</c:v>
                </c:pt>
                <c:pt idx="14">
                  <c:v>0.2576317901565508</c:v>
                </c:pt>
                <c:pt idx="15">
                  <c:v>0.19636075253032484</c:v>
                </c:pt>
                <c:pt idx="16">
                  <c:v>0.12593218491335631</c:v>
                </c:pt>
                <c:pt idx="17">
                  <c:v>7.3294753356352785E-2</c:v>
                </c:pt>
                <c:pt idx="18">
                  <c:v>2.7404389045891563E-2</c:v>
                </c:pt>
                <c:pt idx="19">
                  <c:v>-7.2013624348333813E-3</c:v>
                </c:pt>
                <c:pt idx="20">
                  <c:v>-4.2201309149546416E-2</c:v>
                </c:pt>
                <c:pt idx="21">
                  <c:v>-7.0262273754770843E-2</c:v>
                </c:pt>
                <c:pt idx="22">
                  <c:v>-9.0681825375723085E-2</c:v>
                </c:pt>
                <c:pt idx="23">
                  <c:v>-0.10408958431085705</c:v>
                </c:pt>
                <c:pt idx="24">
                  <c:v>-0.11038828351736897</c:v>
                </c:pt>
                <c:pt idx="25">
                  <c:v>-0.10946298985796404</c:v>
                </c:pt>
                <c:pt idx="26">
                  <c:v>-0.10508058817467578</c:v>
                </c:pt>
                <c:pt idx="27">
                  <c:v>-0.10106057189048047</c:v>
                </c:pt>
                <c:pt idx="28">
                  <c:v>-0.10077764062504058</c:v>
                </c:pt>
                <c:pt idx="29">
                  <c:v>-9.7886329339380698E-2</c:v>
                </c:pt>
                <c:pt idx="30">
                  <c:v>-9.2360558440911428E-2</c:v>
                </c:pt>
                <c:pt idx="31">
                  <c:v>-8.3395287236861723E-2</c:v>
                </c:pt>
                <c:pt idx="32">
                  <c:v>-7.6196486883342435E-2</c:v>
                </c:pt>
                <c:pt idx="33">
                  <c:v>-6.0072929634592653E-2</c:v>
                </c:pt>
                <c:pt idx="34">
                  <c:v>-4.7536994337488647E-2</c:v>
                </c:pt>
                <c:pt idx="35">
                  <c:v>-4.073898788131889E-2</c:v>
                </c:pt>
                <c:pt idx="36">
                  <c:v>-3.8071262690494732E-2</c:v>
                </c:pt>
                <c:pt idx="37">
                  <c:v>-3.5549559405806008E-2</c:v>
                </c:pt>
                <c:pt idx="38">
                  <c:v>-3.3585170342328878E-2</c:v>
                </c:pt>
                <c:pt idx="39">
                  <c:v>-3.3909039377408648E-2</c:v>
                </c:pt>
                <c:pt idx="40">
                  <c:v>-3.3700143991670324E-2</c:v>
                </c:pt>
                <c:pt idx="41">
                  <c:v>-3.2700144873930956E-2</c:v>
                </c:pt>
                <c:pt idx="42">
                  <c:v>-3.3282216105516474E-2</c:v>
                </c:pt>
                <c:pt idx="43">
                  <c:v>-3.361404047128768E-2</c:v>
                </c:pt>
                <c:pt idx="44">
                  <c:v>-3.3710049729198707E-2</c:v>
                </c:pt>
                <c:pt idx="45">
                  <c:v>-3.3589266701749214E-2</c:v>
                </c:pt>
                <c:pt idx="46">
                  <c:v>-3.4218732019383698E-2</c:v>
                </c:pt>
                <c:pt idx="47">
                  <c:v>-3.5442716593359416E-2</c:v>
                </c:pt>
                <c:pt idx="48">
                  <c:v>-3.7548836583794758E-2</c:v>
                </c:pt>
                <c:pt idx="49">
                  <c:v>-3.8658903388835118E-2</c:v>
                </c:pt>
                <c:pt idx="50">
                  <c:v>-3.9191872532387442E-2</c:v>
                </c:pt>
                <c:pt idx="51">
                  <c:v>-3.927241280032627E-2</c:v>
                </c:pt>
                <c:pt idx="52">
                  <c:v>-3.964387140975778E-2</c:v>
                </c:pt>
                <c:pt idx="53">
                  <c:v>-3.9244406769845759E-2</c:v>
                </c:pt>
                <c:pt idx="54">
                  <c:v>-3.9149138098500673E-2</c:v>
                </c:pt>
                <c:pt idx="55">
                  <c:v>-3.8238166351517194E-2</c:v>
                </c:pt>
                <c:pt idx="56">
                  <c:v>-3.5517162315632095E-2</c:v>
                </c:pt>
                <c:pt idx="57">
                  <c:v>-3.3128255067817323E-2</c:v>
                </c:pt>
                <c:pt idx="58">
                  <c:v>-3.0211541452145652E-2</c:v>
                </c:pt>
                <c:pt idx="59">
                  <c:v>-2.5462912916622369E-2</c:v>
                </c:pt>
                <c:pt idx="60">
                  <c:v>-2.1257815801696719E-2</c:v>
                </c:pt>
                <c:pt idx="61">
                  <c:v>-1.8444363694604678E-2</c:v>
                </c:pt>
                <c:pt idx="62">
                  <c:v>-1.4708504277864833E-2</c:v>
                </c:pt>
                <c:pt idx="63">
                  <c:v>-1.4427074815106956E-2</c:v>
                </c:pt>
                <c:pt idx="64">
                  <c:v>-1.4113048099376309E-2</c:v>
                </c:pt>
                <c:pt idx="65">
                  <c:v>-1.2785515399458604E-2</c:v>
                </c:pt>
                <c:pt idx="66">
                  <c:v>-1.356759179795357E-2</c:v>
                </c:pt>
                <c:pt idx="67">
                  <c:v>-1.3186907316230463E-2</c:v>
                </c:pt>
                <c:pt idx="68">
                  <c:v>-1.2212208189092705E-2</c:v>
                </c:pt>
                <c:pt idx="69">
                  <c:v>-1.597269546123678E-2</c:v>
                </c:pt>
                <c:pt idx="70">
                  <c:v>-1.2163030235934378E-2</c:v>
                </c:pt>
                <c:pt idx="71">
                  <c:v>-1.2504858166599657E-2</c:v>
                </c:pt>
                <c:pt idx="72">
                  <c:v>-1.4108953259578394E-2</c:v>
                </c:pt>
                <c:pt idx="73">
                  <c:v>-1.4123012112921307E-2</c:v>
                </c:pt>
                <c:pt idx="74">
                  <c:v>-1.4768773079569423E-2</c:v>
                </c:pt>
                <c:pt idx="75">
                  <c:v>-1.7528751750899661E-2</c:v>
                </c:pt>
                <c:pt idx="76">
                  <c:v>-1.9060214636311155E-2</c:v>
                </c:pt>
                <c:pt idx="77">
                  <c:v>-1.9779894874405547E-2</c:v>
                </c:pt>
                <c:pt idx="78">
                  <c:v>-2.3283863882740768E-2</c:v>
                </c:pt>
                <c:pt idx="79">
                  <c:v>-2.5524865067153964E-2</c:v>
                </c:pt>
                <c:pt idx="80">
                  <c:v>-2.7198739633340522E-2</c:v>
                </c:pt>
                <c:pt idx="81">
                  <c:v>-3.0145643154359573E-2</c:v>
                </c:pt>
                <c:pt idx="82">
                  <c:v>-3.3270044232657725E-2</c:v>
                </c:pt>
                <c:pt idx="83">
                  <c:v>-3.6315558256816073E-2</c:v>
                </c:pt>
                <c:pt idx="84">
                  <c:v>-4.116818846856278E-2</c:v>
                </c:pt>
                <c:pt idx="85">
                  <c:v>-4.3192198223694404E-2</c:v>
                </c:pt>
                <c:pt idx="86">
                  <c:v>-4.6435456447781437E-2</c:v>
                </c:pt>
                <c:pt idx="87">
                  <c:v>-4.9014927712188905E-2</c:v>
                </c:pt>
                <c:pt idx="88">
                  <c:v>-5.463057243314156E-2</c:v>
                </c:pt>
                <c:pt idx="89">
                  <c:v>-5.7852568960578589E-2</c:v>
                </c:pt>
                <c:pt idx="90">
                  <c:v>-6.180660076199735E-2</c:v>
                </c:pt>
                <c:pt idx="91">
                  <c:v>-6.5815350150528293E-2</c:v>
                </c:pt>
                <c:pt idx="92">
                  <c:v>-6.8761855699892252E-2</c:v>
                </c:pt>
                <c:pt idx="93">
                  <c:v>-7.3148344684918779E-2</c:v>
                </c:pt>
                <c:pt idx="94">
                  <c:v>-7.6514947615002521E-2</c:v>
                </c:pt>
                <c:pt idx="95">
                  <c:v>-8.3707858239218891E-2</c:v>
                </c:pt>
                <c:pt idx="96">
                  <c:v>-8.6617515809672335E-2</c:v>
                </c:pt>
                <c:pt idx="97">
                  <c:v>-8.9681168430257585E-2</c:v>
                </c:pt>
                <c:pt idx="98">
                  <c:v>-9.5076424911307189E-2</c:v>
                </c:pt>
                <c:pt idx="99">
                  <c:v>-9.9012587685780848E-2</c:v>
                </c:pt>
                <c:pt idx="100">
                  <c:v>-0.10078815344075667</c:v>
                </c:pt>
                <c:pt idx="101">
                  <c:v>-0.10726010880312473</c:v>
                </c:pt>
                <c:pt idx="102">
                  <c:v>-0.11003954826661934</c:v>
                </c:pt>
                <c:pt idx="103">
                  <c:v>-0.11523829870647356</c:v>
                </c:pt>
                <c:pt idx="104">
                  <c:v>-0.11727307452821233</c:v>
                </c:pt>
                <c:pt idx="105">
                  <c:v>-0.12237118276754462</c:v>
                </c:pt>
                <c:pt idx="106">
                  <c:v>-0.12857223465815457</c:v>
                </c:pt>
                <c:pt idx="107">
                  <c:v>-0.12881769399216456</c:v>
                </c:pt>
                <c:pt idx="108">
                  <c:v>-0.13024449486976653</c:v>
                </c:pt>
                <c:pt idx="109">
                  <c:v>-0.13599966398280686</c:v>
                </c:pt>
                <c:pt idx="110">
                  <c:v>-0.12455174587312805</c:v>
                </c:pt>
                <c:pt idx="111">
                  <c:v>-0.12494616229976994</c:v>
                </c:pt>
                <c:pt idx="112">
                  <c:v>-0.125770157348538</c:v>
                </c:pt>
                <c:pt idx="113">
                  <c:v>-9.4861355852991575E-2</c:v>
                </c:pt>
                <c:pt idx="114">
                  <c:v>-7.6081267060250438E-2</c:v>
                </c:pt>
                <c:pt idx="115">
                  <c:v>-7.2831075445740801E-2</c:v>
                </c:pt>
                <c:pt idx="116">
                  <c:v>-5.2867246577798135E-2</c:v>
                </c:pt>
                <c:pt idx="117">
                  <c:v>-4.6799465463270948E-2</c:v>
                </c:pt>
                <c:pt idx="118">
                  <c:v>-2.7589938635976832E-2</c:v>
                </c:pt>
                <c:pt idx="119">
                  <c:v>-1.3898836757331825E-2</c:v>
                </c:pt>
                <c:pt idx="120">
                  <c:v>-6.1047502701573313E-3</c:v>
                </c:pt>
                <c:pt idx="121">
                  <c:v>-4.0455036072763132E-3</c:v>
                </c:pt>
                <c:pt idx="122">
                  <c:v>-1.1860662592366749E-2</c:v>
                </c:pt>
                <c:pt idx="123">
                  <c:v>4.4215254297772979E-3</c:v>
                </c:pt>
                <c:pt idx="124">
                  <c:v>-7.9782025144144123E-3</c:v>
                </c:pt>
              </c:numCache>
            </c:numRef>
          </c:yVal>
        </c:ser>
        <c:axId val="78706944"/>
        <c:axId val="78803328"/>
      </c:scatterChart>
      <c:valAx>
        <c:axId val="78706944"/>
        <c:scaling>
          <c:orientation val="minMax"/>
          <c:max val="4.84"/>
          <c:min val="1.37"/>
        </c:scaling>
        <c:axPos val="b"/>
        <c:numFmt formatCode="General" sourceLinked="1"/>
        <c:majorTickMark val="none"/>
        <c:tickLblPos val="low"/>
        <c:crossAx val="78803328"/>
        <c:crosses val="autoZero"/>
        <c:crossBetween val="midCat"/>
      </c:valAx>
      <c:valAx>
        <c:axId val="78803328"/>
        <c:scaling>
          <c:orientation val="minMax"/>
          <c:max val="0.4"/>
          <c:min val="-0.2"/>
        </c:scaling>
        <c:axPos val="l"/>
        <c:majorGridlines/>
        <c:numFmt formatCode="General" sourceLinked="1"/>
        <c:tickLblPos val="nextTo"/>
        <c:crossAx val="78706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0153105861769"/>
          <c:y val="5.9993073782443895E-2"/>
          <c:w val="0.18091666666666673"/>
          <c:h val="8.3717191601049887E-2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200"/>
              <a:t>CoFRT1100</a:t>
            </a:r>
            <a:r>
              <a:rPr lang="en-US" sz="1200" baseline="0"/>
              <a:t> (110 nm)</a:t>
            </a:r>
            <a:endParaRPr lang="en-US" sz="1200"/>
          </a:p>
        </c:rich>
      </c:tx>
      <c:layout>
        <c:manualLayout>
          <c:xMode val="edge"/>
          <c:yMode val="edge"/>
          <c:x val="0.35575000000000001"/>
          <c:y val="1.3888888888888892E-2"/>
        </c:manualLayout>
      </c:layout>
    </c:title>
    <c:plotArea>
      <c:layout>
        <c:manualLayout>
          <c:layoutTarget val="inner"/>
          <c:xMode val="edge"/>
          <c:yMode val="edge"/>
          <c:x val="9.9919072615923005E-2"/>
          <c:y val="0.11284339457567805"/>
          <c:w val="0.84834623797025366"/>
          <c:h val="0.75993037328667268"/>
        </c:manualLayout>
      </c:layout>
      <c:scatterChart>
        <c:scatterStyle val="lineMarker"/>
        <c:ser>
          <c:idx val="0"/>
          <c:order val="0"/>
          <c:tx>
            <c:v>rotace</c:v>
          </c:tx>
          <c:spPr>
            <a:ln w="3175">
              <a:solidFill>
                <a:prstClr val="black"/>
              </a:solidFill>
            </a:ln>
          </c:spPr>
          <c:marker>
            <c:symbol val="diamond"/>
            <c:size val="3"/>
          </c:marker>
          <c:xVal>
            <c:numRef>
              <c:f>'COFRT1100.ro'!$L$2:$L$126</c:f>
              <c:numCache>
                <c:formatCode>General</c:formatCode>
                <c:ptCount val="125"/>
                <c:pt idx="0">
                  <c:v>1.3764666666666665</c:v>
                </c:pt>
                <c:pt idx="1">
                  <c:v>1.4077499999999998</c:v>
                </c:pt>
                <c:pt idx="2">
                  <c:v>1.4404883720930233</c:v>
                </c:pt>
                <c:pt idx="3">
                  <c:v>1.4747857142857141</c:v>
                </c:pt>
                <c:pt idx="4">
                  <c:v>1.5107560975609755</c:v>
                </c:pt>
                <c:pt idx="5">
                  <c:v>1.5485249999999999</c:v>
                </c:pt>
                <c:pt idx="6">
                  <c:v>1.5681265822784809</c:v>
                </c:pt>
                <c:pt idx="7">
                  <c:v>1.5882307692307691</c:v>
                </c:pt>
                <c:pt idx="8">
                  <c:v>1.6088571428571428</c:v>
                </c:pt>
                <c:pt idx="9">
                  <c:v>1.6300263157894737</c:v>
                </c:pt>
                <c:pt idx="10">
                  <c:v>1.6517599999999999</c:v>
                </c:pt>
                <c:pt idx="11">
                  <c:v>1.6740810810810809</c:v>
                </c:pt>
                <c:pt idx="12">
                  <c:v>1.697013698630137</c:v>
                </c:pt>
                <c:pt idx="13">
                  <c:v>1.7205833333333334</c:v>
                </c:pt>
                <c:pt idx="14">
                  <c:v>1.7448169014084507</c:v>
                </c:pt>
                <c:pt idx="15">
                  <c:v>1.7697428571428571</c:v>
                </c:pt>
                <c:pt idx="16">
                  <c:v>1.795391304347826</c:v>
                </c:pt>
                <c:pt idx="17">
                  <c:v>1.8217941176470587</c:v>
                </c:pt>
                <c:pt idx="18">
                  <c:v>1.8489850746268657</c:v>
                </c:pt>
                <c:pt idx="19">
                  <c:v>1.877</c:v>
                </c:pt>
                <c:pt idx="20">
                  <c:v>1.905876923076923</c:v>
                </c:pt>
                <c:pt idx="21">
                  <c:v>1.9356562499999999</c:v>
                </c:pt>
                <c:pt idx="22">
                  <c:v>1.9663809523809523</c:v>
                </c:pt>
                <c:pt idx="23">
                  <c:v>1.9980967741935483</c:v>
                </c:pt>
                <c:pt idx="24">
                  <c:v>2.0308524590163932</c:v>
                </c:pt>
                <c:pt idx="25">
                  <c:v>2.0646999999999998</c:v>
                </c:pt>
                <c:pt idx="26">
                  <c:v>2.0996949152542372</c:v>
                </c:pt>
                <c:pt idx="27">
                  <c:v>2.1358965517241377</c:v>
                </c:pt>
                <c:pt idx="28">
                  <c:v>2.1733684210526314</c:v>
                </c:pt>
                <c:pt idx="29">
                  <c:v>2.2121785714285713</c:v>
                </c:pt>
                <c:pt idx="30">
                  <c:v>2.2523999999999997</c:v>
                </c:pt>
                <c:pt idx="31">
                  <c:v>2.294111111111111</c:v>
                </c:pt>
                <c:pt idx="32">
                  <c:v>2.3373962264150943</c:v>
                </c:pt>
                <c:pt idx="33">
                  <c:v>2.3823461538461537</c:v>
                </c:pt>
                <c:pt idx="34">
                  <c:v>2.4290588235294117</c:v>
                </c:pt>
                <c:pt idx="35">
                  <c:v>2.4776400000000001</c:v>
                </c:pt>
                <c:pt idx="36">
                  <c:v>2.5026666666666664</c:v>
                </c:pt>
                <c:pt idx="37">
                  <c:v>2.5282040816326528</c:v>
                </c:pt>
                <c:pt idx="38">
                  <c:v>2.5542680412371133</c:v>
                </c:pt>
                <c:pt idx="39">
                  <c:v>2.5701659751037345</c:v>
                </c:pt>
                <c:pt idx="40">
                  <c:v>2.5808749999999998</c:v>
                </c:pt>
                <c:pt idx="41">
                  <c:v>2.5971069182389934</c:v>
                </c:pt>
                <c:pt idx="42">
                  <c:v>2.6080421052631579</c:v>
                </c:pt>
                <c:pt idx="43">
                  <c:v>2.6246186440677963</c:v>
                </c:pt>
                <c:pt idx="44">
                  <c:v>2.635787234042553</c:v>
                </c:pt>
                <c:pt idx="45">
                  <c:v>2.6641290322580642</c:v>
                </c:pt>
                <c:pt idx="46">
                  <c:v>2.6930869565217388</c:v>
                </c:pt>
                <c:pt idx="47">
                  <c:v>2.7226813186813184</c:v>
                </c:pt>
                <c:pt idx="48">
                  <c:v>2.752933333333333</c:v>
                </c:pt>
                <c:pt idx="49">
                  <c:v>2.7838651685393256</c:v>
                </c:pt>
                <c:pt idx="50">
                  <c:v>2.8154999999999997</c:v>
                </c:pt>
                <c:pt idx="51">
                  <c:v>2.847862068965517</c:v>
                </c:pt>
                <c:pt idx="52">
                  <c:v>2.8809767441860465</c:v>
                </c:pt>
                <c:pt idx="53">
                  <c:v>2.9148705882352939</c:v>
                </c:pt>
                <c:pt idx="54">
                  <c:v>2.9495714285714283</c:v>
                </c:pt>
                <c:pt idx="55">
                  <c:v>2.9851084337349394</c:v>
                </c:pt>
                <c:pt idx="56">
                  <c:v>3.021512195121951</c:v>
                </c:pt>
                <c:pt idx="57">
                  <c:v>3.0588148148148147</c:v>
                </c:pt>
                <c:pt idx="58">
                  <c:v>3.0970499999999999</c:v>
                </c:pt>
                <c:pt idx="59">
                  <c:v>3.1362531645569618</c:v>
                </c:pt>
                <c:pt idx="60">
                  <c:v>3.1764615384615382</c:v>
                </c:pt>
                <c:pt idx="61">
                  <c:v>3.2177142857142855</c:v>
                </c:pt>
                <c:pt idx="62">
                  <c:v>3.2600526315789473</c:v>
                </c:pt>
                <c:pt idx="63">
                  <c:v>3.2773015873015869</c:v>
                </c:pt>
                <c:pt idx="64">
                  <c:v>3.2947340425531912</c:v>
                </c:pt>
                <c:pt idx="65">
                  <c:v>3.3123529411764703</c:v>
                </c:pt>
                <c:pt idx="66">
                  <c:v>3.3301612903225806</c:v>
                </c:pt>
                <c:pt idx="67">
                  <c:v>3.3481621621621618</c:v>
                </c:pt>
                <c:pt idx="68">
                  <c:v>3.3663586956521736</c:v>
                </c:pt>
                <c:pt idx="69">
                  <c:v>3.3847540983606557</c:v>
                </c:pt>
                <c:pt idx="70">
                  <c:v>3.4033516483516482</c:v>
                </c:pt>
                <c:pt idx="71">
                  <c:v>3.4221546961325964</c:v>
                </c:pt>
                <c:pt idx="72">
                  <c:v>3.4411666666666667</c:v>
                </c:pt>
                <c:pt idx="73">
                  <c:v>3.4603910614525137</c:v>
                </c:pt>
                <c:pt idx="74">
                  <c:v>3.4798314606741569</c:v>
                </c:pt>
                <c:pt idx="75">
                  <c:v>3.4994915254237284</c:v>
                </c:pt>
                <c:pt idx="76">
                  <c:v>3.5193749999999997</c:v>
                </c:pt>
                <c:pt idx="77">
                  <c:v>3.5394857142857141</c:v>
                </c:pt>
                <c:pt idx="78">
                  <c:v>3.5598275862068962</c:v>
                </c:pt>
                <c:pt idx="79">
                  <c:v>3.5804046242774565</c:v>
                </c:pt>
                <c:pt idx="80">
                  <c:v>3.6012209302325577</c:v>
                </c:pt>
                <c:pt idx="81">
                  <c:v>3.6222807017543857</c:v>
                </c:pt>
                <c:pt idx="82">
                  <c:v>3.6435882352941174</c:v>
                </c:pt>
                <c:pt idx="83">
                  <c:v>3.6651479289940827</c:v>
                </c:pt>
                <c:pt idx="84">
                  <c:v>3.6869642857142857</c:v>
                </c:pt>
                <c:pt idx="85">
                  <c:v>3.7090419161676644</c:v>
                </c:pt>
                <c:pt idx="86">
                  <c:v>3.7313855421686744</c:v>
                </c:pt>
                <c:pt idx="87">
                  <c:v>3.754</c:v>
                </c:pt>
                <c:pt idx="88">
                  <c:v>3.776890243902439</c:v>
                </c:pt>
                <c:pt idx="89">
                  <c:v>3.8000613496932512</c:v>
                </c:pt>
                <c:pt idx="90">
                  <c:v>3.8235185185185183</c:v>
                </c:pt>
                <c:pt idx="91">
                  <c:v>3.8472670807453415</c:v>
                </c:pt>
                <c:pt idx="92">
                  <c:v>3.8713124999999997</c:v>
                </c:pt>
                <c:pt idx="93">
                  <c:v>3.8956603773584906</c:v>
                </c:pt>
                <c:pt idx="94">
                  <c:v>3.9203164556962022</c:v>
                </c:pt>
                <c:pt idx="95">
                  <c:v>3.9452866242038214</c:v>
                </c:pt>
                <c:pt idx="96">
                  <c:v>3.9705769230769228</c:v>
                </c:pt>
                <c:pt idx="97">
                  <c:v>3.9961935483870965</c:v>
                </c:pt>
                <c:pt idx="98">
                  <c:v>4.0221428571428568</c:v>
                </c:pt>
                <c:pt idx="99">
                  <c:v>4.0484313725490191</c:v>
                </c:pt>
                <c:pt idx="100">
                  <c:v>4.0750657894736841</c:v>
                </c:pt>
                <c:pt idx="101">
                  <c:v>4.1020529801324503</c:v>
                </c:pt>
                <c:pt idx="102">
                  <c:v>4.1293999999999995</c:v>
                </c:pt>
                <c:pt idx="103">
                  <c:v>4.1571140939597315</c:v>
                </c:pt>
                <c:pt idx="104">
                  <c:v>4.1852027027027026</c:v>
                </c:pt>
                <c:pt idx="105">
                  <c:v>4.2136734693877544</c:v>
                </c:pt>
                <c:pt idx="106">
                  <c:v>4.2425342465753424</c:v>
                </c:pt>
                <c:pt idx="107">
                  <c:v>4.2717931034482755</c:v>
                </c:pt>
                <c:pt idx="108">
                  <c:v>4.3014583333333327</c:v>
                </c:pt>
                <c:pt idx="109">
                  <c:v>4.3315384615384609</c:v>
                </c:pt>
                <c:pt idx="110">
                  <c:v>4.3620422535211265</c:v>
                </c:pt>
                <c:pt idx="111">
                  <c:v>4.392978723404255</c:v>
                </c:pt>
                <c:pt idx="112">
                  <c:v>4.4243571428571427</c:v>
                </c:pt>
                <c:pt idx="113">
                  <c:v>4.4561870503597119</c:v>
                </c:pt>
                <c:pt idx="114">
                  <c:v>4.4884782608695648</c:v>
                </c:pt>
                <c:pt idx="115">
                  <c:v>4.5212408759124081</c:v>
                </c:pt>
                <c:pt idx="116">
                  <c:v>4.5544852941176472</c:v>
                </c:pt>
                <c:pt idx="117">
                  <c:v>4.588222222222222</c:v>
                </c:pt>
                <c:pt idx="118">
                  <c:v>4.6224626865671636</c:v>
                </c:pt>
                <c:pt idx="119">
                  <c:v>4.6572180451127814</c:v>
                </c:pt>
                <c:pt idx="120">
                  <c:v>4.6924999999999999</c:v>
                </c:pt>
                <c:pt idx="121">
                  <c:v>4.7283206106870228</c:v>
                </c:pt>
                <c:pt idx="122">
                  <c:v>4.7646923076923073</c:v>
                </c:pt>
                <c:pt idx="123">
                  <c:v>4.8016279069767442</c:v>
                </c:pt>
                <c:pt idx="124">
                  <c:v>4.8391406249999998</c:v>
                </c:pt>
              </c:numCache>
            </c:numRef>
          </c:xVal>
          <c:yVal>
            <c:numRef>
              <c:f>'COFRT1100.ro'!$N$2:$N$126</c:f>
              <c:numCache>
                <c:formatCode>General</c:formatCode>
                <c:ptCount val="125"/>
                <c:pt idx="0">
                  <c:v>-3.3736762646341921E-2</c:v>
                </c:pt>
                <c:pt idx="1">
                  <c:v>-2.8400819051727807E-2</c:v>
                </c:pt>
                <c:pt idx="2">
                  <c:v>-1.3648432629054078E-2</c:v>
                </c:pt>
                <c:pt idx="3">
                  <c:v>3.2789036376160909E-2</c:v>
                </c:pt>
                <c:pt idx="4">
                  <c:v>0.10991294228925262</c:v>
                </c:pt>
                <c:pt idx="5">
                  <c:v>0.10135486583963017</c:v>
                </c:pt>
                <c:pt idx="6">
                  <c:v>9.5234467701791059E-2</c:v>
                </c:pt>
                <c:pt idx="7">
                  <c:v>6.1339534302998877E-2</c:v>
                </c:pt>
                <c:pt idx="8">
                  <c:v>1.8884243631627558E-2</c:v>
                </c:pt>
                <c:pt idx="9">
                  <c:v>-4.3622481141558561E-2</c:v>
                </c:pt>
                <c:pt idx="10">
                  <c:v>-9.8700741278569634E-2</c:v>
                </c:pt>
                <c:pt idx="11">
                  <c:v>-0.16586987802232242</c:v>
                </c:pt>
                <c:pt idx="12">
                  <c:v>-0.23455544645865817</c:v>
                </c:pt>
                <c:pt idx="13">
                  <c:v>-0.29485583073654503</c:v>
                </c:pt>
                <c:pt idx="14">
                  <c:v>-0.34842742548059452</c:v>
                </c:pt>
                <c:pt idx="15">
                  <c:v>-0.3813465727476722</c:v>
                </c:pt>
                <c:pt idx="16">
                  <c:v>-0.39902498498339306</c:v>
                </c:pt>
                <c:pt idx="17">
                  <c:v>-0.3978010655526969</c:v>
                </c:pt>
                <c:pt idx="18">
                  <c:v>-0.38104607824198444</c:v>
                </c:pt>
                <c:pt idx="19">
                  <c:v>-0.35717546497270697</c:v>
                </c:pt>
                <c:pt idx="20">
                  <c:v>-0.32862150003210983</c:v>
                </c:pt>
                <c:pt idx="21">
                  <c:v>-0.29686937234645211</c:v>
                </c:pt>
                <c:pt idx="22">
                  <c:v>-0.26235127658676871</c:v>
                </c:pt>
                <c:pt idx="23">
                  <c:v>-0.22868998619040204</c:v>
                </c:pt>
                <c:pt idx="24">
                  <c:v>-0.19743630767741702</c:v>
                </c:pt>
                <c:pt idx="25">
                  <c:v>-0.16872628104798937</c:v>
                </c:pt>
                <c:pt idx="26">
                  <c:v>-0.14484686056411897</c:v>
                </c:pt>
                <c:pt idx="27">
                  <c:v>-0.12581640047117887</c:v>
                </c:pt>
                <c:pt idx="28">
                  <c:v>-0.11042298959033718</c:v>
                </c:pt>
                <c:pt idx="29">
                  <c:v>-9.2561021323009321E-2</c:v>
                </c:pt>
                <c:pt idx="30">
                  <c:v>-7.5640811301162264E-2</c:v>
                </c:pt>
                <c:pt idx="31">
                  <c:v>-6.2325856832456852E-2</c:v>
                </c:pt>
                <c:pt idx="32">
                  <c:v>-5.3297764368773086E-2</c:v>
                </c:pt>
                <c:pt idx="33">
                  <c:v>-4.8499679005086976E-2</c:v>
                </c:pt>
                <c:pt idx="34">
                  <c:v>-4.7704553208863E-2</c:v>
                </c:pt>
                <c:pt idx="35">
                  <c:v>-4.9824168204251375E-2</c:v>
                </c:pt>
                <c:pt idx="36">
                  <c:v>-5.1428058802492474E-2</c:v>
                </c:pt>
                <c:pt idx="37">
                  <c:v>-5.3476003289907134E-2</c:v>
                </c:pt>
                <c:pt idx="38">
                  <c:v>-5.4951839903324244E-2</c:v>
                </c:pt>
                <c:pt idx="39">
                  <c:v>-5.6232581443718857E-2</c:v>
                </c:pt>
                <c:pt idx="40">
                  <c:v>-5.671396804602178E-2</c:v>
                </c:pt>
                <c:pt idx="41">
                  <c:v>-5.7684824597924317E-2</c:v>
                </c:pt>
                <c:pt idx="42">
                  <c:v>-5.8203564554970888E-2</c:v>
                </c:pt>
                <c:pt idx="43">
                  <c:v>-5.9168814383907475E-2</c:v>
                </c:pt>
                <c:pt idx="44">
                  <c:v>-5.9887489839826245E-2</c:v>
                </c:pt>
                <c:pt idx="45">
                  <c:v>-6.1402989051880782E-2</c:v>
                </c:pt>
                <c:pt idx="46">
                  <c:v>-6.1435890676874737E-2</c:v>
                </c:pt>
                <c:pt idx="47">
                  <c:v>-6.0206738427184242E-2</c:v>
                </c:pt>
                <c:pt idx="48">
                  <c:v>-6.0283090860976739E-2</c:v>
                </c:pt>
                <c:pt idx="49">
                  <c:v>-5.9632488662994192E-2</c:v>
                </c:pt>
                <c:pt idx="50">
                  <c:v>-5.7508546050680738E-2</c:v>
                </c:pt>
                <c:pt idx="51">
                  <c:v>-5.6335707446264198E-2</c:v>
                </c:pt>
                <c:pt idx="52">
                  <c:v>-5.451909270552624E-2</c:v>
                </c:pt>
                <c:pt idx="53">
                  <c:v>-5.2616071072992765E-2</c:v>
                </c:pt>
                <c:pt idx="54">
                  <c:v>-5.0672326666428825E-2</c:v>
                </c:pt>
                <c:pt idx="55">
                  <c:v>-4.8656676258945118E-2</c:v>
                </c:pt>
                <c:pt idx="56">
                  <c:v>-4.6522031560540043E-2</c:v>
                </c:pt>
                <c:pt idx="57">
                  <c:v>-4.5207544801456008E-2</c:v>
                </c:pt>
                <c:pt idx="58">
                  <c:v>-4.475264276311542E-2</c:v>
                </c:pt>
                <c:pt idx="59">
                  <c:v>-4.5551420683855204E-2</c:v>
                </c:pt>
                <c:pt idx="60">
                  <c:v>-4.7321168659018219E-2</c:v>
                </c:pt>
                <c:pt idx="61">
                  <c:v>-5.0368038159298453E-2</c:v>
                </c:pt>
                <c:pt idx="62">
                  <c:v>-5.4571973641617783E-2</c:v>
                </c:pt>
                <c:pt idx="63">
                  <c:v>-5.6735756092705987E-2</c:v>
                </c:pt>
                <c:pt idx="64">
                  <c:v>-5.8399961142896688E-2</c:v>
                </c:pt>
                <c:pt idx="65">
                  <c:v>-6.0493354685990014E-2</c:v>
                </c:pt>
                <c:pt idx="66">
                  <c:v>-6.257899057171537E-2</c:v>
                </c:pt>
                <c:pt idx="67">
                  <c:v>-6.487765448594221E-2</c:v>
                </c:pt>
                <c:pt idx="68">
                  <c:v>-6.7041032325546895E-2</c:v>
                </c:pt>
                <c:pt idx="69">
                  <c:v>-7.5123032967585643E-2</c:v>
                </c:pt>
                <c:pt idx="70">
                  <c:v>-7.2937840854969876E-2</c:v>
                </c:pt>
                <c:pt idx="71">
                  <c:v>-7.5345420903082938E-2</c:v>
                </c:pt>
                <c:pt idx="72">
                  <c:v>-7.8318485853774128E-2</c:v>
                </c:pt>
                <c:pt idx="73">
                  <c:v>-8.1044141976562387E-2</c:v>
                </c:pt>
                <c:pt idx="74">
                  <c:v>-8.4021001959876052E-2</c:v>
                </c:pt>
                <c:pt idx="75">
                  <c:v>-8.6563664751360569E-2</c:v>
                </c:pt>
                <c:pt idx="76">
                  <c:v>-8.9079602176713513E-2</c:v>
                </c:pt>
                <c:pt idx="77">
                  <c:v>-9.1949117654690285E-2</c:v>
                </c:pt>
                <c:pt idx="78">
                  <c:v>-9.4288519781652494E-2</c:v>
                </c:pt>
                <c:pt idx="79">
                  <c:v>-9.6442871919955001E-2</c:v>
                </c:pt>
                <c:pt idx="80">
                  <c:v>-9.8318646186400446E-2</c:v>
                </c:pt>
                <c:pt idx="81">
                  <c:v>-0.10052574245762398</c:v>
                </c:pt>
                <c:pt idx="82">
                  <c:v>-0.10188797215027551</c:v>
                </c:pt>
                <c:pt idx="83">
                  <c:v>-0.10374907405496486</c:v>
                </c:pt>
                <c:pt idx="84">
                  <c:v>-0.10523403830483506</c:v>
                </c:pt>
                <c:pt idx="85">
                  <c:v>-0.10672643460916038</c:v>
                </c:pt>
                <c:pt idx="86">
                  <c:v>-0.10776232346484778</c:v>
                </c:pt>
                <c:pt idx="87">
                  <c:v>-0.10876161495670407</c:v>
                </c:pt>
                <c:pt idx="88">
                  <c:v>-0.10987705586282384</c:v>
                </c:pt>
                <c:pt idx="89">
                  <c:v>-0.11065922493296243</c:v>
                </c:pt>
                <c:pt idx="90">
                  <c:v>-0.111447846868792</c:v>
                </c:pt>
                <c:pt idx="91">
                  <c:v>-0.11144863872952714</c:v>
                </c:pt>
                <c:pt idx="92">
                  <c:v>-0.11197400266302796</c:v>
                </c:pt>
                <c:pt idx="93">
                  <c:v>-0.11132434397946241</c:v>
                </c:pt>
                <c:pt idx="94">
                  <c:v>-0.11146763674543543</c:v>
                </c:pt>
                <c:pt idx="95">
                  <c:v>-0.11095142875985146</c:v>
                </c:pt>
                <c:pt idx="96">
                  <c:v>-0.11067069649741695</c:v>
                </c:pt>
                <c:pt idx="97">
                  <c:v>-0.10996540657628734</c:v>
                </c:pt>
                <c:pt idx="98">
                  <c:v>-0.10854241762944873</c:v>
                </c:pt>
                <c:pt idx="99">
                  <c:v>-0.10855331690863318</c:v>
                </c:pt>
                <c:pt idx="100">
                  <c:v>-0.10629876688018472</c:v>
                </c:pt>
                <c:pt idx="101">
                  <c:v>-0.10441691197777639</c:v>
                </c:pt>
                <c:pt idx="102">
                  <c:v>-0.10349311396723518</c:v>
                </c:pt>
                <c:pt idx="103">
                  <c:v>-0.10240628941964885</c:v>
                </c:pt>
                <c:pt idx="104">
                  <c:v>-9.9952766877723517E-2</c:v>
                </c:pt>
                <c:pt idx="105">
                  <c:v>-9.7010646909322776E-2</c:v>
                </c:pt>
                <c:pt idx="106">
                  <c:v>-9.1728223249915739E-2</c:v>
                </c:pt>
                <c:pt idx="107">
                  <c:v>-9.1419297311401318E-2</c:v>
                </c:pt>
                <c:pt idx="108">
                  <c:v>-8.6149100628553327E-2</c:v>
                </c:pt>
                <c:pt idx="109">
                  <c:v>-8.0528983946941371E-2</c:v>
                </c:pt>
                <c:pt idx="110">
                  <c:v>-7.2741734885291801E-2</c:v>
                </c:pt>
                <c:pt idx="111">
                  <c:v>-6.5643663005481981E-2</c:v>
                </c:pt>
                <c:pt idx="112">
                  <c:v>-6.0575497806411943E-2</c:v>
                </c:pt>
                <c:pt idx="113">
                  <c:v>-4.7349041501586885E-2</c:v>
                </c:pt>
                <c:pt idx="114">
                  <c:v>-3.337478910693005E-2</c:v>
                </c:pt>
                <c:pt idx="115">
                  <c:v>-3.1950247555120596E-2</c:v>
                </c:pt>
                <c:pt idx="116">
                  <c:v>-2.54607653919879E-2</c:v>
                </c:pt>
                <c:pt idx="117">
                  <c:v>-1.2048604002924896E-2</c:v>
                </c:pt>
                <c:pt idx="118">
                  <c:v>-5.4522489789590135E-3</c:v>
                </c:pt>
                <c:pt idx="119">
                  <c:v>-3.9987681853902368E-3</c:v>
                </c:pt>
                <c:pt idx="120">
                  <c:v>3.4962419610852454E-3</c:v>
                </c:pt>
                <c:pt idx="121">
                  <c:v>-5.3012772351179321E-3</c:v>
                </c:pt>
                <c:pt idx="122">
                  <c:v>-7.2970035269019056E-3</c:v>
                </c:pt>
                <c:pt idx="123">
                  <c:v>8.5258029473753265E-3</c:v>
                </c:pt>
                <c:pt idx="124">
                  <c:v>-1.1258461988400412E-3</c:v>
                </c:pt>
              </c:numCache>
            </c:numRef>
          </c:yVal>
        </c:ser>
        <c:ser>
          <c:idx val="1"/>
          <c:order val="1"/>
          <c:tx>
            <c:v>elipticita</c:v>
          </c:tx>
          <c:spPr>
            <a:ln w="3175">
              <a:solidFill>
                <a:prstClr val="black"/>
              </a:solidFill>
            </a:ln>
          </c:spPr>
          <c:marker>
            <c:symbol val="diamond"/>
            <c:size val="3"/>
          </c:marker>
          <c:xVal>
            <c:numRef>
              <c:f>'COFRT1100.el'!$L$2:$L$126</c:f>
              <c:numCache>
                <c:formatCode>General</c:formatCode>
                <c:ptCount val="125"/>
                <c:pt idx="0">
                  <c:v>1.3764666666666665</c:v>
                </c:pt>
                <c:pt idx="1">
                  <c:v>1.4077499999999998</c:v>
                </c:pt>
                <c:pt idx="2">
                  <c:v>1.4404883720930233</c:v>
                </c:pt>
                <c:pt idx="3">
                  <c:v>1.4747857142857141</c:v>
                </c:pt>
                <c:pt idx="4">
                  <c:v>1.5107560975609755</c:v>
                </c:pt>
                <c:pt idx="5">
                  <c:v>1.5485249999999999</c:v>
                </c:pt>
                <c:pt idx="6">
                  <c:v>1.5681265822784809</c:v>
                </c:pt>
                <c:pt idx="7">
                  <c:v>1.5882307692307691</c:v>
                </c:pt>
                <c:pt idx="8">
                  <c:v>1.6088571428571428</c:v>
                </c:pt>
                <c:pt idx="9">
                  <c:v>1.6300263157894737</c:v>
                </c:pt>
                <c:pt idx="10">
                  <c:v>1.6517599999999999</c:v>
                </c:pt>
                <c:pt idx="11">
                  <c:v>1.6740810810810809</c:v>
                </c:pt>
                <c:pt idx="12">
                  <c:v>1.697013698630137</c:v>
                </c:pt>
                <c:pt idx="13">
                  <c:v>1.7205833333333334</c:v>
                </c:pt>
                <c:pt idx="14">
                  <c:v>1.7448169014084507</c:v>
                </c:pt>
                <c:pt idx="15">
                  <c:v>1.7697428571428571</c:v>
                </c:pt>
                <c:pt idx="16">
                  <c:v>1.795391304347826</c:v>
                </c:pt>
                <c:pt idx="17">
                  <c:v>1.8217941176470587</c:v>
                </c:pt>
                <c:pt idx="18">
                  <c:v>1.8489850746268657</c:v>
                </c:pt>
                <c:pt idx="19">
                  <c:v>1.877</c:v>
                </c:pt>
                <c:pt idx="20">
                  <c:v>1.905876923076923</c:v>
                </c:pt>
                <c:pt idx="21">
                  <c:v>1.9356562499999999</c:v>
                </c:pt>
                <c:pt idx="22">
                  <c:v>1.9663809523809523</c:v>
                </c:pt>
                <c:pt idx="23">
                  <c:v>1.9980967741935483</c:v>
                </c:pt>
                <c:pt idx="24">
                  <c:v>2.0308524590163932</c:v>
                </c:pt>
                <c:pt idx="25">
                  <c:v>2.0646999999999998</c:v>
                </c:pt>
                <c:pt idx="26">
                  <c:v>2.0996949152542372</c:v>
                </c:pt>
                <c:pt idx="27">
                  <c:v>2.1358965517241377</c:v>
                </c:pt>
                <c:pt idx="28">
                  <c:v>2.1733684210526314</c:v>
                </c:pt>
                <c:pt idx="29">
                  <c:v>2.2121785714285713</c:v>
                </c:pt>
                <c:pt idx="30">
                  <c:v>2.2523999999999997</c:v>
                </c:pt>
                <c:pt idx="31">
                  <c:v>2.294111111111111</c:v>
                </c:pt>
                <c:pt idx="32">
                  <c:v>2.3373962264150943</c:v>
                </c:pt>
                <c:pt idx="33">
                  <c:v>2.3823461538461537</c:v>
                </c:pt>
                <c:pt idx="34">
                  <c:v>2.4290588235294117</c:v>
                </c:pt>
                <c:pt idx="35">
                  <c:v>2.4776400000000001</c:v>
                </c:pt>
                <c:pt idx="36">
                  <c:v>2.5026666666666664</c:v>
                </c:pt>
                <c:pt idx="37">
                  <c:v>2.5282040816326528</c:v>
                </c:pt>
                <c:pt idx="38">
                  <c:v>2.5542680412371133</c:v>
                </c:pt>
                <c:pt idx="39">
                  <c:v>2.5701659751037345</c:v>
                </c:pt>
                <c:pt idx="40">
                  <c:v>2.5808749999999998</c:v>
                </c:pt>
                <c:pt idx="41">
                  <c:v>2.5971069182389934</c:v>
                </c:pt>
                <c:pt idx="42">
                  <c:v>2.6080421052631579</c:v>
                </c:pt>
                <c:pt idx="43">
                  <c:v>2.6246186440677963</c:v>
                </c:pt>
                <c:pt idx="44">
                  <c:v>2.635787234042553</c:v>
                </c:pt>
                <c:pt idx="45">
                  <c:v>2.6641290322580642</c:v>
                </c:pt>
                <c:pt idx="46">
                  <c:v>2.6930869565217388</c:v>
                </c:pt>
                <c:pt idx="47">
                  <c:v>2.7226813186813184</c:v>
                </c:pt>
                <c:pt idx="48">
                  <c:v>2.752933333333333</c:v>
                </c:pt>
                <c:pt idx="49">
                  <c:v>2.7838651685393256</c:v>
                </c:pt>
                <c:pt idx="50">
                  <c:v>2.8154999999999997</c:v>
                </c:pt>
                <c:pt idx="51">
                  <c:v>2.847862068965517</c:v>
                </c:pt>
                <c:pt idx="52">
                  <c:v>2.8809767441860465</c:v>
                </c:pt>
                <c:pt idx="53">
                  <c:v>2.9148705882352939</c:v>
                </c:pt>
                <c:pt idx="54">
                  <c:v>2.9495714285714283</c:v>
                </c:pt>
                <c:pt idx="55">
                  <c:v>2.9851084337349394</c:v>
                </c:pt>
                <c:pt idx="56">
                  <c:v>3.021512195121951</c:v>
                </c:pt>
                <c:pt idx="57">
                  <c:v>3.0588148148148147</c:v>
                </c:pt>
                <c:pt idx="58">
                  <c:v>3.0970499999999999</c:v>
                </c:pt>
                <c:pt idx="59">
                  <c:v>3.1362531645569618</c:v>
                </c:pt>
                <c:pt idx="60">
                  <c:v>3.1764615384615382</c:v>
                </c:pt>
                <c:pt idx="61">
                  <c:v>3.2177142857142855</c:v>
                </c:pt>
                <c:pt idx="62">
                  <c:v>3.2600526315789473</c:v>
                </c:pt>
                <c:pt idx="63">
                  <c:v>3.2773015873015869</c:v>
                </c:pt>
                <c:pt idx="64">
                  <c:v>3.2947340425531912</c:v>
                </c:pt>
                <c:pt idx="65">
                  <c:v>3.3123529411764703</c:v>
                </c:pt>
                <c:pt idx="66">
                  <c:v>3.3301612903225806</c:v>
                </c:pt>
                <c:pt idx="67">
                  <c:v>3.3481621621621618</c:v>
                </c:pt>
                <c:pt idx="68">
                  <c:v>3.3663586956521736</c:v>
                </c:pt>
                <c:pt idx="69">
                  <c:v>3.3847540983606557</c:v>
                </c:pt>
                <c:pt idx="70">
                  <c:v>3.4033516483516482</c:v>
                </c:pt>
                <c:pt idx="71">
                  <c:v>3.4221546961325964</c:v>
                </c:pt>
                <c:pt idx="72">
                  <c:v>3.4411666666666667</c:v>
                </c:pt>
                <c:pt idx="73">
                  <c:v>3.4603910614525137</c:v>
                </c:pt>
                <c:pt idx="74">
                  <c:v>3.4798314606741569</c:v>
                </c:pt>
                <c:pt idx="75">
                  <c:v>3.4994915254237284</c:v>
                </c:pt>
                <c:pt idx="76">
                  <c:v>3.5193749999999997</c:v>
                </c:pt>
                <c:pt idx="77">
                  <c:v>3.5394857142857141</c:v>
                </c:pt>
                <c:pt idx="78">
                  <c:v>3.5598275862068962</c:v>
                </c:pt>
                <c:pt idx="79">
                  <c:v>3.5804046242774565</c:v>
                </c:pt>
                <c:pt idx="80">
                  <c:v>3.6012209302325577</c:v>
                </c:pt>
                <c:pt idx="81">
                  <c:v>3.6222807017543857</c:v>
                </c:pt>
                <c:pt idx="82">
                  <c:v>3.6435882352941174</c:v>
                </c:pt>
                <c:pt idx="83">
                  <c:v>3.6651479289940827</c:v>
                </c:pt>
                <c:pt idx="84">
                  <c:v>3.6869642857142857</c:v>
                </c:pt>
                <c:pt idx="85">
                  <c:v>3.7090419161676644</c:v>
                </c:pt>
                <c:pt idx="86">
                  <c:v>3.7313855421686744</c:v>
                </c:pt>
                <c:pt idx="87">
                  <c:v>3.754</c:v>
                </c:pt>
                <c:pt idx="88">
                  <c:v>3.776890243902439</c:v>
                </c:pt>
                <c:pt idx="89">
                  <c:v>3.8000613496932512</c:v>
                </c:pt>
                <c:pt idx="90">
                  <c:v>3.8235185185185183</c:v>
                </c:pt>
                <c:pt idx="91">
                  <c:v>3.8472670807453415</c:v>
                </c:pt>
                <c:pt idx="92">
                  <c:v>3.8713124999999997</c:v>
                </c:pt>
                <c:pt idx="93">
                  <c:v>3.8956603773584906</c:v>
                </c:pt>
                <c:pt idx="94">
                  <c:v>3.9203164556962022</c:v>
                </c:pt>
                <c:pt idx="95">
                  <c:v>3.9452866242038214</c:v>
                </c:pt>
                <c:pt idx="96">
                  <c:v>3.9705769230769228</c:v>
                </c:pt>
                <c:pt idx="97">
                  <c:v>3.9961935483870965</c:v>
                </c:pt>
                <c:pt idx="98">
                  <c:v>4.0221428571428568</c:v>
                </c:pt>
                <c:pt idx="99">
                  <c:v>4.0484313725490191</c:v>
                </c:pt>
                <c:pt idx="100">
                  <c:v>4.0750657894736841</c:v>
                </c:pt>
                <c:pt idx="101">
                  <c:v>4.1020529801324503</c:v>
                </c:pt>
                <c:pt idx="102">
                  <c:v>4.1293999999999995</c:v>
                </c:pt>
                <c:pt idx="103">
                  <c:v>4.1571140939597315</c:v>
                </c:pt>
                <c:pt idx="104">
                  <c:v>4.1852027027027026</c:v>
                </c:pt>
                <c:pt idx="105">
                  <c:v>4.2136734693877544</c:v>
                </c:pt>
                <c:pt idx="106">
                  <c:v>4.2425342465753424</c:v>
                </c:pt>
                <c:pt idx="107">
                  <c:v>4.2717931034482755</c:v>
                </c:pt>
                <c:pt idx="108">
                  <c:v>4.3014583333333327</c:v>
                </c:pt>
                <c:pt idx="109">
                  <c:v>4.3315384615384609</c:v>
                </c:pt>
                <c:pt idx="110">
                  <c:v>4.3620422535211265</c:v>
                </c:pt>
                <c:pt idx="111">
                  <c:v>4.392978723404255</c:v>
                </c:pt>
                <c:pt idx="112">
                  <c:v>4.4243571428571427</c:v>
                </c:pt>
                <c:pt idx="113">
                  <c:v>4.4561870503597119</c:v>
                </c:pt>
                <c:pt idx="114">
                  <c:v>4.4884782608695648</c:v>
                </c:pt>
                <c:pt idx="115">
                  <c:v>4.5212408759124081</c:v>
                </c:pt>
                <c:pt idx="116">
                  <c:v>4.5544852941176472</c:v>
                </c:pt>
                <c:pt idx="117">
                  <c:v>4.588222222222222</c:v>
                </c:pt>
                <c:pt idx="118">
                  <c:v>4.6224626865671636</c:v>
                </c:pt>
                <c:pt idx="119">
                  <c:v>4.6572180451127814</c:v>
                </c:pt>
                <c:pt idx="120">
                  <c:v>4.6924999999999999</c:v>
                </c:pt>
                <c:pt idx="121">
                  <c:v>4.7283206106870228</c:v>
                </c:pt>
                <c:pt idx="122">
                  <c:v>4.7646923076923073</c:v>
                </c:pt>
                <c:pt idx="123">
                  <c:v>4.8016279069767442</c:v>
                </c:pt>
                <c:pt idx="124">
                  <c:v>4.8391406249999998</c:v>
                </c:pt>
              </c:numCache>
            </c:numRef>
          </c:xVal>
          <c:yVal>
            <c:numRef>
              <c:f>'COFRT1100.el'!$T$2:$T$126</c:f>
              <c:numCache>
                <c:formatCode>General</c:formatCode>
                <c:ptCount val="125"/>
                <c:pt idx="0">
                  <c:v>-5.6982752615465523E-2</c:v>
                </c:pt>
                <c:pt idx="1">
                  <c:v>-7.558665946293644E-2</c:v>
                </c:pt>
                <c:pt idx="2">
                  <c:v>-5.555779972747249E-2</c:v>
                </c:pt>
                <c:pt idx="3">
                  <c:v>-8.8967045082788826E-2</c:v>
                </c:pt>
                <c:pt idx="4">
                  <c:v>-2.8540992267817353E-2</c:v>
                </c:pt>
                <c:pt idx="5">
                  <c:v>2.859384349517809E-2</c:v>
                </c:pt>
                <c:pt idx="6">
                  <c:v>0.12436082515826678</c:v>
                </c:pt>
                <c:pt idx="7">
                  <c:v>0.15095291924029897</c:v>
                </c:pt>
                <c:pt idx="8">
                  <c:v>0.28356792111228252</c:v>
                </c:pt>
                <c:pt idx="9">
                  <c:v>0.30568855506191722</c:v>
                </c:pt>
                <c:pt idx="10">
                  <c:v>0.33056216293425367</c:v>
                </c:pt>
                <c:pt idx="11">
                  <c:v>0.32417595687717088</c:v>
                </c:pt>
                <c:pt idx="12">
                  <c:v>0.30927860401824186</c:v>
                </c:pt>
                <c:pt idx="13">
                  <c:v>0.28394952851000754</c:v>
                </c:pt>
                <c:pt idx="14">
                  <c:v>0.2576317901565508</c:v>
                </c:pt>
                <c:pt idx="15">
                  <c:v>0.19636075253032484</c:v>
                </c:pt>
                <c:pt idx="16">
                  <c:v>0.12593218491335631</c:v>
                </c:pt>
                <c:pt idx="17">
                  <c:v>7.3294753356352785E-2</c:v>
                </c:pt>
                <c:pt idx="18">
                  <c:v>2.7404389045891563E-2</c:v>
                </c:pt>
                <c:pt idx="19">
                  <c:v>-7.2013624348333813E-3</c:v>
                </c:pt>
                <c:pt idx="20">
                  <c:v>-4.2201309149546416E-2</c:v>
                </c:pt>
                <c:pt idx="21">
                  <c:v>-7.0262273754770843E-2</c:v>
                </c:pt>
                <c:pt idx="22">
                  <c:v>-9.0681825375723085E-2</c:v>
                </c:pt>
                <c:pt idx="23">
                  <c:v>-0.10408958431085705</c:v>
                </c:pt>
                <c:pt idx="24">
                  <c:v>-0.11038828351736897</c:v>
                </c:pt>
                <c:pt idx="25">
                  <c:v>-0.10946298985796404</c:v>
                </c:pt>
                <c:pt idx="26">
                  <c:v>-0.10508058817467578</c:v>
                </c:pt>
                <c:pt idx="27">
                  <c:v>-0.10106057189048047</c:v>
                </c:pt>
                <c:pt idx="28">
                  <c:v>-0.10077764062504058</c:v>
                </c:pt>
                <c:pt idx="29">
                  <c:v>-9.7886329339380698E-2</c:v>
                </c:pt>
                <c:pt idx="30">
                  <c:v>-9.2360558440911428E-2</c:v>
                </c:pt>
                <c:pt idx="31">
                  <c:v>-8.3395287236861723E-2</c:v>
                </c:pt>
                <c:pt idx="32">
                  <c:v>-7.6196486883342435E-2</c:v>
                </c:pt>
                <c:pt idx="33">
                  <c:v>-6.0072929634592653E-2</c:v>
                </c:pt>
                <c:pt idx="34">
                  <c:v>-4.7536994337488647E-2</c:v>
                </c:pt>
                <c:pt idx="35">
                  <c:v>-4.073898788131889E-2</c:v>
                </c:pt>
                <c:pt idx="36">
                  <c:v>-3.8071262690494732E-2</c:v>
                </c:pt>
                <c:pt idx="37">
                  <c:v>-3.5549559405806008E-2</c:v>
                </c:pt>
                <c:pt idx="38">
                  <c:v>-3.3585170342328878E-2</c:v>
                </c:pt>
                <c:pt idx="39">
                  <c:v>-3.3909039377408648E-2</c:v>
                </c:pt>
                <c:pt idx="40">
                  <c:v>-3.3700143991670324E-2</c:v>
                </c:pt>
                <c:pt idx="41">
                  <c:v>-3.2700144873930956E-2</c:v>
                </c:pt>
                <c:pt idx="42">
                  <c:v>-3.3282216105516474E-2</c:v>
                </c:pt>
                <c:pt idx="43">
                  <c:v>-3.361404047128768E-2</c:v>
                </c:pt>
                <c:pt idx="44">
                  <c:v>-3.3710049729198707E-2</c:v>
                </c:pt>
                <c:pt idx="45">
                  <c:v>-3.3589266701749214E-2</c:v>
                </c:pt>
                <c:pt idx="46">
                  <c:v>-3.4218732019383698E-2</c:v>
                </c:pt>
                <c:pt idx="47">
                  <c:v>-3.5442716593359416E-2</c:v>
                </c:pt>
                <c:pt idx="48">
                  <c:v>-3.7548836583794758E-2</c:v>
                </c:pt>
                <c:pt idx="49">
                  <c:v>-3.8658903388835118E-2</c:v>
                </c:pt>
                <c:pt idx="50">
                  <c:v>-3.9191872532387442E-2</c:v>
                </c:pt>
                <c:pt idx="51">
                  <c:v>-3.927241280032627E-2</c:v>
                </c:pt>
                <c:pt idx="52">
                  <c:v>-3.964387140975778E-2</c:v>
                </c:pt>
                <c:pt idx="53">
                  <c:v>-3.9244406769845759E-2</c:v>
                </c:pt>
                <c:pt idx="54">
                  <c:v>-3.9149138098500673E-2</c:v>
                </c:pt>
                <c:pt idx="55">
                  <c:v>-3.8238166351517194E-2</c:v>
                </c:pt>
                <c:pt idx="56">
                  <c:v>-3.5517162315632095E-2</c:v>
                </c:pt>
                <c:pt idx="57">
                  <c:v>-3.3128255067817323E-2</c:v>
                </c:pt>
                <c:pt idx="58">
                  <c:v>-3.0211541452145652E-2</c:v>
                </c:pt>
                <c:pt idx="59">
                  <c:v>-2.5462912916622369E-2</c:v>
                </c:pt>
                <c:pt idx="60">
                  <c:v>-2.1257815801696719E-2</c:v>
                </c:pt>
                <c:pt idx="61">
                  <c:v>-1.8444363694604678E-2</c:v>
                </c:pt>
                <c:pt idx="62">
                  <c:v>-1.4708504277864833E-2</c:v>
                </c:pt>
                <c:pt idx="63">
                  <c:v>-1.4427074815106956E-2</c:v>
                </c:pt>
                <c:pt idx="64">
                  <c:v>-1.4113048099376309E-2</c:v>
                </c:pt>
                <c:pt idx="65">
                  <c:v>-1.2785515399458604E-2</c:v>
                </c:pt>
                <c:pt idx="66">
                  <c:v>-1.356759179795357E-2</c:v>
                </c:pt>
                <c:pt idx="67">
                  <c:v>-1.3186907316230463E-2</c:v>
                </c:pt>
                <c:pt idx="68">
                  <c:v>-1.2212208189092705E-2</c:v>
                </c:pt>
                <c:pt idx="69">
                  <c:v>-1.597269546123678E-2</c:v>
                </c:pt>
                <c:pt idx="70">
                  <c:v>-1.2163030235934378E-2</c:v>
                </c:pt>
                <c:pt idx="71">
                  <c:v>-1.2504858166599657E-2</c:v>
                </c:pt>
                <c:pt idx="72">
                  <c:v>-1.4108953259578394E-2</c:v>
                </c:pt>
                <c:pt idx="73">
                  <c:v>-1.4123012112921307E-2</c:v>
                </c:pt>
                <c:pt idx="74">
                  <c:v>-1.4768773079569423E-2</c:v>
                </c:pt>
                <c:pt idx="75">
                  <c:v>-1.7528751750899661E-2</c:v>
                </c:pt>
                <c:pt idx="76">
                  <c:v>-1.9060214636311155E-2</c:v>
                </c:pt>
                <c:pt idx="77">
                  <c:v>-1.9779894874405547E-2</c:v>
                </c:pt>
                <c:pt idx="78">
                  <c:v>-2.3283863882740768E-2</c:v>
                </c:pt>
                <c:pt idx="79">
                  <c:v>-2.5524865067153964E-2</c:v>
                </c:pt>
                <c:pt idx="80">
                  <c:v>-2.7198739633340522E-2</c:v>
                </c:pt>
                <c:pt idx="81">
                  <c:v>-3.0145643154359573E-2</c:v>
                </c:pt>
                <c:pt idx="82">
                  <c:v>-3.3270044232657725E-2</c:v>
                </c:pt>
                <c:pt idx="83">
                  <c:v>-3.6315558256816073E-2</c:v>
                </c:pt>
                <c:pt idx="84">
                  <c:v>-4.116818846856278E-2</c:v>
                </c:pt>
                <c:pt idx="85">
                  <c:v>-4.3192198223694404E-2</c:v>
                </c:pt>
                <c:pt idx="86">
                  <c:v>-4.6435456447781437E-2</c:v>
                </c:pt>
                <c:pt idx="87">
                  <c:v>-4.9014927712188905E-2</c:v>
                </c:pt>
                <c:pt idx="88">
                  <c:v>-5.463057243314156E-2</c:v>
                </c:pt>
                <c:pt idx="89">
                  <c:v>-5.7852568960578589E-2</c:v>
                </c:pt>
                <c:pt idx="90">
                  <c:v>-6.180660076199735E-2</c:v>
                </c:pt>
                <c:pt idx="91">
                  <c:v>-6.5815350150528293E-2</c:v>
                </c:pt>
                <c:pt idx="92">
                  <c:v>-6.8761855699892252E-2</c:v>
                </c:pt>
                <c:pt idx="93">
                  <c:v>-7.3148344684918779E-2</c:v>
                </c:pt>
                <c:pt idx="94">
                  <c:v>-7.6514947615002521E-2</c:v>
                </c:pt>
                <c:pt idx="95">
                  <c:v>-8.3707858239218891E-2</c:v>
                </c:pt>
                <c:pt idx="96">
                  <c:v>-8.6617515809672335E-2</c:v>
                </c:pt>
                <c:pt idx="97">
                  <c:v>-8.9681168430257585E-2</c:v>
                </c:pt>
                <c:pt idx="98">
                  <c:v>-9.5076424911307189E-2</c:v>
                </c:pt>
                <c:pt idx="99">
                  <c:v>-9.9012587685780848E-2</c:v>
                </c:pt>
                <c:pt idx="100">
                  <c:v>-0.10078815344075667</c:v>
                </c:pt>
                <c:pt idx="101">
                  <c:v>-0.10726010880312473</c:v>
                </c:pt>
                <c:pt idx="102">
                  <c:v>-0.11003954826661934</c:v>
                </c:pt>
                <c:pt idx="103">
                  <c:v>-0.11523829870647356</c:v>
                </c:pt>
                <c:pt idx="104">
                  <c:v>-0.11727307452821233</c:v>
                </c:pt>
                <c:pt idx="105">
                  <c:v>-0.12237118276754462</c:v>
                </c:pt>
                <c:pt idx="106">
                  <c:v>-0.12857223465815457</c:v>
                </c:pt>
                <c:pt idx="107">
                  <c:v>-0.12881769399216456</c:v>
                </c:pt>
                <c:pt idx="108">
                  <c:v>-0.13024449486976653</c:v>
                </c:pt>
                <c:pt idx="109">
                  <c:v>-0.13599966398280686</c:v>
                </c:pt>
                <c:pt idx="110">
                  <c:v>-0.12455174587312805</c:v>
                </c:pt>
                <c:pt idx="111">
                  <c:v>-0.12494616229976994</c:v>
                </c:pt>
                <c:pt idx="112">
                  <c:v>-0.125770157348538</c:v>
                </c:pt>
                <c:pt idx="113">
                  <c:v>-9.4861355852991575E-2</c:v>
                </c:pt>
                <c:pt idx="114">
                  <c:v>-7.6081267060250438E-2</c:v>
                </c:pt>
                <c:pt idx="115">
                  <c:v>-7.2831075445740801E-2</c:v>
                </c:pt>
                <c:pt idx="116">
                  <c:v>-5.2867246577798135E-2</c:v>
                </c:pt>
                <c:pt idx="117">
                  <c:v>-4.6799465463270948E-2</c:v>
                </c:pt>
                <c:pt idx="118">
                  <c:v>-2.7589938635976832E-2</c:v>
                </c:pt>
                <c:pt idx="119">
                  <c:v>-1.3898836757331825E-2</c:v>
                </c:pt>
                <c:pt idx="120">
                  <c:v>-6.1047502701573313E-3</c:v>
                </c:pt>
                <c:pt idx="121">
                  <c:v>-4.0455036072763132E-3</c:v>
                </c:pt>
                <c:pt idx="122">
                  <c:v>-1.1860662592366749E-2</c:v>
                </c:pt>
                <c:pt idx="123">
                  <c:v>4.4215254297772979E-3</c:v>
                </c:pt>
                <c:pt idx="124">
                  <c:v>-7.9782025144144123E-3</c:v>
                </c:pt>
              </c:numCache>
            </c:numRef>
          </c:yVal>
        </c:ser>
        <c:axId val="78750464"/>
        <c:axId val="78752000"/>
      </c:scatterChart>
      <c:valAx>
        <c:axId val="78750464"/>
        <c:scaling>
          <c:orientation val="minMax"/>
          <c:max val="4.84"/>
          <c:min val="1.37"/>
        </c:scaling>
        <c:axPos val="b"/>
        <c:numFmt formatCode="General" sourceLinked="1"/>
        <c:majorTickMark val="none"/>
        <c:tickLblPos val="low"/>
        <c:crossAx val="78752000"/>
        <c:crosses val="autoZero"/>
        <c:crossBetween val="midCat"/>
      </c:valAx>
      <c:valAx>
        <c:axId val="78752000"/>
        <c:scaling>
          <c:orientation val="minMax"/>
          <c:max val="0.4"/>
          <c:min val="-0.60000000000000009"/>
        </c:scaling>
        <c:axPos val="l"/>
        <c:majorGridlines/>
        <c:numFmt formatCode="General" sourceLinked="1"/>
        <c:tickLblPos val="nextTo"/>
        <c:crossAx val="78750464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364020122484713"/>
          <c:y val="9.6220107903178739E-2"/>
          <c:w val="0.18091666666666673"/>
          <c:h val="0.1674343832020998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2</xdr:row>
      <xdr:rowOff>47625</xdr:rowOff>
    </xdr:from>
    <xdr:to>
      <xdr:col>22</xdr:col>
      <xdr:colOff>114300</xdr:colOff>
      <xdr:row>16</xdr:row>
      <xdr:rowOff>123825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2</xdr:row>
      <xdr:rowOff>104775</xdr:rowOff>
    </xdr:from>
    <xdr:to>
      <xdr:col>27</xdr:col>
      <xdr:colOff>495300</xdr:colOff>
      <xdr:row>16</xdr:row>
      <xdr:rowOff>180975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142875</xdr:rowOff>
    </xdr:from>
    <xdr:to>
      <xdr:col>11</xdr:col>
      <xdr:colOff>361950</xdr:colOff>
      <xdr:row>16</xdr:row>
      <xdr:rowOff>28575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6"/>
  <sheetViews>
    <sheetView topLeftCell="A2" workbookViewId="0">
      <selection activeCell="N32" sqref="N32"/>
    </sheetView>
  </sheetViews>
  <sheetFormatPr defaultRowHeight="15"/>
  <cols>
    <col min="4" max="10" width="0" hidden="1" customWidth="1"/>
  </cols>
  <sheetData>
    <row r="1" spans="1:15">
      <c r="A1" s="6" t="s">
        <v>73</v>
      </c>
      <c r="B1" s="3" t="s">
        <v>74</v>
      </c>
      <c r="C1" s="3" t="s">
        <v>75</v>
      </c>
      <c r="D1" s="3"/>
      <c r="E1" s="3"/>
      <c r="F1" s="3"/>
      <c r="G1" s="3"/>
      <c r="H1" s="3"/>
      <c r="I1" s="3"/>
      <c r="J1" s="3"/>
      <c r="K1" s="3"/>
      <c r="L1" s="7" t="s">
        <v>76</v>
      </c>
      <c r="M1" s="3" t="s">
        <v>77</v>
      </c>
      <c r="N1" s="6" t="s">
        <v>78</v>
      </c>
    </row>
    <row r="2" spans="1:15">
      <c r="A2">
        <v>900</v>
      </c>
      <c r="B2">
        <v>-37.475712299999998</v>
      </c>
      <c r="C2">
        <v>0</v>
      </c>
      <c r="D2">
        <v>25.3</v>
      </c>
      <c r="E2">
        <v>26.23</v>
      </c>
      <c r="F2">
        <v>2</v>
      </c>
      <c r="G2">
        <v>1</v>
      </c>
      <c r="H2">
        <v>2.0070999999999999</v>
      </c>
      <c r="I2" s="1" t="s">
        <v>0</v>
      </c>
      <c r="J2" s="1" t="s">
        <v>1</v>
      </c>
      <c r="L2">
        <f>1238.82/A2</f>
        <v>1.3764666666666665</v>
      </c>
      <c r="M2">
        <f>0.0002*L2*L2*L2+0.0001*L2*L2+0.0013*L2-0.0007</f>
        <v>1.8004601154087696E-3</v>
      </c>
      <c r="N2">
        <f>M2*B2*0.5</f>
        <v>-3.3736762646341921E-2</v>
      </c>
      <c r="O2">
        <f>1/18</f>
        <v>5.5555555555555552E-2</v>
      </c>
    </row>
    <row r="3" spans="1:15">
      <c r="A3">
        <v>880</v>
      </c>
      <c r="B3">
        <v>-30.114075799999998</v>
      </c>
      <c r="C3">
        <v>0</v>
      </c>
      <c r="D3">
        <v>25.3</v>
      </c>
      <c r="E3">
        <v>26.23</v>
      </c>
      <c r="F3">
        <v>2</v>
      </c>
      <c r="G3">
        <v>1</v>
      </c>
      <c r="H3">
        <v>2.0019999999999998</v>
      </c>
      <c r="I3">
        <v>-0.28489999999999999</v>
      </c>
      <c r="J3">
        <v>15.91</v>
      </c>
      <c r="L3" s="3">
        <f t="shared" ref="L3:L66" si="0">1238.82/A3</f>
        <v>1.4077499999999998</v>
      </c>
      <c r="M3" s="3">
        <f t="shared" ref="M3:M66" si="1">0.0002*L3*L3*L3+0.0001*L3*L3+0.0013*L3-0.0007</f>
        <v>1.8862155518468747E-3</v>
      </c>
      <c r="N3" s="3">
        <f t="shared" ref="N3:N66" si="2">M3*B3*0.5</f>
        <v>-2.8400819051727807E-2</v>
      </c>
    </row>
    <row r="4" spans="1:15">
      <c r="A4">
        <v>860</v>
      </c>
      <c r="B4">
        <v>-13.800652599999999</v>
      </c>
      <c r="C4">
        <v>0</v>
      </c>
      <c r="D4">
        <v>25.3</v>
      </c>
      <c r="E4">
        <v>26.23</v>
      </c>
      <c r="F4">
        <v>2</v>
      </c>
      <c r="G4">
        <v>1</v>
      </c>
      <c r="H4">
        <v>2.0106000000000002</v>
      </c>
      <c r="I4">
        <v>-1.9317</v>
      </c>
      <c r="J4">
        <v>21.92</v>
      </c>
      <c r="L4" s="3">
        <f t="shared" si="0"/>
        <v>1.4404883720930233</v>
      </c>
      <c r="M4" s="3">
        <f t="shared" si="1"/>
        <v>1.977940177851311E-3</v>
      </c>
      <c r="N4" s="3">
        <f t="shared" si="2"/>
        <v>-1.3648432629054078E-2</v>
      </c>
    </row>
    <row r="5" spans="1:15">
      <c r="A5">
        <v>840</v>
      </c>
      <c r="B5">
        <v>31.584857199999998</v>
      </c>
      <c r="C5">
        <v>0</v>
      </c>
      <c r="D5">
        <v>25.3</v>
      </c>
      <c r="E5">
        <v>26.22</v>
      </c>
      <c r="F5">
        <v>2</v>
      </c>
      <c r="G5">
        <v>1</v>
      </c>
      <c r="H5">
        <v>2.0078</v>
      </c>
      <c r="I5" s="1" t="s">
        <v>2</v>
      </c>
      <c r="J5">
        <v>53.88</v>
      </c>
      <c r="L5" s="3">
        <f t="shared" si="0"/>
        <v>1.4747857142857141</v>
      </c>
      <c r="M5" s="3">
        <f t="shared" si="1"/>
        <v>2.0762504112990521E-3</v>
      </c>
      <c r="N5" s="3">
        <f t="shared" si="2"/>
        <v>3.2789036376160909E-2</v>
      </c>
    </row>
    <row r="6" spans="1:15">
      <c r="A6">
        <v>820</v>
      </c>
      <c r="B6">
        <v>-1.0983072</v>
      </c>
      <c r="C6">
        <v>2</v>
      </c>
      <c r="D6">
        <v>25.3</v>
      </c>
      <c r="E6">
        <v>26.22</v>
      </c>
      <c r="F6">
        <v>2</v>
      </c>
      <c r="G6">
        <v>1</v>
      </c>
      <c r="H6">
        <v>2</v>
      </c>
      <c r="I6">
        <v>0.79630000000000001</v>
      </c>
      <c r="J6">
        <v>39.67</v>
      </c>
      <c r="L6" s="3">
        <f t="shared" si="0"/>
        <v>1.5107560975609755</v>
      </c>
      <c r="M6" s="3">
        <f t="shared" si="1"/>
        <v>2.1818464303220235E-3</v>
      </c>
      <c r="N6" s="3">
        <f>(M6*B6*0.5)+2*$O$2</f>
        <v>0.10991294228925262</v>
      </c>
    </row>
    <row r="7" spans="1:15">
      <c r="A7">
        <v>800</v>
      </c>
      <c r="B7">
        <v>-8.5002253000000003</v>
      </c>
      <c r="C7">
        <v>2</v>
      </c>
      <c r="D7">
        <v>25.3</v>
      </c>
      <c r="E7">
        <v>26.22</v>
      </c>
      <c r="F7">
        <v>2</v>
      </c>
      <c r="G7">
        <v>1</v>
      </c>
      <c r="H7">
        <v>2.004</v>
      </c>
      <c r="I7">
        <v>0.315</v>
      </c>
      <c r="J7">
        <v>35.94</v>
      </c>
      <c r="L7" s="3">
        <f t="shared" si="0"/>
        <v>1.5485249999999999</v>
      </c>
      <c r="M7" s="3">
        <f t="shared" si="1"/>
        <v>2.2955262777519404E-3</v>
      </c>
      <c r="N7" s="3">
        <f t="shared" ref="N7:N8" si="3">(M7*B7*0.5)+2*$O$2</f>
        <v>0.10135486583963017</v>
      </c>
    </row>
    <row r="8" spans="1:15">
      <c r="A8">
        <v>790</v>
      </c>
      <c r="B8">
        <v>-13.479468900000001</v>
      </c>
      <c r="C8">
        <v>2</v>
      </c>
      <c r="D8">
        <v>25.3</v>
      </c>
      <c r="E8">
        <v>26.22</v>
      </c>
      <c r="F8">
        <v>2</v>
      </c>
      <c r="G8">
        <v>1</v>
      </c>
      <c r="H8">
        <v>2.0118999999999998</v>
      </c>
      <c r="I8">
        <v>-0.63700000000000001</v>
      </c>
      <c r="J8">
        <v>35.72</v>
      </c>
      <c r="L8" s="3">
        <f t="shared" si="0"/>
        <v>1.5681265822784809</v>
      </c>
      <c r="M8" s="3">
        <f t="shared" si="1"/>
        <v>2.3556778871784857E-3</v>
      </c>
      <c r="N8" s="3">
        <f t="shared" si="3"/>
        <v>9.5234467701791059E-2</v>
      </c>
    </row>
    <row r="9" spans="1:15">
      <c r="A9">
        <v>780</v>
      </c>
      <c r="B9">
        <v>4.7837002999999996</v>
      </c>
      <c r="C9">
        <v>1</v>
      </c>
      <c r="D9">
        <v>25.3</v>
      </c>
      <c r="E9">
        <v>26.22</v>
      </c>
      <c r="F9">
        <v>2</v>
      </c>
      <c r="G9">
        <v>1</v>
      </c>
      <c r="H9" s="1" t="s">
        <v>3</v>
      </c>
      <c r="I9">
        <v>1.1854</v>
      </c>
      <c r="J9">
        <v>26.74</v>
      </c>
      <c r="L9" s="3">
        <f t="shared" si="0"/>
        <v>1.5882307692307691</v>
      </c>
      <c r="M9" s="3">
        <f t="shared" si="1"/>
        <v>2.4182028073302681E-3</v>
      </c>
      <c r="N9" s="3">
        <f>(M9*B9*0.5)+1*$O$2</f>
        <v>6.1339534302998877E-2</v>
      </c>
    </row>
    <row r="10" spans="1:15">
      <c r="A10">
        <v>770</v>
      </c>
      <c r="B10">
        <v>-29.535094900000001</v>
      </c>
      <c r="C10">
        <v>1</v>
      </c>
      <c r="D10">
        <v>25.3</v>
      </c>
      <c r="E10">
        <v>26.22</v>
      </c>
      <c r="F10">
        <v>2</v>
      </c>
      <c r="G10">
        <v>1</v>
      </c>
      <c r="H10">
        <v>2.0028999999999999</v>
      </c>
      <c r="I10">
        <v>-0.32969999999999999</v>
      </c>
      <c r="J10">
        <v>14.68</v>
      </c>
      <c r="L10" s="3">
        <f t="shared" si="0"/>
        <v>1.6088571428571428</v>
      </c>
      <c r="M10" s="3">
        <f t="shared" si="1"/>
        <v>2.4832364377422736E-3</v>
      </c>
      <c r="N10" s="3">
        <f>(M10*B10*0.5)+1*$O$2</f>
        <v>1.8884243631627558E-2</v>
      </c>
    </row>
    <row r="11" spans="1:15">
      <c r="A11">
        <v>760</v>
      </c>
      <c r="B11">
        <v>9.3558833999999997</v>
      </c>
      <c r="C11">
        <v>-1</v>
      </c>
      <c r="D11">
        <v>25.3</v>
      </c>
      <c r="E11">
        <v>26.22</v>
      </c>
      <c r="F11">
        <v>2</v>
      </c>
      <c r="G11">
        <v>1</v>
      </c>
      <c r="H11">
        <v>2.0074000000000001</v>
      </c>
      <c r="I11" s="1" t="s">
        <v>4</v>
      </c>
      <c r="J11">
        <v>34.68</v>
      </c>
      <c r="L11" s="3">
        <f t="shared" si="0"/>
        <v>1.6300263157894737</v>
      </c>
      <c r="M11" s="3">
        <f t="shared" si="1"/>
        <v>2.5509241412728567E-3</v>
      </c>
      <c r="N11" s="3">
        <f>M11*B11*0.5-1*$O$2</f>
        <v>-4.3622481141558561E-2</v>
      </c>
    </row>
    <row r="12" spans="1:15">
      <c r="A12">
        <v>750</v>
      </c>
      <c r="B12">
        <v>-32.917388699999997</v>
      </c>
      <c r="C12">
        <v>-1</v>
      </c>
      <c r="D12">
        <v>25.3</v>
      </c>
      <c r="E12">
        <v>26.22</v>
      </c>
      <c r="F12">
        <v>2</v>
      </c>
      <c r="G12">
        <v>1</v>
      </c>
      <c r="H12">
        <v>2.0055999999999998</v>
      </c>
      <c r="I12" s="1" t="s">
        <v>5</v>
      </c>
      <c r="J12">
        <v>14.58</v>
      </c>
      <c r="L12" s="3">
        <f t="shared" si="0"/>
        <v>1.6517599999999999</v>
      </c>
      <c r="M12" s="3">
        <f t="shared" si="1"/>
        <v>2.6214221374743548E-3</v>
      </c>
      <c r="N12" s="3">
        <f t="shared" ref="N12:N32" si="4">M12*B12*0.5-1*$O$2</f>
        <v>-9.8700741278569634E-2</v>
      </c>
    </row>
    <row r="13" spans="1:15">
      <c r="A13">
        <v>740</v>
      </c>
      <c r="B13">
        <v>0.5913311</v>
      </c>
      <c r="C13">
        <v>-3</v>
      </c>
      <c r="D13">
        <v>25.3</v>
      </c>
      <c r="E13">
        <v>26.22</v>
      </c>
      <c r="F13">
        <v>2</v>
      </c>
      <c r="G13">
        <v>1</v>
      </c>
      <c r="H13">
        <v>2.0062000000000002</v>
      </c>
      <c r="I13">
        <v>-0.50690000000000002</v>
      </c>
      <c r="J13">
        <v>32.68</v>
      </c>
      <c r="L13" s="3">
        <f t="shared" si="0"/>
        <v>1.6740810810810809</v>
      </c>
      <c r="M13" s="3">
        <f t="shared" si="1"/>
        <v>2.6948984903524794E-3</v>
      </c>
      <c r="N13" s="3">
        <f>M13*B13*0.5-3*$O$2</f>
        <v>-0.16586987802232242</v>
      </c>
    </row>
    <row r="14" spans="1:15">
      <c r="A14">
        <v>730</v>
      </c>
      <c r="B14">
        <v>-8.8999257000000007</v>
      </c>
      <c r="C14">
        <v>-4</v>
      </c>
      <c r="D14">
        <v>25.3</v>
      </c>
      <c r="E14">
        <v>26.22</v>
      </c>
      <c r="F14">
        <v>2</v>
      </c>
      <c r="G14">
        <v>1</v>
      </c>
      <c r="H14">
        <v>2.0127000000000002</v>
      </c>
      <c r="I14">
        <v>0.42880000000000001</v>
      </c>
      <c r="J14" s="1" t="s">
        <v>6</v>
      </c>
      <c r="L14" s="3">
        <f t="shared" si="0"/>
        <v>1.697013698630137</v>
      </c>
      <c r="M14" s="3">
        <f t="shared" si="1"/>
        <v>2.7715342020070933E-3</v>
      </c>
      <c r="N14" s="3">
        <f>M14*B14*0.5-4*$O$2</f>
        <v>-0.23455544645865817</v>
      </c>
    </row>
    <row r="15" spans="1:15">
      <c r="A15">
        <v>720</v>
      </c>
      <c r="B15">
        <v>-11.978191600000001</v>
      </c>
      <c r="C15">
        <v>-5</v>
      </c>
      <c r="D15">
        <v>25.3</v>
      </c>
      <c r="E15">
        <v>26.21</v>
      </c>
      <c r="F15">
        <v>2</v>
      </c>
      <c r="G15">
        <v>1</v>
      </c>
      <c r="H15">
        <v>2.0019999999999998</v>
      </c>
      <c r="I15">
        <v>-1.0724</v>
      </c>
      <c r="J15">
        <v>26.78</v>
      </c>
      <c r="L15" s="3">
        <f t="shared" si="0"/>
        <v>1.7205833333333334</v>
      </c>
      <c r="M15" s="3">
        <f t="shared" si="1"/>
        <v>2.8515244252341437E-3</v>
      </c>
      <c r="N15" s="3">
        <f>M15*B15*0.5-5*$O$2</f>
        <v>-0.29485583073654503</v>
      </c>
    </row>
    <row r="16" spans="1:15">
      <c r="A16">
        <v>710</v>
      </c>
      <c r="B16">
        <v>-10.285302700000001</v>
      </c>
      <c r="C16">
        <v>-6</v>
      </c>
      <c r="D16">
        <v>25.3</v>
      </c>
      <c r="E16">
        <v>26.21</v>
      </c>
      <c r="F16">
        <v>2</v>
      </c>
      <c r="G16">
        <v>1</v>
      </c>
      <c r="H16">
        <v>2.0085000000000002</v>
      </c>
      <c r="I16">
        <v>-1.5496000000000001</v>
      </c>
      <c r="J16" s="1" t="s">
        <v>7</v>
      </c>
      <c r="L16" s="3">
        <f t="shared" si="0"/>
        <v>1.7448169014084507</v>
      </c>
      <c r="M16" s="3">
        <f t="shared" si="1"/>
        <v>2.9350798100013509E-3</v>
      </c>
      <c r="N16" s="3">
        <f>M16*B16*0.5-6*$O$2</f>
        <v>-0.34842742548059452</v>
      </c>
    </row>
    <row r="17" spans="1:14">
      <c r="A17">
        <v>700</v>
      </c>
      <c r="B17">
        <v>4.9908988000000001</v>
      </c>
      <c r="C17">
        <v>-7</v>
      </c>
      <c r="D17">
        <v>25.3</v>
      </c>
      <c r="E17">
        <v>26.21</v>
      </c>
      <c r="F17">
        <v>2</v>
      </c>
      <c r="G17">
        <v>1</v>
      </c>
      <c r="H17">
        <v>2.0085000000000002</v>
      </c>
      <c r="I17">
        <v>-0.59730000000000005</v>
      </c>
      <c r="J17">
        <v>34.049999999999997</v>
      </c>
      <c r="L17" s="3">
        <f t="shared" si="0"/>
        <v>1.7697428571428571</v>
      </c>
      <c r="M17" s="3">
        <f t="shared" si="1"/>
        <v>3.0224280008308846E-3</v>
      </c>
      <c r="N17" s="3">
        <f>M17*B17*0.5-7*$O$2</f>
        <v>-0.3813465727476722</v>
      </c>
    </row>
    <row r="18" spans="1:14">
      <c r="A18">
        <v>690</v>
      </c>
      <c r="B18">
        <v>-6.5104028999999999</v>
      </c>
      <c r="C18">
        <v>-7</v>
      </c>
      <c r="D18">
        <v>25.3</v>
      </c>
      <c r="E18">
        <v>26.21</v>
      </c>
      <c r="F18">
        <v>2</v>
      </c>
      <c r="G18">
        <v>1</v>
      </c>
      <c r="H18">
        <v>2.0005000000000002</v>
      </c>
      <c r="I18">
        <v>-0.79249999999999998</v>
      </c>
      <c r="J18">
        <v>28.13</v>
      </c>
      <c r="L18" s="3">
        <f t="shared" si="0"/>
        <v>1.795391304347826</v>
      </c>
      <c r="M18" s="3">
        <f t="shared" si="1"/>
        <v>3.1138153045809809E-3</v>
      </c>
      <c r="N18" s="3">
        <f>M18*B18*0.5-7*$O$2</f>
        <v>-0.39902498498339306</v>
      </c>
    </row>
    <row r="19" spans="1:14">
      <c r="A19">
        <v>680</v>
      </c>
      <c r="B19">
        <v>-5.5536082999999996</v>
      </c>
      <c r="C19">
        <v>-7</v>
      </c>
      <c r="D19">
        <v>25.3</v>
      </c>
      <c r="E19">
        <v>26.21</v>
      </c>
      <c r="F19">
        <v>2</v>
      </c>
      <c r="G19">
        <v>1</v>
      </c>
      <c r="H19">
        <v>2.0055999999999998</v>
      </c>
      <c r="I19">
        <v>-0.7641</v>
      </c>
      <c r="J19" s="2" t="s">
        <v>8</v>
      </c>
      <c r="L19" s="3">
        <f t="shared" si="0"/>
        <v>1.8217941176470587</v>
      </c>
      <c r="M19" s="3">
        <f t="shared" si="1"/>
        <v>3.2095085509750709E-3</v>
      </c>
      <c r="N19" s="3">
        <f>M19*B19*0.5-7*$O$2</f>
        <v>-0.3978010655526969</v>
      </c>
    </row>
    <row r="20" spans="1:14">
      <c r="A20">
        <v>670</v>
      </c>
      <c r="B20">
        <v>4.7391487999999997</v>
      </c>
      <c r="C20">
        <v>-7</v>
      </c>
      <c r="D20">
        <v>25.3</v>
      </c>
      <c r="E20">
        <v>26.21</v>
      </c>
      <c r="F20">
        <v>2</v>
      </c>
      <c r="G20">
        <v>1</v>
      </c>
      <c r="H20">
        <v>2.0045999999999999</v>
      </c>
      <c r="I20">
        <v>-0.91930000000000001</v>
      </c>
      <c r="J20">
        <v>32.42</v>
      </c>
      <c r="L20" s="3">
        <f t="shared" si="0"/>
        <v>1.8489850746268657</v>
      </c>
      <c r="M20" s="3">
        <f t="shared" si="1"/>
        <v>3.3097971715529955E-3</v>
      </c>
      <c r="N20" s="3">
        <f>M20*B20*0.5-7*$O$2</f>
        <v>-0.38104607824198444</v>
      </c>
    </row>
    <row r="21" spans="1:14">
      <c r="A21">
        <v>660</v>
      </c>
      <c r="B21">
        <v>18.5730398</v>
      </c>
      <c r="C21">
        <v>-7</v>
      </c>
      <c r="D21">
        <v>25.3</v>
      </c>
      <c r="E21">
        <v>26.21</v>
      </c>
      <c r="F21">
        <v>2</v>
      </c>
      <c r="G21">
        <v>1</v>
      </c>
      <c r="H21">
        <v>2.004</v>
      </c>
      <c r="I21">
        <v>-0.7036</v>
      </c>
      <c r="J21">
        <v>39.049999999999997</v>
      </c>
      <c r="L21" s="3">
        <f t="shared" si="0"/>
        <v>1.877</v>
      </c>
      <c r="M21" s="3">
        <f t="shared" si="1"/>
        <v>3.4149955265999994E-3</v>
      </c>
      <c r="N21" s="3">
        <f>M21*B21*0.5-7*$O$2</f>
        <v>-0.35717546497270697</v>
      </c>
    </row>
    <row r="22" spans="1:14">
      <c r="A22">
        <v>650</v>
      </c>
      <c r="B22">
        <v>-28.843856500000001</v>
      </c>
      <c r="C22">
        <v>-5</v>
      </c>
      <c r="D22">
        <v>25.3</v>
      </c>
      <c r="E22">
        <v>26.21</v>
      </c>
      <c r="F22">
        <v>2</v>
      </c>
      <c r="G22">
        <v>1</v>
      </c>
      <c r="H22">
        <v>2.0125000000000002</v>
      </c>
      <c r="I22">
        <v>-0.80859999999999999</v>
      </c>
      <c r="J22">
        <v>14.87</v>
      </c>
      <c r="L22" s="3">
        <f t="shared" si="0"/>
        <v>1.905876923076923</v>
      </c>
      <c r="M22" s="3">
        <f t="shared" si="1"/>
        <v>3.5254455141483605E-3</v>
      </c>
      <c r="N22" s="3">
        <f>M22*B22*0.5-5*$O$2</f>
        <v>-0.32862150003210983</v>
      </c>
    </row>
    <row r="23" spans="1:14">
      <c r="A23">
        <v>640</v>
      </c>
      <c r="B23">
        <v>-10.48551</v>
      </c>
      <c r="C23">
        <v>-5</v>
      </c>
      <c r="D23">
        <v>25.3</v>
      </c>
      <c r="E23">
        <v>26.21</v>
      </c>
      <c r="F23">
        <v>2</v>
      </c>
      <c r="G23">
        <v>1</v>
      </c>
      <c r="H23">
        <v>2.0059999999999998</v>
      </c>
      <c r="I23">
        <v>-0.91739999999999999</v>
      </c>
      <c r="J23">
        <v>23.48</v>
      </c>
      <c r="L23" s="3">
        <f t="shared" si="0"/>
        <v>1.9356562499999999</v>
      </c>
      <c r="M23" s="3">
        <f t="shared" si="1"/>
        <v>3.6415195004676571E-3</v>
      </c>
      <c r="N23" s="3">
        <f>M23*B23*0.5-5*$O$2</f>
        <v>-0.29686937234645211</v>
      </c>
    </row>
    <row r="24" spans="1:14">
      <c r="A24">
        <v>630</v>
      </c>
      <c r="B24">
        <v>8.1976853999999992</v>
      </c>
      <c r="C24">
        <v>-5</v>
      </c>
      <c r="D24">
        <v>25.3</v>
      </c>
      <c r="E24">
        <v>26.21</v>
      </c>
      <c r="F24">
        <v>2</v>
      </c>
      <c r="G24">
        <v>1</v>
      </c>
      <c r="H24" s="1" t="s">
        <v>9</v>
      </c>
      <c r="I24">
        <v>-0.84230000000000005</v>
      </c>
      <c r="J24">
        <v>32.19</v>
      </c>
      <c r="L24" s="3">
        <f t="shared" si="0"/>
        <v>1.9663809523809523</v>
      </c>
      <c r="M24" s="3">
        <f t="shared" si="1"/>
        <v>3.7636236177126447E-3</v>
      </c>
      <c r="N24" s="3">
        <f>M24*B24*0.5-5*$O$2</f>
        <v>-0.26235127658676871</v>
      </c>
    </row>
    <row r="25" spans="1:14">
      <c r="A25">
        <v>620</v>
      </c>
      <c r="B25">
        <v>25.223664200000002</v>
      </c>
      <c r="C25">
        <v>-5</v>
      </c>
      <c r="D25">
        <v>25.3</v>
      </c>
      <c r="E25">
        <v>26.21</v>
      </c>
      <c r="F25">
        <v>2</v>
      </c>
      <c r="G25">
        <v>1</v>
      </c>
      <c r="H25">
        <v>2.0066999999999999</v>
      </c>
      <c r="I25">
        <v>-0.45639999999999997</v>
      </c>
      <c r="J25">
        <v>39.79</v>
      </c>
      <c r="L25" s="3">
        <f t="shared" si="0"/>
        <v>1.9980967741935483</v>
      </c>
      <c r="M25" s="3">
        <f t="shared" si="1"/>
        <v>3.8922014817637605E-3</v>
      </c>
      <c r="N25" s="3">
        <f>M25*B25*0.5-5*$O$2</f>
        <v>-0.22868998619040204</v>
      </c>
    </row>
    <row r="26" spans="1:14">
      <c r="A26">
        <v>610</v>
      </c>
      <c r="B26">
        <v>-15.278867699999999</v>
      </c>
      <c r="C26">
        <v>-3</v>
      </c>
      <c r="D26">
        <v>25.3</v>
      </c>
      <c r="E26">
        <v>26.21</v>
      </c>
      <c r="F26">
        <v>2</v>
      </c>
      <c r="G26">
        <v>1</v>
      </c>
      <c r="H26">
        <v>2.0055999999999998</v>
      </c>
      <c r="I26">
        <v>-0.61250000000000004</v>
      </c>
      <c r="J26">
        <v>18.989999999999998</v>
      </c>
      <c r="L26" s="3">
        <f t="shared" si="0"/>
        <v>2.0308524590163932</v>
      </c>
      <c r="M26" s="3">
        <f t="shared" si="1"/>
        <v>4.0277383919948952E-3</v>
      </c>
      <c r="N26" s="3">
        <f>M26*B26*0.5-3*$O$2</f>
        <v>-0.19743630767741702</v>
      </c>
    </row>
    <row r="27" spans="1:14">
      <c r="A27">
        <v>600</v>
      </c>
      <c r="B27">
        <v>-0.98764320000000005</v>
      </c>
      <c r="C27">
        <v>-3</v>
      </c>
      <c r="D27">
        <v>25.3</v>
      </c>
      <c r="E27">
        <v>26.21</v>
      </c>
      <c r="F27">
        <v>2</v>
      </c>
      <c r="G27">
        <v>1</v>
      </c>
      <c r="H27">
        <v>2.0045000000000002</v>
      </c>
      <c r="I27">
        <v>-0.56340000000000001</v>
      </c>
      <c r="J27">
        <v>25.54</v>
      </c>
      <c r="L27" s="3">
        <f t="shared" si="0"/>
        <v>2.0646999999999998</v>
      </c>
      <c r="M27" s="3">
        <f t="shared" si="1"/>
        <v>4.1707660850045991E-3</v>
      </c>
      <c r="N27" s="3">
        <f>M27*B27*0.5-3*$O$2</f>
        <v>-0.16872628104798937</v>
      </c>
    </row>
    <row r="28" spans="1:14">
      <c r="A28">
        <v>590</v>
      </c>
      <c r="B28">
        <v>10.0973956</v>
      </c>
      <c r="C28">
        <v>-3</v>
      </c>
      <c r="D28">
        <v>25.3</v>
      </c>
      <c r="E28">
        <v>26.21</v>
      </c>
      <c r="F28">
        <v>2</v>
      </c>
      <c r="G28">
        <v>1</v>
      </c>
      <c r="H28">
        <v>2.0152999999999999</v>
      </c>
      <c r="I28">
        <v>-0.61890000000000001</v>
      </c>
      <c r="J28">
        <v>30.4</v>
      </c>
      <c r="L28" s="3">
        <f t="shared" si="0"/>
        <v>2.0996949152542372</v>
      </c>
      <c r="M28" s="3">
        <f t="shared" si="1"/>
        <v>4.3218681265786351E-3</v>
      </c>
      <c r="N28" s="3">
        <f>M28*B28*0.5-3*$O$2</f>
        <v>-0.14484686056411897</v>
      </c>
    </row>
    <row r="29" spans="1:14">
      <c r="A29">
        <v>580</v>
      </c>
      <c r="B29">
        <v>18.229865199999999</v>
      </c>
      <c r="C29">
        <v>-3</v>
      </c>
      <c r="D29">
        <v>25.3</v>
      </c>
      <c r="E29">
        <v>26.21</v>
      </c>
      <c r="F29">
        <v>2</v>
      </c>
      <c r="G29">
        <v>1</v>
      </c>
      <c r="H29">
        <v>2.0066000000000002</v>
      </c>
      <c r="I29">
        <v>-0.56430000000000002</v>
      </c>
      <c r="J29">
        <v>33.57</v>
      </c>
      <c r="L29" s="3">
        <f t="shared" si="0"/>
        <v>2.1358965517241377</v>
      </c>
      <c r="M29" s="3">
        <f t="shared" si="1"/>
        <v>4.4816860407160672E-3</v>
      </c>
      <c r="N29" s="3">
        <f>M29*B29*0.5-3*$O$2</f>
        <v>-0.12581640047117887</v>
      </c>
    </row>
    <row r="30" spans="1:14">
      <c r="A30">
        <v>570</v>
      </c>
      <c r="B30">
        <v>0.29590729999999998</v>
      </c>
      <c r="C30">
        <v>-2</v>
      </c>
      <c r="D30">
        <v>25.3</v>
      </c>
      <c r="E30">
        <v>26.21</v>
      </c>
      <c r="F30">
        <v>2</v>
      </c>
      <c r="G30">
        <v>1</v>
      </c>
      <c r="H30">
        <v>2.0070000000000001</v>
      </c>
      <c r="I30">
        <v>-0.4924</v>
      </c>
      <c r="J30">
        <v>35.9</v>
      </c>
      <c r="L30" s="3">
        <f t="shared" si="0"/>
        <v>2.1733684210526314</v>
      </c>
      <c r="M30" s="3">
        <f t="shared" si="1"/>
        <v>4.6509262919429643E-3</v>
      </c>
      <c r="N30" s="3">
        <f>M30*B30*0.5-2*$O$2</f>
        <v>-0.11042298959033718</v>
      </c>
    </row>
    <row r="31" spans="1:14">
      <c r="A31">
        <v>560</v>
      </c>
      <c r="B31">
        <v>7.6806109999999999</v>
      </c>
      <c r="C31">
        <v>-2</v>
      </c>
      <c r="D31">
        <v>25.3</v>
      </c>
      <c r="E31">
        <v>26.21</v>
      </c>
      <c r="F31">
        <v>2</v>
      </c>
      <c r="G31">
        <v>1</v>
      </c>
      <c r="H31">
        <v>2.0082</v>
      </c>
      <c r="I31">
        <v>-0.38059999999999999</v>
      </c>
      <c r="J31">
        <v>38.340000000000003</v>
      </c>
      <c r="L31" s="3">
        <f t="shared" si="0"/>
        <v>2.2121785714285713</v>
      </c>
      <c r="M31" s="3">
        <f t="shared" si="1"/>
        <v>4.8303682579684841E-3</v>
      </c>
      <c r="N31" s="3">
        <f>M31*B31*0.5-2*$O$2</f>
        <v>-9.2561021323009321E-2</v>
      </c>
    </row>
    <row r="32" spans="1:14">
      <c r="A32">
        <v>550</v>
      </c>
      <c r="B32">
        <v>-8.0007020000000004</v>
      </c>
      <c r="C32">
        <v>-1</v>
      </c>
      <c r="D32">
        <v>25.3</v>
      </c>
      <c r="E32">
        <v>26.21</v>
      </c>
      <c r="F32">
        <v>2</v>
      </c>
      <c r="G32">
        <v>1</v>
      </c>
      <c r="H32">
        <v>2.0028999999999999</v>
      </c>
      <c r="I32">
        <v>-0.43840000000000001</v>
      </c>
      <c r="J32">
        <v>40.57</v>
      </c>
      <c r="L32" s="3">
        <f t="shared" si="0"/>
        <v>2.2523999999999997</v>
      </c>
      <c r="M32" s="3">
        <f t="shared" si="1"/>
        <v>5.0208733547647986E-3</v>
      </c>
      <c r="N32" s="3">
        <f t="shared" si="4"/>
        <v>-7.5640811301162264E-2</v>
      </c>
    </row>
    <row r="33" spans="1:14">
      <c r="A33">
        <v>540</v>
      </c>
      <c r="B33">
        <v>-23.8641155</v>
      </c>
      <c r="C33">
        <v>0</v>
      </c>
      <c r="D33">
        <v>25.3</v>
      </c>
      <c r="E33">
        <v>26.21</v>
      </c>
      <c r="F33">
        <v>2</v>
      </c>
      <c r="G33">
        <v>1</v>
      </c>
      <c r="H33">
        <v>2.0070000000000001</v>
      </c>
      <c r="I33">
        <v>-0.29809999999999998</v>
      </c>
      <c r="J33">
        <v>15.91</v>
      </c>
      <c r="L33" s="3">
        <f t="shared" si="0"/>
        <v>2.294111111111111</v>
      </c>
      <c r="M33" s="3">
        <f t="shared" si="1"/>
        <v>5.2233955063163227E-3</v>
      </c>
      <c r="N33" s="3">
        <f t="shared" si="2"/>
        <v>-6.2325856832456852E-2</v>
      </c>
    </row>
    <row r="34" spans="1:14">
      <c r="A34">
        <v>530</v>
      </c>
      <c r="B34">
        <v>-19.5983935</v>
      </c>
      <c r="C34">
        <v>0</v>
      </c>
      <c r="D34">
        <v>25.3</v>
      </c>
      <c r="E34">
        <v>26.2</v>
      </c>
      <c r="F34">
        <v>2</v>
      </c>
      <c r="G34">
        <v>1</v>
      </c>
      <c r="H34">
        <v>2.0097</v>
      </c>
      <c r="I34">
        <v>-0.2828</v>
      </c>
      <c r="J34">
        <v>13.29</v>
      </c>
      <c r="L34" s="3">
        <f t="shared" si="0"/>
        <v>2.3373962264150943</v>
      </c>
      <c r="M34" s="3">
        <f t="shared" si="1"/>
        <v>5.4389931877603217E-3</v>
      </c>
      <c r="N34" s="3">
        <f t="shared" si="2"/>
        <v>-5.3297764368773086E-2</v>
      </c>
    </row>
    <row r="35" spans="1:14">
      <c r="A35">
        <v>520</v>
      </c>
      <c r="B35">
        <v>-17.110961199999998</v>
      </c>
      <c r="C35">
        <v>0</v>
      </c>
      <c r="D35">
        <v>25.3</v>
      </c>
      <c r="E35">
        <v>26.2</v>
      </c>
      <c r="F35">
        <v>2</v>
      </c>
      <c r="G35">
        <v>1</v>
      </c>
      <c r="H35">
        <v>2.0070999999999999</v>
      </c>
      <c r="I35">
        <v>-0.18049999999999999</v>
      </c>
      <c r="J35">
        <v>13.39</v>
      </c>
      <c r="L35" s="3">
        <f t="shared" si="0"/>
        <v>2.3823461538461537</v>
      </c>
      <c r="M35" s="3">
        <f t="shared" si="1"/>
        <v>5.6688433149023774E-3</v>
      </c>
      <c r="N35" s="3">
        <f t="shared" si="2"/>
        <v>-4.8499679005086976E-2</v>
      </c>
    </row>
    <row r="36" spans="1:14">
      <c r="A36">
        <v>510</v>
      </c>
      <c r="B36">
        <v>-16.132052000000002</v>
      </c>
      <c r="C36">
        <v>0</v>
      </c>
      <c r="D36">
        <v>25.3</v>
      </c>
      <c r="E36">
        <v>26.2</v>
      </c>
      <c r="F36">
        <v>2</v>
      </c>
      <c r="G36">
        <v>1</v>
      </c>
      <c r="H36">
        <v>2.0097</v>
      </c>
      <c r="I36">
        <v>-0.1474</v>
      </c>
      <c r="J36" s="1" t="s">
        <v>10</v>
      </c>
      <c r="L36" s="3">
        <f t="shared" si="0"/>
        <v>2.4290588235294117</v>
      </c>
      <c r="M36" s="3">
        <f t="shared" si="1"/>
        <v>5.9142573069889681E-3</v>
      </c>
      <c r="N36" s="3">
        <f t="shared" si="2"/>
        <v>-4.7704553208863E-2</v>
      </c>
    </row>
    <row r="37" spans="1:14">
      <c r="A37">
        <v>500</v>
      </c>
      <c r="B37">
        <v>-16.1329417</v>
      </c>
      <c r="C37">
        <v>0</v>
      </c>
      <c r="D37">
        <v>25.3</v>
      </c>
      <c r="E37">
        <v>26.2</v>
      </c>
      <c r="F37">
        <v>2</v>
      </c>
      <c r="G37">
        <v>1</v>
      </c>
      <c r="H37">
        <v>2.0017</v>
      </c>
      <c r="I37">
        <v>-3.7100000000000001E-2</v>
      </c>
      <c r="J37" s="1" t="s">
        <v>11</v>
      </c>
      <c r="L37" s="3">
        <f t="shared" si="0"/>
        <v>2.4776400000000001</v>
      </c>
      <c r="M37" s="3">
        <f t="shared" si="1"/>
        <v>6.1766997154959497E-3</v>
      </c>
      <c r="N37" s="3">
        <f t="shared" si="2"/>
        <v>-4.9824168204251375E-2</v>
      </c>
    </row>
    <row r="38" spans="1:14">
      <c r="A38">
        <v>495</v>
      </c>
      <c r="B38">
        <v>-16.288074399999999</v>
      </c>
      <c r="C38">
        <v>0</v>
      </c>
      <c r="D38">
        <v>25.3</v>
      </c>
      <c r="E38">
        <v>26.2</v>
      </c>
      <c r="F38">
        <v>2</v>
      </c>
      <c r="G38">
        <v>1</v>
      </c>
      <c r="H38">
        <v>2.0009999999999999</v>
      </c>
      <c r="I38">
        <v>-6.8500000000000005E-2</v>
      </c>
      <c r="J38" s="1" t="s">
        <v>12</v>
      </c>
      <c r="L38" s="3">
        <f t="shared" si="0"/>
        <v>2.5026666666666664</v>
      </c>
      <c r="M38" s="3">
        <f t="shared" si="1"/>
        <v>6.3148113815703682E-3</v>
      </c>
      <c r="N38" s="3">
        <f t="shared" si="2"/>
        <v>-5.1428058802492474E-2</v>
      </c>
    </row>
    <row r="39" spans="1:14">
      <c r="A39">
        <v>490</v>
      </c>
      <c r="B39">
        <v>-16.561653</v>
      </c>
      <c r="C39">
        <v>0</v>
      </c>
      <c r="D39">
        <v>25.3</v>
      </c>
      <c r="E39">
        <v>26.2</v>
      </c>
      <c r="F39">
        <v>2</v>
      </c>
      <c r="G39">
        <v>1</v>
      </c>
      <c r="H39" s="1" t="s">
        <v>13</v>
      </c>
      <c r="I39">
        <v>-5.21E-2</v>
      </c>
      <c r="J39" s="1" t="s">
        <v>14</v>
      </c>
      <c r="L39" s="3">
        <f t="shared" si="0"/>
        <v>2.5282040816326528</v>
      </c>
      <c r="M39" s="3">
        <f t="shared" si="1"/>
        <v>6.4578098925158174E-3</v>
      </c>
      <c r="N39" s="3">
        <f t="shared" si="2"/>
        <v>-5.3476003289907134E-2</v>
      </c>
    </row>
    <row r="40" spans="1:14">
      <c r="A40">
        <v>485</v>
      </c>
      <c r="B40">
        <v>-16.637120400000001</v>
      </c>
      <c r="C40">
        <v>0</v>
      </c>
      <c r="D40">
        <v>25.3</v>
      </c>
      <c r="E40">
        <v>26.2</v>
      </c>
      <c r="F40">
        <v>2</v>
      </c>
      <c r="G40">
        <v>1</v>
      </c>
      <c r="H40">
        <v>2.0118999999999998</v>
      </c>
      <c r="I40">
        <v>8.6199999999999999E-2</v>
      </c>
      <c r="J40" s="1" t="s">
        <v>15</v>
      </c>
      <c r="L40" s="3">
        <f t="shared" si="0"/>
        <v>2.5542680412371133</v>
      </c>
      <c r="M40" s="3">
        <f t="shared" si="1"/>
        <v>6.6059316254421336E-3</v>
      </c>
      <c r="N40" s="3">
        <f t="shared" si="2"/>
        <v>-5.4951839903324244E-2</v>
      </c>
    </row>
    <row r="41" spans="1:14">
      <c r="A41">
        <v>482</v>
      </c>
      <c r="B41">
        <v>-16.792443200000001</v>
      </c>
      <c r="C41">
        <v>0</v>
      </c>
      <c r="D41">
        <v>25.3</v>
      </c>
      <c r="E41">
        <v>26.2</v>
      </c>
      <c r="F41">
        <v>2</v>
      </c>
      <c r="G41">
        <v>1</v>
      </c>
      <c r="H41">
        <v>2.0078999999999998</v>
      </c>
      <c r="I41">
        <v>-5.7099999999999998E-2</v>
      </c>
      <c r="J41" s="1" t="s">
        <v>16</v>
      </c>
      <c r="L41" s="3">
        <f t="shared" si="0"/>
        <v>2.5701659751037345</v>
      </c>
      <c r="M41" s="3">
        <f t="shared" si="1"/>
        <v>6.697367473450064E-3</v>
      </c>
      <c r="N41" s="3">
        <f t="shared" si="2"/>
        <v>-5.6232581443718857E-2</v>
      </c>
    </row>
    <row r="42" spans="1:14">
      <c r="A42">
        <v>480</v>
      </c>
      <c r="B42">
        <v>-16.7807022</v>
      </c>
      <c r="C42">
        <v>0</v>
      </c>
      <c r="D42">
        <v>25.3</v>
      </c>
      <c r="E42">
        <v>26.2</v>
      </c>
      <c r="F42">
        <v>2</v>
      </c>
      <c r="G42">
        <v>1</v>
      </c>
      <c r="H42">
        <v>2.0122</v>
      </c>
      <c r="I42">
        <v>1.26E-2</v>
      </c>
      <c r="J42" s="1" t="s">
        <v>17</v>
      </c>
      <c r="L42" s="3">
        <f t="shared" si="0"/>
        <v>2.5808749999999998</v>
      </c>
      <c r="M42" s="3">
        <f t="shared" si="1"/>
        <v>6.7594272718839834E-3</v>
      </c>
      <c r="N42" s="3">
        <f t="shared" si="2"/>
        <v>-5.671396804602178E-2</v>
      </c>
    </row>
    <row r="43" spans="1:14">
      <c r="A43">
        <v>477</v>
      </c>
      <c r="B43">
        <v>-16.831929500000001</v>
      </c>
      <c r="C43">
        <v>0</v>
      </c>
      <c r="D43">
        <v>25.3</v>
      </c>
      <c r="E43">
        <v>26.2</v>
      </c>
      <c r="F43">
        <v>2</v>
      </c>
      <c r="G43">
        <v>1</v>
      </c>
      <c r="H43">
        <v>2.0005000000000002</v>
      </c>
      <c r="I43">
        <v>3.7000000000000002E-3</v>
      </c>
      <c r="J43" s="2" t="s">
        <v>18</v>
      </c>
      <c r="L43" s="3">
        <f t="shared" si="0"/>
        <v>2.5971069182389934</v>
      </c>
      <c r="M43" s="3">
        <f t="shared" si="1"/>
        <v>6.8542141407999975E-3</v>
      </c>
      <c r="N43" s="3">
        <f t="shared" si="2"/>
        <v>-5.7684824597924317E-2</v>
      </c>
    </row>
    <row r="44" spans="1:14">
      <c r="A44">
        <v>475</v>
      </c>
      <c r="B44">
        <v>-16.825333700000002</v>
      </c>
      <c r="C44">
        <v>0</v>
      </c>
      <c r="D44">
        <v>25.3</v>
      </c>
      <c r="E44">
        <v>26.2</v>
      </c>
      <c r="F44">
        <v>2</v>
      </c>
      <c r="G44">
        <v>1</v>
      </c>
      <c r="H44">
        <v>2.0148000000000001</v>
      </c>
      <c r="I44">
        <v>-8.6E-3</v>
      </c>
      <c r="J44" s="1" t="s">
        <v>19</v>
      </c>
      <c r="L44" s="3">
        <f t="shared" si="0"/>
        <v>2.6080421052631579</v>
      </c>
      <c r="M44" s="3">
        <f t="shared" si="1"/>
        <v>6.9185628758104073E-3</v>
      </c>
      <c r="N44" s="3">
        <f t="shared" si="2"/>
        <v>-5.8203564554970888E-2</v>
      </c>
    </row>
    <row r="45" spans="1:14">
      <c r="A45">
        <v>472</v>
      </c>
      <c r="B45">
        <v>-16.864735799999998</v>
      </c>
      <c r="C45">
        <v>0</v>
      </c>
      <c r="D45">
        <v>25.3</v>
      </c>
      <c r="E45">
        <v>26.2</v>
      </c>
      <c r="F45">
        <v>2</v>
      </c>
      <c r="G45">
        <v>1</v>
      </c>
      <c r="H45">
        <v>2.0023</v>
      </c>
      <c r="I45">
        <v>-2.98E-2</v>
      </c>
      <c r="J45" s="1" t="s">
        <v>20</v>
      </c>
      <c r="L45" s="3">
        <f t="shared" si="0"/>
        <v>2.6246186440677963</v>
      </c>
      <c r="M45" s="3">
        <f t="shared" si="1"/>
        <v>7.0168682255796122E-3</v>
      </c>
      <c r="N45" s="3">
        <f t="shared" si="2"/>
        <v>-5.9168814383907475E-2</v>
      </c>
    </row>
    <row r="46" spans="1:14">
      <c r="A46">
        <v>470</v>
      </c>
      <c r="B46">
        <v>-16.908722300000001</v>
      </c>
      <c r="C46">
        <v>0</v>
      </c>
      <c r="D46">
        <v>25.3</v>
      </c>
      <c r="E46">
        <v>26.2</v>
      </c>
      <c r="F46">
        <v>2</v>
      </c>
      <c r="G46">
        <v>1</v>
      </c>
      <c r="H46">
        <v>2.0042</v>
      </c>
      <c r="I46">
        <v>-4.3700000000000003E-2</v>
      </c>
      <c r="J46" s="2" t="s">
        <v>21</v>
      </c>
      <c r="L46" s="3">
        <f t="shared" si="0"/>
        <v>2.635787234042553</v>
      </c>
      <c r="M46" s="3">
        <f t="shared" si="1"/>
        <v>7.0836209593230165E-3</v>
      </c>
      <c r="N46" s="3">
        <f t="shared" si="2"/>
        <v>-5.9887489839826245E-2</v>
      </c>
    </row>
    <row r="47" spans="1:14">
      <c r="A47">
        <v>465</v>
      </c>
      <c r="B47">
        <v>-16.927311</v>
      </c>
      <c r="C47">
        <v>0</v>
      </c>
      <c r="D47">
        <v>25.3</v>
      </c>
      <c r="E47">
        <v>26.2</v>
      </c>
      <c r="F47">
        <v>2</v>
      </c>
      <c r="G47">
        <v>1</v>
      </c>
      <c r="H47">
        <v>2.0118999999999998</v>
      </c>
      <c r="I47">
        <v>2.3300000000000001E-2</v>
      </c>
      <c r="J47">
        <v>17.239999999999998</v>
      </c>
      <c r="L47" s="3">
        <f t="shared" si="0"/>
        <v>2.6641290322580642</v>
      </c>
      <c r="M47" s="3">
        <f t="shared" si="1"/>
        <v>7.2549017445098967E-3</v>
      </c>
      <c r="N47" s="3">
        <f t="shared" si="2"/>
        <v>-6.1402989051880782E-2</v>
      </c>
    </row>
    <row r="48" spans="1:14">
      <c r="A48">
        <v>460</v>
      </c>
      <c r="B48">
        <v>-16.5311901</v>
      </c>
      <c r="C48">
        <v>0</v>
      </c>
      <c r="D48">
        <v>25.3</v>
      </c>
      <c r="E48">
        <v>26.2</v>
      </c>
      <c r="F48">
        <v>2</v>
      </c>
      <c r="G48">
        <v>1</v>
      </c>
      <c r="H48" s="1" t="s">
        <v>22</v>
      </c>
      <c r="I48">
        <v>0.19289999999999999</v>
      </c>
      <c r="J48">
        <v>16.37</v>
      </c>
      <c r="L48" s="3">
        <f t="shared" si="0"/>
        <v>2.6930869565217388</v>
      </c>
      <c r="M48" s="3">
        <f t="shared" si="1"/>
        <v>7.432724480843607E-3</v>
      </c>
      <c r="N48" s="3">
        <f t="shared" si="2"/>
        <v>-6.1435890676874737E-2</v>
      </c>
    </row>
    <row r="49" spans="1:14">
      <c r="A49">
        <v>455</v>
      </c>
      <c r="B49">
        <v>-15.8076273</v>
      </c>
      <c r="C49">
        <v>0</v>
      </c>
      <c r="D49">
        <v>25.3</v>
      </c>
      <c r="E49">
        <v>26.2</v>
      </c>
      <c r="F49">
        <v>2</v>
      </c>
      <c r="G49">
        <v>1</v>
      </c>
      <c r="H49">
        <v>2.0038999999999998</v>
      </c>
      <c r="I49">
        <v>-4.2200000000000001E-2</v>
      </c>
      <c r="J49">
        <v>15.95</v>
      </c>
      <c r="L49" s="3">
        <f t="shared" si="0"/>
        <v>2.7226813186813184</v>
      </c>
      <c r="M49" s="3">
        <f t="shared" si="1"/>
        <v>7.6174288885447394E-3</v>
      </c>
      <c r="N49" s="3">
        <f t="shared" si="2"/>
        <v>-6.0206738427184242E-2</v>
      </c>
    </row>
    <row r="50" spans="1:14">
      <c r="A50">
        <v>450</v>
      </c>
      <c r="B50">
        <v>-15.438643300000001</v>
      </c>
      <c r="C50">
        <v>0</v>
      </c>
      <c r="D50">
        <v>25.3</v>
      </c>
      <c r="E50">
        <v>26.2</v>
      </c>
      <c r="F50">
        <v>2</v>
      </c>
      <c r="G50">
        <v>1</v>
      </c>
      <c r="H50">
        <v>2.0034999999999998</v>
      </c>
      <c r="I50">
        <v>-1.6000000000000001E-3</v>
      </c>
      <c r="J50">
        <v>15.38</v>
      </c>
      <c r="L50" s="3">
        <f t="shared" si="0"/>
        <v>2.752933333333333</v>
      </c>
      <c r="M50" s="3">
        <f t="shared" si="1"/>
        <v>7.8093767294923821E-3</v>
      </c>
      <c r="N50" s="3">
        <f t="shared" si="2"/>
        <v>-6.0283090860976739E-2</v>
      </c>
    </row>
    <row r="51" spans="1:14">
      <c r="A51">
        <v>445</v>
      </c>
      <c r="B51">
        <v>-14.891455799999999</v>
      </c>
      <c r="C51">
        <v>0</v>
      </c>
      <c r="D51">
        <v>25.3</v>
      </c>
      <c r="E51">
        <v>26.2</v>
      </c>
      <c r="F51">
        <v>2</v>
      </c>
      <c r="G51">
        <v>1</v>
      </c>
      <c r="H51">
        <v>2.0127999999999999</v>
      </c>
      <c r="I51">
        <v>-0.01</v>
      </c>
      <c r="J51">
        <v>14.98</v>
      </c>
      <c r="L51" s="3">
        <f t="shared" si="0"/>
        <v>2.7838651685393256</v>
      </c>
      <c r="M51" s="3">
        <f t="shared" si="1"/>
        <v>8.0089535185665587E-3</v>
      </c>
      <c r="N51" s="3">
        <f t="shared" si="2"/>
        <v>-5.9632488662994192E-2</v>
      </c>
    </row>
    <row r="52" spans="1:14">
      <c r="A52">
        <v>440</v>
      </c>
      <c r="B52">
        <v>-13.998187400000001</v>
      </c>
      <c r="C52">
        <v>0</v>
      </c>
      <c r="D52">
        <v>25.3</v>
      </c>
      <c r="E52">
        <v>26.2</v>
      </c>
      <c r="F52">
        <v>2</v>
      </c>
      <c r="G52">
        <v>1</v>
      </c>
      <c r="H52">
        <v>2.0021</v>
      </c>
      <c r="I52">
        <v>-6.13E-2</v>
      </c>
      <c r="J52">
        <v>14.56</v>
      </c>
      <c r="L52" s="3">
        <f t="shared" si="0"/>
        <v>2.8154999999999997</v>
      </c>
      <c r="M52" s="3">
        <f t="shared" si="1"/>
        <v>8.2165703897749982E-3</v>
      </c>
      <c r="N52" s="3">
        <f t="shared" si="2"/>
        <v>-5.7508546050680738E-2</v>
      </c>
    </row>
    <row r="53" spans="1:14">
      <c r="A53">
        <v>435</v>
      </c>
      <c r="B53">
        <v>-13.361303899999999</v>
      </c>
      <c r="C53">
        <v>0</v>
      </c>
      <c r="D53">
        <v>25.3</v>
      </c>
      <c r="E53">
        <v>26.2</v>
      </c>
      <c r="F53">
        <v>2</v>
      </c>
      <c r="G53">
        <v>1</v>
      </c>
      <c r="H53">
        <v>2.0032999999999999</v>
      </c>
      <c r="I53">
        <v>-5.6399999999999999E-2</v>
      </c>
      <c r="J53" s="2" t="s">
        <v>23</v>
      </c>
      <c r="L53" s="3">
        <f t="shared" si="0"/>
        <v>2.847862068965517</v>
      </c>
      <c r="M53" s="3">
        <f t="shared" si="1"/>
        <v>8.4326661331704609E-3</v>
      </c>
      <c r="N53" s="3">
        <f t="shared" si="2"/>
        <v>-5.6335707446264198E-2</v>
      </c>
    </row>
    <row r="54" spans="1:14">
      <c r="A54">
        <v>430</v>
      </c>
      <c r="B54">
        <v>-12.5943457</v>
      </c>
      <c r="C54">
        <v>0</v>
      </c>
      <c r="D54">
        <v>25.3</v>
      </c>
      <c r="E54">
        <v>26.2</v>
      </c>
      <c r="F54">
        <v>2</v>
      </c>
      <c r="G54">
        <v>1</v>
      </c>
      <c r="H54">
        <v>2.0110000000000001</v>
      </c>
      <c r="I54">
        <v>2.7000000000000001E-3</v>
      </c>
      <c r="J54">
        <v>13.68</v>
      </c>
      <c r="L54" s="3">
        <f t="shared" si="0"/>
        <v>2.8809767441860465</v>
      </c>
      <c r="M54" s="3">
        <f t="shared" si="1"/>
        <v>8.6577094204308268E-3</v>
      </c>
      <c r="N54" s="3">
        <f t="shared" si="2"/>
        <v>-5.451909270552624E-2</v>
      </c>
    </row>
    <row r="55" spans="1:14">
      <c r="A55">
        <v>425</v>
      </c>
      <c r="B55">
        <v>-11.834206099999999</v>
      </c>
      <c r="C55">
        <v>0</v>
      </c>
      <c r="D55">
        <v>25.3</v>
      </c>
      <c r="E55">
        <v>26.2</v>
      </c>
      <c r="F55">
        <v>2</v>
      </c>
      <c r="G55">
        <v>1</v>
      </c>
      <c r="H55">
        <v>2.0053000000000001</v>
      </c>
      <c r="I55">
        <v>-3.3799999999999997E-2</v>
      </c>
      <c r="J55">
        <v>13.3</v>
      </c>
      <c r="L55" s="3">
        <f t="shared" si="0"/>
        <v>2.9148705882352939</v>
      </c>
      <c r="M55" s="3">
        <f t="shared" si="1"/>
        <v>8.8922012390831636E-3</v>
      </c>
      <c r="N55" s="3">
        <f t="shared" si="2"/>
        <v>-5.2616071072992765E-2</v>
      </c>
    </row>
    <row r="56" spans="1:14">
      <c r="A56">
        <v>420</v>
      </c>
      <c r="B56">
        <v>-11.0920685</v>
      </c>
      <c r="C56">
        <v>0</v>
      </c>
      <c r="D56">
        <v>25.3</v>
      </c>
      <c r="E56">
        <v>26.2</v>
      </c>
      <c r="F56">
        <v>2</v>
      </c>
      <c r="G56">
        <v>1</v>
      </c>
      <c r="H56">
        <v>2.0139999999999998</v>
      </c>
      <c r="I56">
        <v>-4.7100000000000003E-2</v>
      </c>
      <c r="J56" s="1" t="s">
        <v>24</v>
      </c>
      <c r="L56" s="3">
        <f t="shared" si="0"/>
        <v>2.9495714285714283</v>
      </c>
      <c r="M56" s="3">
        <f t="shared" si="1"/>
        <v>9.1366775577393575E-3</v>
      </c>
      <c r="N56" s="3">
        <f t="shared" si="2"/>
        <v>-5.0672326666428825E-2</v>
      </c>
    </row>
    <row r="57" spans="1:14">
      <c r="A57">
        <v>415</v>
      </c>
      <c r="B57">
        <v>-10.361619900000001</v>
      </c>
      <c r="C57">
        <v>0</v>
      </c>
      <c r="D57">
        <v>25.3</v>
      </c>
      <c r="E57">
        <v>26.2</v>
      </c>
      <c r="F57">
        <v>2</v>
      </c>
      <c r="G57">
        <v>1</v>
      </c>
      <c r="H57">
        <v>2.0099</v>
      </c>
      <c r="I57">
        <v>-6.2700000000000006E-2</v>
      </c>
      <c r="J57" s="1" t="s">
        <v>25</v>
      </c>
      <c r="L57" s="3">
        <f t="shared" si="0"/>
        <v>2.9851084337349394</v>
      </c>
      <c r="M57" s="3">
        <f t="shared" si="1"/>
        <v>9.3917122474151196E-3</v>
      </c>
      <c r="N57" s="3">
        <f t="shared" si="2"/>
        <v>-4.8656676258945118E-2</v>
      </c>
    </row>
    <row r="58" spans="1:14">
      <c r="A58">
        <v>410</v>
      </c>
      <c r="B58">
        <v>-9.6339646999999999</v>
      </c>
      <c r="C58">
        <v>0</v>
      </c>
      <c r="D58">
        <v>25.3</v>
      </c>
      <c r="E58">
        <v>26.2</v>
      </c>
      <c r="F58">
        <v>2</v>
      </c>
      <c r="G58">
        <v>1</v>
      </c>
      <c r="H58">
        <v>2.0116999999999998</v>
      </c>
      <c r="I58">
        <v>-8.3000000000000001E-3</v>
      </c>
      <c r="J58" s="2" t="s">
        <v>26</v>
      </c>
      <c r="L58" s="3">
        <f t="shared" si="0"/>
        <v>3.021512195121951</v>
      </c>
      <c r="M58" s="3">
        <f t="shared" si="1"/>
        <v>9.6579202870735129E-3</v>
      </c>
      <c r="N58" s="3">
        <f t="shared" si="2"/>
        <v>-4.6522031560540043E-2</v>
      </c>
    </row>
    <row r="59" spans="1:14">
      <c r="A59">
        <v>405</v>
      </c>
      <c r="B59">
        <v>-9.0997827999999998</v>
      </c>
      <c r="C59">
        <v>0</v>
      </c>
      <c r="D59">
        <v>25.3</v>
      </c>
      <c r="E59">
        <v>26.2</v>
      </c>
      <c r="F59">
        <v>2</v>
      </c>
      <c r="G59">
        <v>1</v>
      </c>
      <c r="H59">
        <v>2.0074999999999998</v>
      </c>
      <c r="I59">
        <v>-1.61E-2</v>
      </c>
      <c r="J59" s="1" t="s">
        <v>27</v>
      </c>
      <c r="L59" s="3">
        <f t="shared" si="0"/>
        <v>3.0588148148148147</v>
      </c>
      <c r="M59" s="3">
        <f t="shared" si="1"/>
        <v>9.9359612850223218E-3</v>
      </c>
      <c r="N59" s="3">
        <f t="shared" si="2"/>
        <v>-4.5207544801456008E-2</v>
      </c>
    </row>
    <row r="60" spans="1:14">
      <c r="A60">
        <v>400</v>
      </c>
      <c r="B60">
        <v>-8.7522520999999998</v>
      </c>
      <c r="C60">
        <v>0</v>
      </c>
      <c r="D60">
        <v>25.3</v>
      </c>
      <c r="E60">
        <v>26.2</v>
      </c>
      <c r="F60">
        <v>2</v>
      </c>
      <c r="G60">
        <v>1</v>
      </c>
      <c r="H60">
        <v>2.0156000000000001</v>
      </c>
      <c r="I60">
        <v>-2.29E-2</v>
      </c>
      <c r="J60" s="1" t="s">
        <v>28</v>
      </c>
      <c r="L60" s="3">
        <f t="shared" si="0"/>
        <v>3.0970499999999999</v>
      </c>
      <c r="M60" s="3">
        <f t="shared" si="1"/>
        <v>1.0226543351765524E-2</v>
      </c>
      <c r="N60" s="3">
        <f t="shared" si="2"/>
        <v>-4.475264276311542E-2</v>
      </c>
    </row>
    <row r="61" spans="1:14">
      <c r="A61">
        <v>395</v>
      </c>
      <c r="B61">
        <v>-8.6513907000000003</v>
      </c>
      <c r="C61">
        <v>0</v>
      </c>
      <c r="D61">
        <v>25.3</v>
      </c>
      <c r="E61">
        <v>26.2</v>
      </c>
      <c r="F61">
        <v>2</v>
      </c>
      <c r="G61">
        <v>1</v>
      </c>
      <c r="H61">
        <v>2.0024999999999999</v>
      </c>
      <c r="I61">
        <v>-6.1999999999999998E-3</v>
      </c>
      <c r="J61" s="2" t="s">
        <v>29</v>
      </c>
      <c r="L61" s="3">
        <f t="shared" si="0"/>
        <v>3.1362531645569618</v>
      </c>
      <c r="M61" s="3">
        <f t="shared" si="1"/>
        <v>1.0530427364436379E-2</v>
      </c>
      <c r="N61" s="3">
        <f t="shared" si="2"/>
        <v>-4.5551420683855204E-2</v>
      </c>
    </row>
    <row r="62" spans="1:14">
      <c r="A62">
        <v>390</v>
      </c>
      <c r="B62">
        <v>-8.7240570999999996</v>
      </c>
      <c r="C62">
        <v>0</v>
      </c>
      <c r="D62">
        <v>25.3</v>
      </c>
      <c r="E62">
        <v>26.2</v>
      </c>
      <c r="F62">
        <v>2</v>
      </c>
      <c r="G62">
        <v>1</v>
      </c>
      <c r="H62">
        <v>2.0112999999999999</v>
      </c>
      <c r="I62">
        <v>0.01</v>
      </c>
      <c r="J62" s="1" t="s">
        <v>30</v>
      </c>
      <c r="L62" s="3">
        <f t="shared" si="0"/>
        <v>3.1764615384615382</v>
      </c>
      <c r="M62" s="3">
        <f t="shared" si="1"/>
        <v>1.0848431668109604E-2</v>
      </c>
      <c r="N62" s="3">
        <f t="shared" si="2"/>
        <v>-4.7321168659018219E-2</v>
      </c>
    </row>
    <row r="63" spans="1:14">
      <c r="A63">
        <v>385</v>
      </c>
      <c r="B63">
        <v>-9.0092242999999996</v>
      </c>
      <c r="C63">
        <v>0</v>
      </c>
      <c r="D63">
        <v>25.3</v>
      </c>
      <c r="E63">
        <v>26.2</v>
      </c>
      <c r="F63">
        <v>2</v>
      </c>
      <c r="G63">
        <v>1</v>
      </c>
      <c r="H63">
        <v>2.0049999999999999</v>
      </c>
      <c r="I63">
        <v>-4.6300000000000001E-2</v>
      </c>
      <c r="J63" s="1" t="s">
        <v>31</v>
      </c>
      <c r="L63" s="3">
        <f t="shared" si="0"/>
        <v>3.2177142857142855</v>
      </c>
      <c r="M63" s="3">
        <f t="shared" si="1"/>
        <v>1.1181437265203499E-2</v>
      </c>
      <c r="N63" s="3">
        <f t="shared" si="2"/>
        <v>-5.0368038159298453E-2</v>
      </c>
    </row>
    <row r="64" spans="1:14">
      <c r="A64">
        <v>380</v>
      </c>
      <c r="B64">
        <v>-9.4657608</v>
      </c>
      <c r="C64">
        <v>0</v>
      </c>
      <c r="D64">
        <v>25.3</v>
      </c>
      <c r="E64">
        <v>26.2</v>
      </c>
      <c r="F64">
        <v>2</v>
      </c>
      <c r="G64">
        <v>1</v>
      </c>
      <c r="H64">
        <v>2.0070999999999999</v>
      </c>
      <c r="I64">
        <v>-5.4899999999999997E-2</v>
      </c>
      <c r="J64" s="1" t="s">
        <v>32</v>
      </c>
      <c r="L64" s="3">
        <f t="shared" si="0"/>
        <v>3.2600526315789473</v>
      </c>
      <c r="M64" s="3">
        <f t="shared" si="1"/>
        <v>1.1530393550958478E-2</v>
      </c>
      <c r="N64" s="3">
        <f t="shared" si="2"/>
        <v>-5.4571973641617783E-2</v>
      </c>
    </row>
    <row r="65" spans="1:14">
      <c r="A65">
        <v>378</v>
      </c>
      <c r="B65">
        <v>-9.7194628999999999</v>
      </c>
      <c r="C65">
        <v>0</v>
      </c>
      <c r="D65">
        <v>25.3</v>
      </c>
      <c r="E65">
        <v>26.2</v>
      </c>
      <c r="F65">
        <v>2</v>
      </c>
      <c r="G65">
        <v>1</v>
      </c>
      <c r="H65">
        <v>2.0114999999999998</v>
      </c>
      <c r="I65">
        <v>-2.6700000000000002E-2</v>
      </c>
      <c r="J65" s="1" t="s">
        <v>33</v>
      </c>
      <c r="L65" s="3">
        <f t="shared" si="0"/>
        <v>3.2773015873015869</v>
      </c>
      <c r="M65" s="3">
        <f t="shared" si="1"/>
        <v>1.1674668996926978E-2</v>
      </c>
      <c r="N65" s="3">
        <f t="shared" si="2"/>
        <v>-5.6735756092705987E-2</v>
      </c>
    </row>
    <row r="66" spans="1:14">
      <c r="A66">
        <v>376</v>
      </c>
      <c r="B66">
        <v>-9.8801051999999991</v>
      </c>
      <c r="C66">
        <v>0</v>
      </c>
      <c r="D66">
        <v>25.3</v>
      </c>
      <c r="E66">
        <v>26.2</v>
      </c>
      <c r="F66">
        <v>2</v>
      </c>
      <c r="G66">
        <v>1</v>
      </c>
      <c r="H66">
        <v>2.0083000000000002</v>
      </c>
      <c r="I66">
        <v>-6.1499999999999999E-2</v>
      </c>
      <c r="J66" s="1" t="s">
        <v>34</v>
      </c>
      <c r="L66" s="3">
        <f t="shared" si="0"/>
        <v>3.2947340425531912</v>
      </c>
      <c r="M66" s="3">
        <f t="shared" si="1"/>
        <v>1.1821728607281772E-2</v>
      </c>
      <c r="N66" s="3">
        <f t="shared" si="2"/>
        <v>-5.8399961142896688E-2</v>
      </c>
    </row>
    <row r="67" spans="1:14">
      <c r="A67">
        <v>374</v>
      </c>
      <c r="B67">
        <v>-10.106106799999999</v>
      </c>
      <c r="C67">
        <v>0</v>
      </c>
      <c r="D67">
        <v>25.3</v>
      </c>
      <c r="E67">
        <v>26.2</v>
      </c>
      <c r="F67">
        <v>2</v>
      </c>
      <c r="G67">
        <v>1</v>
      </c>
      <c r="H67">
        <v>2.0106000000000002</v>
      </c>
      <c r="I67">
        <v>-2.6800000000000001E-2</v>
      </c>
      <c r="J67" s="2" t="s">
        <v>35</v>
      </c>
      <c r="L67" s="3">
        <f t="shared" ref="L67:L126" si="5">1238.82/A67</f>
        <v>3.3123529411764703</v>
      </c>
      <c r="M67" s="3">
        <f t="shared" ref="M67:M126" si="6">0.0002*L67*L67*L67+0.0001*L67*L67+0.0013*L67-0.0007</f>
        <v>1.1971643657276612E-2</v>
      </c>
      <c r="N67" s="3">
        <f t="shared" ref="N67:N126" si="7">M67*B67*0.5</f>
        <v>-6.0493354685990014E-2</v>
      </c>
    </row>
    <row r="68" spans="1:14">
      <c r="A68">
        <v>372</v>
      </c>
      <c r="B68">
        <v>-10.322743900000001</v>
      </c>
      <c r="C68">
        <v>0</v>
      </c>
      <c r="D68">
        <v>25.3</v>
      </c>
      <c r="E68">
        <v>26.2</v>
      </c>
      <c r="F68">
        <v>2</v>
      </c>
      <c r="G68">
        <v>1</v>
      </c>
      <c r="H68">
        <v>2.0101</v>
      </c>
      <c r="I68">
        <v>-3.2199999999999999E-2</v>
      </c>
      <c r="J68" s="1" t="s">
        <v>36</v>
      </c>
      <c r="L68" s="3">
        <f t="shared" si="5"/>
        <v>3.3301612903225806</v>
      </c>
      <c r="M68" s="3">
        <f t="shared" si="6"/>
        <v>1.2124487670708436E-2</v>
      </c>
      <c r="N68" s="3">
        <f t="shared" si="7"/>
        <v>-6.257899057171537E-2</v>
      </c>
    </row>
    <row r="69" spans="1:14">
      <c r="A69">
        <v>370</v>
      </c>
      <c r="B69">
        <v>-10.566103699999999</v>
      </c>
      <c r="C69">
        <v>0</v>
      </c>
      <c r="D69">
        <v>25.3</v>
      </c>
      <c r="E69">
        <v>26.2</v>
      </c>
      <c r="F69">
        <v>2</v>
      </c>
      <c r="G69">
        <v>1</v>
      </c>
      <c r="H69">
        <v>2.0105</v>
      </c>
      <c r="I69">
        <v>-5.6800000000000003E-2</v>
      </c>
      <c r="J69" s="1" t="s">
        <v>37</v>
      </c>
      <c r="L69" s="3">
        <f t="shared" si="5"/>
        <v>3.3481621621621618</v>
      </c>
      <c r="M69" s="3">
        <f t="shared" si="6"/>
        <v>1.228033650397397E-2</v>
      </c>
      <c r="N69" s="3">
        <f t="shared" si="7"/>
        <v>-6.487765448594221E-2</v>
      </c>
    </row>
    <row r="70" spans="1:14">
      <c r="A70">
        <v>368</v>
      </c>
      <c r="B70">
        <v>-10.778934899999999</v>
      </c>
      <c r="C70">
        <v>0</v>
      </c>
      <c r="D70">
        <v>25.3</v>
      </c>
      <c r="E70">
        <v>26.2</v>
      </c>
      <c r="F70">
        <v>2</v>
      </c>
      <c r="G70">
        <v>1</v>
      </c>
      <c r="H70" s="1" t="s">
        <v>38</v>
      </c>
      <c r="I70">
        <v>-9.5899999999999999E-2</v>
      </c>
      <c r="J70" s="1" t="s">
        <v>39</v>
      </c>
      <c r="L70" s="3">
        <f t="shared" si="5"/>
        <v>3.3663586956521736</v>
      </c>
      <c r="M70" s="3">
        <f t="shared" si="6"/>
        <v>1.2439268433757197E-2</v>
      </c>
      <c r="N70" s="3">
        <f t="shared" si="7"/>
        <v>-6.7041032325546895E-2</v>
      </c>
    </row>
    <row r="71" spans="1:14">
      <c r="A71">
        <v>366</v>
      </c>
      <c r="B71">
        <v>-11.923</v>
      </c>
      <c r="C71">
        <v>0</v>
      </c>
      <c r="D71">
        <v>25.3</v>
      </c>
      <c r="E71">
        <v>26.2</v>
      </c>
      <c r="F71">
        <v>2</v>
      </c>
      <c r="G71">
        <v>1</v>
      </c>
      <c r="H71" s="1" t="s">
        <v>40</v>
      </c>
      <c r="I71">
        <v>0.17100000000000001</v>
      </c>
      <c r="J71" s="1" t="s">
        <v>41</v>
      </c>
      <c r="L71" s="3">
        <f t="shared" si="5"/>
        <v>3.3847540983606557</v>
      </c>
      <c r="M71" s="3">
        <f t="shared" si="6"/>
        <v>1.2601364248525647E-2</v>
      </c>
      <c r="N71" s="3">
        <f t="shared" si="7"/>
        <v>-7.5123032967585643E-2</v>
      </c>
    </row>
    <row r="72" spans="1:14">
      <c r="A72">
        <v>364</v>
      </c>
      <c r="B72">
        <v>-11.4262572</v>
      </c>
      <c r="C72">
        <v>0</v>
      </c>
      <c r="D72">
        <v>25.3</v>
      </c>
      <c r="E72">
        <v>26.2</v>
      </c>
      <c r="F72">
        <v>2</v>
      </c>
      <c r="G72">
        <v>1</v>
      </c>
      <c r="H72">
        <v>2.0083000000000002</v>
      </c>
      <c r="I72">
        <v>-5.2299999999999999E-2</v>
      </c>
      <c r="J72" s="2" t="s">
        <v>42</v>
      </c>
      <c r="L72" s="3">
        <f t="shared" si="5"/>
        <v>3.4033516483516482</v>
      </c>
      <c r="M72" s="3">
        <f t="shared" si="6"/>
        <v>1.2766707344023357E-2</v>
      </c>
      <c r="N72" s="3">
        <f t="shared" si="7"/>
        <v>-7.2937840854969876E-2</v>
      </c>
    </row>
    <row r="73" spans="1:14">
      <c r="A73">
        <v>362</v>
      </c>
      <c r="B73">
        <v>-11.649506799999999</v>
      </c>
      <c r="C73">
        <v>0</v>
      </c>
      <c r="D73">
        <v>25.3</v>
      </c>
      <c r="E73">
        <v>26.2</v>
      </c>
      <c r="F73">
        <v>2</v>
      </c>
      <c r="G73">
        <v>1</v>
      </c>
      <c r="H73">
        <v>2.0082</v>
      </c>
      <c r="I73">
        <v>-7.4899999999999994E-2</v>
      </c>
      <c r="J73" s="1" t="s">
        <v>43</v>
      </c>
      <c r="L73" s="3">
        <f t="shared" si="5"/>
        <v>3.4221546961325964</v>
      </c>
      <c r="M73" s="3">
        <f t="shared" si="6"/>
        <v>1.2935383822958573E-2</v>
      </c>
      <c r="N73" s="3">
        <f t="shared" si="7"/>
        <v>-7.5345420903082938E-2</v>
      </c>
    </row>
    <row r="74" spans="1:14">
      <c r="A74">
        <v>360</v>
      </c>
      <c r="B74">
        <v>-11.9501949</v>
      </c>
      <c r="C74">
        <v>0</v>
      </c>
      <c r="D74">
        <v>25.3</v>
      </c>
      <c r="E74">
        <v>26.2</v>
      </c>
      <c r="F74">
        <v>2</v>
      </c>
      <c r="G74">
        <v>1</v>
      </c>
      <c r="H74">
        <v>2.0017999999999998</v>
      </c>
      <c r="I74">
        <v>-3.0599999999999999E-2</v>
      </c>
      <c r="J74" s="1" t="s">
        <v>44</v>
      </c>
      <c r="L74" s="3">
        <f t="shared" si="5"/>
        <v>3.4411666666666667</v>
      </c>
      <c r="M74" s="3">
        <f t="shared" si="6"/>
        <v>1.3107482599095372E-2</v>
      </c>
      <c r="N74" s="3">
        <f t="shared" si="7"/>
        <v>-7.8318485853774128E-2</v>
      </c>
    </row>
    <row r="75" spans="1:14">
      <c r="A75">
        <v>358</v>
      </c>
      <c r="B75">
        <v>-12.202598699999999</v>
      </c>
      <c r="C75">
        <v>0</v>
      </c>
      <c r="D75">
        <v>25.3</v>
      </c>
      <c r="E75">
        <v>26.2</v>
      </c>
      <c r="F75">
        <v>2</v>
      </c>
      <c r="G75">
        <v>1</v>
      </c>
      <c r="H75">
        <v>2.0129999999999999</v>
      </c>
      <c r="I75">
        <v>-2.58E-2</v>
      </c>
      <c r="J75" s="1" t="s">
        <v>45</v>
      </c>
      <c r="L75" s="3">
        <f t="shared" si="5"/>
        <v>3.4603910614525137</v>
      </c>
      <c r="M75" s="3">
        <f t="shared" si="6"/>
        <v>1.3283095505969952E-2</v>
      </c>
      <c r="N75" s="3">
        <f t="shared" si="7"/>
        <v>-8.1044141976562387E-2</v>
      </c>
    </row>
    <row r="76" spans="1:14">
      <c r="A76">
        <v>356</v>
      </c>
      <c r="B76">
        <v>-12.482398</v>
      </c>
      <c r="C76">
        <v>0</v>
      </c>
      <c r="D76">
        <v>25.3</v>
      </c>
      <c r="E76">
        <v>26.2</v>
      </c>
      <c r="F76">
        <v>2</v>
      </c>
      <c r="G76">
        <v>1</v>
      </c>
      <c r="H76">
        <v>2.0017999999999998</v>
      </c>
      <c r="I76">
        <v>-5.8200000000000002E-2</v>
      </c>
      <c r="J76" s="1" t="s">
        <v>46</v>
      </c>
      <c r="L76" s="3">
        <f t="shared" si="5"/>
        <v>3.4798314606741569</v>
      </c>
      <c r="M76" s="3">
        <f t="shared" si="6"/>
        <v>1.3462317410464889E-2</v>
      </c>
      <c r="N76" s="3">
        <f t="shared" si="7"/>
        <v>-8.4021001959876052E-2</v>
      </c>
    </row>
    <row r="77" spans="1:14">
      <c r="A77">
        <v>354</v>
      </c>
      <c r="B77">
        <v>-12.6877394</v>
      </c>
      <c r="C77">
        <v>0</v>
      </c>
      <c r="D77">
        <v>25.3</v>
      </c>
      <c r="E77">
        <v>26.2</v>
      </c>
      <c r="F77">
        <v>2</v>
      </c>
      <c r="G77">
        <v>1</v>
      </c>
      <c r="H77">
        <v>2.0105</v>
      </c>
      <c r="I77">
        <v>-9.98E-2</v>
      </c>
      <c r="J77" s="1" t="s">
        <v>47</v>
      </c>
      <c r="L77" s="3">
        <f t="shared" si="5"/>
        <v>3.4994915254237284</v>
      </c>
      <c r="M77" s="3">
        <f t="shared" si="6"/>
        <v>1.3645246331487636E-2</v>
      </c>
      <c r="N77" s="3">
        <f t="shared" si="7"/>
        <v>-8.6563664751360569E-2</v>
      </c>
    </row>
    <row r="78" spans="1:14">
      <c r="A78">
        <v>352</v>
      </c>
      <c r="B78">
        <v>-12.8802354</v>
      </c>
      <c r="C78">
        <v>0</v>
      </c>
      <c r="D78">
        <v>25.3</v>
      </c>
      <c r="E78">
        <v>26.2</v>
      </c>
      <c r="F78">
        <v>2</v>
      </c>
      <c r="G78">
        <v>1</v>
      </c>
      <c r="H78">
        <v>2.0011999999999999</v>
      </c>
      <c r="I78">
        <v>-4.7500000000000001E-2</v>
      </c>
      <c r="J78" s="1" t="s">
        <v>48</v>
      </c>
      <c r="L78" s="3">
        <f t="shared" si="5"/>
        <v>3.5193749999999997</v>
      </c>
      <c r="M78" s="3">
        <f t="shared" si="6"/>
        <v>1.383198356401367E-2</v>
      </c>
      <c r="N78" s="3">
        <f t="shared" si="7"/>
        <v>-8.9079602176713513E-2</v>
      </c>
    </row>
    <row r="79" spans="1:14">
      <c r="A79">
        <v>350</v>
      </c>
      <c r="B79">
        <v>-13.1143862</v>
      </c>
      <c r="C79">
        <v>0</v>
      </c>
      <c r="D79">
        <v>25.3</v>
      </c>
      <c r="E79">
        <v>26.2</v>
      </c>
      <c r="F79">
        <v>2</v>
      </c>
      <c r="G79">
        <v>1</v>
      </c>
      <c r="H79">
        <v>2.0121000000000002</v>
      </c>
      <c r="I79">
        <v>-5.8999999999999997E-2</v>
      </c>
      <c r="J79" s="2" t="s">
        <v>49</v>
      </c>
      <c r="L79" s="3">
        <f t="shared" si="5"/>
        <v>3.5394857142857141</v>
      </c>
      <c r="M79" s="3">
        <f t="shared" si="6"/>
        <v>1.402263380876953E-2</v>
      </c>
      <c r="N79" s="3">
        <f t="shared" si="7"/>
        <v>-9.1949117654690285E-2</v>
      </c>
    </row>
    <row r="80" spans="1:14">
      <c r="A80">
        <v>348</v>
      </c>
      <c r="B80">
        <v>-13.2639087</v>
      </c>
      <c r="C80">
        <v>0</v>
      </c>
      <c r="D80">
        <v>25.3</v>
      </c>
      <c r="E80">
        <v>26.2</v>
      </c>
      <c r="F80">
        <v>2</v>
      </c>
      <c r="G80">
        <v>1</v>
      </c>
      <c r="H80" s="1" t="s">
        <v>50</v>
      </c>
      <c r="I80">
        <v>-5.5199999999999999E-2</v>
      </c>
      <c r="J80">
        <v>0.67</v>
      </c>
      <c r="L80" s="3">
        <f t="shared" si="5"/>
        <v>3.5598275862068962</v>
      </c>
      <c r="M80" s="3">
        <f t="shared" si="6"/>
        <v>1.4217305307846772E-2</v>
      </c>
      <c r="N80" s="3">
        <f t="shared" si="7"/>
        <v>-9.4288519781652494E-2</v>
      </c>
    </row>
    <row r="81" spans="1:14">
      <c r="A81">
        <v>346</v>
      </c>
      <c r="B81">
        <v>-13.379874600000001</v>
      </c>
      <c r="C81">
        <v>0</v>
      </c>
      <c r="D81">
        <v>25.3</v>
      </c>
      <c r="E81">
        <v>26.2</v>
      </c>
      <c r="F81">
        <v>2</v>
      </c>
      <c r="G81">
        <v>1</v>
      </c>
      <c r="H81">
        <v>2.0051999999999999</v>
      </c>
      <c r="I81">
        <v>-3.3300000000000003E-2</v>
      </c>
      <c r="J81">
        <v>0.34</v>
      </c>
      <c r="L81" s="3">
        <f t="shared" si="5"/>
        <v>3.5804046242774565</v>
      </c>
      <c r="M81" s="3">
        <f t="shared" si="6"/>
        <v>1.441610998655473E-2</v>
      </c>
      <c r="N81" s="3">
        <f t="shared" si="7"/>
        <v>-9.6442871919955001E-2</v>
      </c>
    </row>
    <row r="82" spans="1:14">
      <c r="A82">
        <v>344</v>
      </c>
      <c r="B82">
        <v>-13.450652699999999</v>
      </c>
      <c r="C82">
        <v>0</v>
      </c>
      <c r="D82">
        <v>25.3</v>
      </c>
      <c r="E82">
        <v>26.2</v>
      </c>
      <c r="F82">
        <v>2</v>
      </c>
      <c r="G82">
        <v>1</v>
      </c>
      <c r="H82">
        <v>2.004</v>
      </c>
      <c r="I82">
        <v>-3.3399999999999999E-2</v>
      </c>
      <c r="J82">
        <v>16.329999999999998</v>
      </c>
      <c r="L82" s="3">
        <f t="shared" si="5"/>
        <v>3.6012209302325577</v>
      </c>
      <c r="M82" s="3">
        <f t="shared" si="6"/>
        <v>1.4619163601837768E-2</v>
      </c>
      <c r="N82" s="3">
        <f t="shared" si="7"/>
        <v>-9.8318646186400446E-2</v>
      </c>
    </row>
    <row r="83" spans="1:14">
      <c r="A83">
        <v>342</v>
      </c>
      <c r="B83">
        <v>-13.560200999999999</v>
      </c>
      <c r="C83">
        <v>0</v>
      </c>
      <c r="D83">
        <v>25.3</v>
      </c>
      <c r="E83">
        <v>26.19</v>
      </c>
      <c r="F83">
        <v>2</v>
      </c>
      <c r="G83">
        <v>1</v>
      </c>
      <c r="H83">
        <v>2.0108999999999999</v>
      </c>
      <c r="I83">
        <v>-1.7399999999999999E-2</v>
      </c>
      <c r="J83">
        <v>15.79</v>
      </c>
      <c r="L83" s="3">
        <f t="shared" si="5"/>
        <v>3.6222807017543857</v>
      </c>
      <c r="M83" s="3">
        <f t="shared" si="6"/>
        <v>1.4826585897601958E-2</v>
      </c>
      <c r="N83" s="3">
        <f t="shared" si="7"/>
        <v>-0.10052574245762398</v>
      </c>
    </row>
    <row r="84" spans="1:14">
      <c r="A84">
        <v>340</v>
      </c>
      <c r="B84">
        <v>-13.550283200000001</v>
      </c>
      <c r="C84">
        <v>0</v>
      </c>
      <c r="D84">
        <v>25.3</v>
      </c>
      <c r="E84">
        <v>26.19</v>
      </c>
      <c r="F84">
        <v>2</v>
      </c>
      <c r="G84">
        <v>1</v>
      </c>
      <c r="H84">
        <v>2.0068999999999999</v>
      </c>
      <c r="I84">
        <v>-5.5E-2</v>
      </c>
      <c r="J84">
        <v>15.31</v>
      </c>
      <c r="L84" s="3">
        <f t="shared" si="5"/>
        <v>3.6435882352941174</v>
      </c>
      <c r="M84" s="3">
        <f t="shared" si="6"/>
        <v>1.5038500767316141E-2</v>
      </c>
      <c r="N84" s="3">
        <f t="shared" si="7"/>
        <v>-0.10188797215027551</v>
      </c>
    </row>
    <row r="85" spans="1:14">
      <c r="A85">
        <v>338</v>
      </c>
      <c r="B85">
        <v>-13.601943800000001</v>
      </c>
      <c r="C85">
        <v>0</v>
      </c>
      <c r="D85">
        <v>25.3</v>
      </c>
      <c r="E85">
        <v>26.19</v>
      </c>
      <c r="F85">
        <v>2</v>
      </c>
      <c r="G85">
        <v>1</v>
      </c>
      <c r="H85">
        <v>2.0068999999999999</v>
      </c>
      <c r="I85">
        <v>1.8499999999999999E-2</v>
      </c>
      <c r="J85">
        <v>14.76</v>
      </c>
      <c r="L85" s="3">
        <f t="shared" si="5"/>
        <v>3.6651479289940827</v>
      </c>
      <c r="M85" s="3">
        <f t="shared" si="6"/>
        <v>1.5255036424274133E-2</v>
      </c>
      <c r="N85" s="3">
        <f t="shared" si="7"/>
        <v>-0.10374907405496486</v>
      </c>
    </row>
    <row r="86" spans="1:14">
      <c r="A86">
        <v>336</v>
      </c>
      <c r="B86">
        <v>-13.599356999999999</v>
      </c>
      <c r="C86">
        <v>0</v>
      </c>
      <c r="D86">
        <v>25.3</v>
      </c>
      <c r="E86">
        <v>26.19</v>
      </c>
      <c r="F86">
        <v>2</v>
      </c>
      <c r="G86">
        <v>1</v>
      </c>
      <c r="H86">
        <v>2.0028000000000001</v>
      </c>
      <c r="I86">
        <v>-2.5000000000000001E-3</v>
      </c>
      <c r="J86">
        <v>14.21</v>
      </c>
      <c r="L86" s="3">
        <f t="shared" si="5"/>
        <v>3.6869642857142857</v>
      </c>
      <c r="M86" s="3">
        <f t="shared" si="6"/>
        <v>1.5476325579927796E-2</v>
      </c>
      <c r="N86" s="3">
        <f t="shared" si="7"/>
        <v>-0.10523403830483506</v>
      </c>
    </row>
    <row r="87" spans="1:14">
      <c r="A87">
        <v>334</v>
      </c>
      <c r="B87">
        <v>-13.5935547</v>
      </c>
      <c r="C87">
        <v>0</v>
      </c>
      <c r="D87">
        <v>25.3</v>
      </c>
      <c r="E87">
        <v>26.2</v>
      </c>
      <c r="F87">
        <v>2</v>
      </c>
      <c r="G87">
        <v>1</v>
      </c>
      <c r="H87">
        <v>2.0103</v>
      </c>
      <c r="I87">
        <v>-1.43E-2</v>
      </c>
      <c r="J87">
        <v>13.75</v>
      </c>
      <c r="L87" s="3">
        <f t="shared" si="5"/>
        <v>3.7090419161676644</v>
      </c>
      <c r="M87" s="3">
        <f t="shared" si="6"/>
        <v>1.5702505630725182E-2</v>
      </c>
      <c r="N87" s="3">
        <f t="shared" si="7"/>
        <v>-0.10672643460916038</v>
      </c>
    </row>
    <row r="88" spans="1:14">
      <c r="A88">
        <v>332</v>
      </c>
      <c r="B88">
        <v>-13.526324199999999</v>
      </c>
      <c r="C88">
        <v>0</v>
      </c>
      <c r="D88">
        <v>25.3</v>
      </c>
      <c r="E88">
        <v>26.2</v>
      </c>
      <c r="F88">
        <v>2</v>
      </c>
      <c r="G88">
        <v>1</v>
      </c>
      <c r="H88">
        <v>2.0045999999999999</v>
      </c>
      <c r="I88">
        <v>2.0999999999999999E-3</v>
      </c>
      <c r="J88">
        <v>13.28</v>
      </c>
      <c r="L88" s="3">
        <f t="shared" si="5"/>
        <v>3.7313855421686744</v>
      </c>
      <c r="M88" s="3">
        <f t="shared" si="6"/>
        <v>1.5933718853914175E-2</v>
      </c>
      <c r="N88" s="3">
        <f t="shared" si="7"/>
        <v>-0.10776232346484778</v>
      </c>
    </row>
    <row r="89" spans="1:14">
      <c r="A89">
        <v>330</v>
      </c>
      <c r="B89">
        <v>-13.452177799999999</v>
      </c>
      <c r="C89">
        <v>0</v>
      </c>
      <c r="D89">
        <v>25.3</v>
      </c>
      <c r="E89">
        <v>26.19</v>
      </c>
      <c r="F89">
        <v>2</v>
      </c>
      <c r="G89">
        <v>1</v>
      </c>
      <c r="H89">
        <v>2.0030000000000001</v>
      </c>
      <c r="I89">
        <v>-4.6699999999999998E-2</v>
      </c>
      <c r="J89" s="1" t="s">
        <v>51</v>
      </c>
      <c r="L89" s="3">
        <f t="shared" si="5"/>
        <v>3.754</v>
      </c>
      <c r="M89" s="3">
        <f t="shared" si="6"/>
        <v>1.6170112612799999E-2</v>
      </c>
      <c r="N89" s="3">
        <f t="shared" si="7"/>
        <v>-0.10876161495670407</v>
      </c>
    </row>
    <row r="90" spans="1:14">
      <c r="A90">
        <v>328</v>
      </c>
      <c r="B90">
        <v>-13.3899744</v>
      </c>
      <c r="C90">
        <v>0</v>
      </c>
      <c r="D90">
        <v>25.3</v>
      </c>
      <c r="E90">
        <v>26.19</v>
      </c>
      <c r="F90">
        <v>2</v>
      </c>
      <c r="G90">
        <v>1</v>
      </c>
      <c r="H90">
        <v>2.0045000000000002</v>
      </c>
      <c r="I90">
        <v>-8.4699999999999998E-2</v>
      </c>
      <c r="J90" s="1" t="s">
        <v>52</v>
      </c>
      <c r="L90" s="3">
        <f t="shared" si="5"/>
        <v>3.776890243902439</v>
      </c>
      <c r="M90" s="3">
        <f t="shared" si="6"/>
        <v>1.6411839571974663E-2</v>
      </c>
      <c r="N90" s="3">
        <f t="shared" si="7"/>
        <v>-0.10987705586282384</v>
      </c>
    </row>
    <row r="91" spans="1:14">
      <c r="A91">
        <v>326</v>
      </c>
      <c r="B91">
        <v>-13.285171999999999</v>
      </c>
      <c r="C91">
        <v>0</v>
      </c>
      <c r="D91">
        <v>25.3</v>
      </c>
      <c r="E91">
        <v>26.19</v>
      </c>
      <c r="F91">
        <v>2</v>
      </c>
      <c r="G91">
        <v>1</v>
      </c>
      <c r="H91">
        <v>2.0034000000000001</v>
      </c>
      <c r="I91">
        <v>-4.0800000000000003E-2</v>
      </c>
      <c r="J91" s="2" t="s">
        <v>26</v>
      </c>
      <c r="L91" s="3">
        <f t="shared" si="5"/>
        <v>3.8000613496932512</v>
      </c>
      <c r="M91" s="3">
        <f t="shared" si="6"/>
        <v>1.6659057923068279E-2</v>
      </c>
      <c r="N91" s="3">
        <f t="shared" si="7"/>
        <v>-0.11065922493296243</v>
      </c>
    </row>
    <row r="92" spans="1:14">
      <c r="A92">
        <v>324</v>
      </c>
      <c r="B92">
        <v>-13.1797892</v>
      </c>
      <c r="C92">
        <v>0</v>
      </c>
      <c r="D92">
        <v>25.3</v>
      </c>
      <c r="E92">
        <v>26.19</v>
      </c>
      <c r="F92">
        <v>2</v>
      </c>
      <c r="G92">
        <v>1</v>
      </c>
      <c r="H92">
        <v>2.0074999999999998</v>
      </c>
      <c r="I92">
        <v>-9.2399999999999996E-2</v>
      </c>
      <c r="J92" s="1" t="s">
        <v>53</v>
      </c>
      <c r="L92" s="3">
        <f t="shared" si="5"/>
        <v>3.8235185185185183</v>
      </c>
      <c r="M92" s="3">
        <f t="shared" si="6"/>
        <v>1.6911931621606209E-2</v>
      </c>
      <c r="N92" s="3">
        <f t="shared" si="7"/>
        <v>-0.111447846868792</v>
      </c>
    </row>
    <row r="93" spans="1:14">
      <c r="A93">
        <v>322</v>
      </c>
      <c r="B93">
        <v>-12.981309899999999</v>
      </c>
      <c r="C93">
        <v>0</v>
      </c>
      <c r="D93">
        <v>25.3</v>
      </c>
      <c r="E93">
        <v>26.19</v>
      </c>
      <c r="F93">
        <v>2</v>
      </c>
      <c r="G93">
        <v>1</v>
      </c>
      <c r="H93">
        <v>2.0055000000000001</v>
      </c>
      <c r="I93">
        <v>4.0000000000000002E-4</v>
      </c>
      <c r="J93" s="1" t="s">
        <v>54</v>
      </c>
      <c r="L93" s="3">
        <f t="shared" si="5"/>
        <v>3.8472670807453415</v>
      </c>
      <c r="M93" s="3">
        <f t="shared" si="6"/>
        <v>1.7170630635592044E-2</v>
      </c>
      <c r="N93" s="3">
        <f t="shared" si="7"/>
        <v>-0.11144863872952714</v>
      </c>
    </row>
    <row r="94" spans="1:14">
      <c r="A94">
        <v>320</v>
      </c>
      <c r="B94">
        <v>-12.8444939</v>
      </c>
      <c r="C94">
        <v>0</v>
      </c>
      <c r="D94">
        <v>25.3</v>
      </c>
      <c r="E94">
        <v>26.19</v>
      </c>
      <c r="F94">
        <v>2</v>
      </c>
      <c r="G94">
        <v>1</v>
      </c>
      <c r="H94">
        <v>2.0044</v>
      </c>
      <c r="I94">
        <v>-5.9900000000000002E-2</v>
      </c>
      <c r="J94" s="1" t="s">
        <v>55</v>
      </c>
      <c r="L94" s="3">
        <f t="shared" si="5"/>
        <v>3.8713124999999997</v>
      </c>
      <c r="M94" s="3">
        <f t="shared" si="6"/>
        <v>1.7435331206475634E-2</v>
      </c>
      <c r="N94" s="3">
        <f t="shared" si="7"/>
        <v>-0.11197400266302796</v>
      </c>
    </row>
    <row r="95" spans="1:14">
      <c r="A95">
        <v>318</v>
      </c>
      <c r="B95">
        <v>-12.5746058</v>
      </c>
      <c r="C95">
        <v>0</v>
      </c>
      <c r="D95">
        <v>25.3</v>
      </c>
      <c r="E95">
        <v>26.19</v>
      </c>
      <c r="F95">
        <v>2</v>
      </c>
      <c r="G95">
        <v>1</v>
      </c>
      <c r="H95">
        <v>2.0023</v>
      </c>
      <c r="I95">
        <v>-6.0600000000000001E-2</v>
      </c>
      <c r="J95" s="1" t="s">
        <v>56</v>
      </c>
      <c r="L95" s="3">
        <f t="shared" si="5"/>
        <v>3.8956603773584906</v>
      </c>
      <c r="M95" s="3">
        <f t="shared" si="6"/>
        <v>1.7706216123206407E-2</v>
      </c>
      <c r="N95" s="3">
        <f t="shared" si="7"/>
        <v>-0.11132434397946241</v>
      </c>
    </row>
    <row r="96" spans="1:14">
      <c r="A96">
        <v>316</v>
      </c>
      <c r="B96">
        <v>-12.3966738</v>
      </c>
      <c r="C96">
        <v>0</v>
      </c>
      <c r="D96">
        <v>25.3</v>
      </c>
      <c r="E96">
        <v>26.19</v>
      </c>
      <c r="F96">
        <v>2</v>
      </c>
      <c r="G96">
        <v>1</v>
      </c>
      <c r="H96">
        <v>2.0222000000000002</v>
      </c>
      <c r="I96">
        <v>-3.8100000000000002E-2</v>
      </c>
      <c r="J96" s="1" t="s">
        <v>57</v>
      </c>
      <c r="L96" s="3">
        <f t="shared" si="5"/>
        <v>3.9203164556962022</v>
      </c>
      <c r="M96" s="3">
        <f t="shared" si="6"/>
        <v>1.7983475010116896E-2</v>
      </c>
      <c r="N96" s="3">
        <f t="shared" si="7"/>
        <v>-0.11146763674543543</v>
      </c>
    </row>
    <row r="97" spans="1:14">
      <c r="A97">
        <v>314</v>
      </c>
      <c r="B97">
        <v>-12.147542400000001</v>
      </c>
      <c r="C97">
        <v>0</v>
      </c>
      <c r="D97">
        <v>25.3</v>
      </c>
      <c r="E97">
        <v>26.19</v>
      </c>
      <c r="F97">
        <v>2</v>
      </c>
      <c r="G97">
        <v>1</v>
      </c>
      <c r="H97">
        <v>2.0106000000000002</v>
      </c>
      <c r="I97">
        <v>-8.2799999999999999E-2</v>
      </c>
      <c r="J97" s="1" t="s">
        <v>58</v>
      </c>
      <c r="L97" s="3">
        <f t="shared" si="5"/>
        <v>3.9452866242038214</v>
      </c>
      <c r="M97" s="3">
        <f t="shared" si="6"/>
        <v>1.8267304629428823E-2</v>
      </c>
      <c r="N97" s="3">
        <f t="shared" si="7"/>
        <v>-0.11095142875985146</v>
      </c>
    </row>
    <row r="98" spans="1:14">
      <c r="A98">
        <v>312</v>
      </c>
      <c r="B98">
        <v>-11.927065199999999</v>
      </c>
      <c r="C98">
        <v>0</v>
      </c>
      <c r="D98">
        <v>25.3</v>
      </c>
      <c r="E98">
        <v>26.19</v>
      </c>
      <c r="F98">
        <v>2</v>
      </c>
      <c r="G98">
        <v>1</v>
      </c>
      <c r="H98">
        <v>2.0125000000000002</v>
      </c>
      <c r="I98">
        <v>-8.9899999999999994E-2</v>
      </c>
      <c r="J98" s="1" t="s">
        <v>59</v>
      </c>
      <c r="L98" s="3">
        <f t="shared" si="5"/>
        <v>3.9705769230769228</v>
      </c>
      <c r="M98" s="3">
        <f t="shared" si="6"/>
        <v>1.8557909199224794E-2</v>
      </c>
      <c r="N98" s="3">
        <f t="shared" si="7"/>
        <v>-0.11067069649741695</v>
      </c>
    </row>
    <row r="99" spans="1:14">
      <c r="A99">
        <v>310</v>
      </c>
      <c r="B99">
        <v>-11.6640134</v>
      </c>
      <c r="C99">
        <v>0</v>
      </c>
      <c r="D99">
        <v>25.3</v>
      </c>
      <c r="E99">
        <v>26.19</v>
      </c>
      <c r="F99">
        <v>2</v>
      </c>
      <c r="G99">
        <v>1</v>
      </c>
      <c r="H99">
        <v>2.0118</v>
      </c>
      <c r="I99">
        <v>-4.9599999999999998E-2</v>
      </c>
      <c r="J99" s="1" t="s">
        <v>60</v>
      </c>
      <c r="L99" s="3">
        <f t="shared" si="5"/>
        <v>3.9961935483870965</v>
      </c>
      <c r="M99" s="3">
        <f t="shared" si="6"/>
        <v>1.8855500727783345E-2</v>
      </c>
      <c r="N99" s="3">
        <f t="shared" si="7"/>
        <v>-0.10996540657628734</v>
      </c>
    </row>
    <row r="100" spans="1:14">
      <c r="A100">
        <v>308</v>
      </c>
      <c r="B100">
        <v>-11.3299292</v>
      </c>
      <c r="C100">
        <v>0</v>
      </c>
      <c r="D100">
        <v>25.3</v>
      </c>
      <c r="E100">
        <v>26.19</v>
      </c>
      <c r="F100">
        <v>2</v>
      </c>
      <c r="G100">
        <v>1</v>
      </c>
      <c r="H100">
        <v>2.0122</v>
      </c>
      <c r="I100">
        <v>-0.10489999999999999</v>
      </c>
      <c r="J100" s="1" t="s">
        <v>61</v>
      </c>
      <c r="L100" s="3">
        <f t="shared" si="5"/>
        <v>4.0221428571428568</v>
      </c>
      <c r="M100" s="3">
        <f t="shared" si="6"/>
        <v>1.9160299365233231E-2</v>
      </c>
      <c r="N100" s="3">
        <f t="shared" si="7"/>
        <v>-0.10854241762944873</v>
      </c>
    </row>
    <row r="101" spans="1:14">
      <c r="A101">
        <v>306</v>
      </c>
      <c r="B101">
        <v>-11.149377700000001</v>
      </c>
      <c r="C101">
        <v>0</v>
      </c>
      <c r="D101">
        <v>25.3</v>
      </c>
      <c r="E101">
        <v>26.19</v>
      </c>
      <c r="F101">
        <v>2</v>
      </c>
      <c r="G101">
        <v>1</v>
      </c>
      <c r="H101">
        <v>2.0034000000000001</v>
      </c>
      <c r="I101">
        <v>3.2099999999999997E-2</v>
      </c>
      <c r="J101" s="1" t="s">
        <v>62</v>
      </c>
      <c r="L101" s="3">
        <f t="shared" si="5"/>
        <v>4.0484313725490191</v>
      </c>
      <c r="M101" s="3">
        <f t="shared" si="6"/>
        <v>1.9472533773545617E-2</v>
      </c>
      <c r="N101" s="3">
        <f t="shared" si="7"/>
        <v>-0.10855331690863318</v>
      </c>
    </row>
    <row r="102" spans="1:14">
      <c r="A102">
        <v>304</v>
      </c>
      <c r="B102">
        <v>-10.741349599999999</v>
      </c>
      <c r="C102">
        <v>0</v>
      </c>
      <c r="D102">
        <v>25.3</v>
      </c>
      <c r="E102">
        <v>26.19</v>
      </c>
      <c r="F102">
        <v>2</v>
      </c>
      <c r="G102">
        <v>1</v>
      </c>
      <c r="H102">
        <v>2.0070999999999999</v>
      </c>
      <c r="I102">
        <v>-1.2200000000000001E-2</v>
      </c>
      <c r="J102" s="1" t="s">
        <v>63</v>
      </c>
      <c r="L102" s="3">
        <f t="shared" si="5"/>
        <v>4.0750657894736841</v>
      </c>
      <c r="M102" s="3">
        <f t="shared" si="6"/>
        <v>1.9792441515949676E-2</v>
      </c>
      <c r="N102" s="3">
        <f t="shared" si="7"/>
        <v>-0.10629876688018472</v>
      </c>
    </row>
    <row r="103" spans="1:14">
      <c r="A103">
        <v>302</v>
      </c>
      <c r="B103">
        <v>-10.379275700000001</v>
      </c>
      <c r="C103">
        <v>0</v>
      </c>
      <c r="D103">
        <v>25.3</v>
      </c>
      <c r="E103">
        <v>26.19</v>
      </c>
      <c r="F103">
        <v>2</v>
      </c>
      <c r="G103">
        <v>1</v>
      </c>
      <c r="H103">
        <v>2.0074000000000001</v>
      </c>
      <c r="I103">
        <v>7.3400000000000007E-2</v>
      </c>
      <c r="J103" s="1" t="s">
        <v>64</v>
      </c>
      <c r="L103" s="3">
        <f t="shared" si="5"/>
        <v>4.1020529801324503</v>
      </c>
      <c r="M103" s="3">
        <f t="shared" si="6"/>
        <v>2.0120269466929446E-2</v>
      </c>
      <c r="N103" s="3">
        <f t="shared" si="7"/>
        <v>-0.10441691197777639</v>
      </c>
    </row>
    <row r="104" spans="1:14">
      <c r="A104">
        <v>300</v>
      </c>
      <c r="B104">
        <v>-10.1184715</v>
      </c>
      <c r="C104">
        <v>0</v>
      </c>
      <c r="D104">
        <v>25.3</v>
      </c>
      <c r="E104">
        <v>26.19</v>
      </c>
      <c r="F104">
        <v>2</v>
      </c>
      <c r="G104">
        <v>1</v>
      </c>
      <c r="H104">
        <v>2.0123000000000002</v>
      </c>
      <c r="I104">
        <v>-5.2999999999999999E-2</v>
      </c>
      <c r="J104">
        <v>21.62</v>
      </c>
      <c r="L104" s="3">
        <f t="shared" si="5"/>
        <v>4.1293999999999995</v>
      </c>
      <c r="M104" s="3">
        <f t="shared" si="6"/>
        <v>2.0456274244036794E-2</v>
      </c>
      <c r="N104" s="3">
        <f t="shared" si="7"/>
        <v>-0.10349311396723518</v>
      </c>
    </row>
    <row r="105" spans="1:14">
      <c r="A105">
        <v>298</v>
      </c>
      <c r="B105">
        <v>-9.8464165000000001</v>
      </c>
      <c r="C105">
        <v>0</v>
      </c>
      <c r="D105">
        <v>25.3</v>
      </c>
      <c r="E105">
        <v>26.19</v>
      </c>
      <c r="F105">
        <v>2</v>
      </c>
      <c r="G105">
        <v>1</v>
      </c>
      <c r="H105">
        <v>2.0072999999999999</v>
      </c>
      <c r="I105">
        <v>-4.99E-2</v>
      </c>
      <c r="J105">
        <v>21.2</v>
      </c>
      <c r="L105" s="3">
        <f t="shared" si="5"/>
        <v>4.1571140939597315</v>
      </c>
      <c r="M105" s="3">
        <f t="shared" si="6"/>
        <v>2.0800722662838576E-2</v>
      </c>
      <c r="N105" s="3">
        <f t="shared" si="7"/>
        <v>-0.10240628941964885</v>
      </c>
    </row>
    <row r="106" spans="1:14">
      <c r="A106">
        <v>296</v>
      </c>
      <c r="B106">
        <v>-9.4500592000000001</v>
      </c>
      <c r="C106">
        <v>0</v>
      </c>
      <c r="D106">
        <v>25.3</v>
      </c>
      <c r="E106">
        <v>26.19</v>
      </c>
      <c r="F106">
        <v>2</v>
      </c>
      <c r="G106">
        <v>1</v>
      </c>
      <c r="H106">
        <v>2.0097999999999998</v>
      </c>
      <c r="I106">
        <v>3.6799999999999999E-2</v>
      </c>
      <c r="J106">
        <v>20.81</v>
      </c>
      <c r="L106" s="3">
        <f t="shared" si="5"/>
        <v>4.1852027027027026</v>
      </c>
      <c r="M106" s="3">
        <f t="shared" si="6"/>
        <v>2.1153892216405061E-2</v>
      </c>
      <c r="N106" s="3">
        <f t="shared" si="7"/>
        <v>-9.9952766877723517E-2</v>
      </c>
    </row>
    <row r="107" spans="1:14">
      <c r="A107">
        <v>294</v>
      </c>
      <c r="B107">
        <v>-9.0175055000000004</v>
      </c>
      <c r="C107">
        <v>0</v>
      </c>
      <c r="D107">
        <v>25.3</v>
      </c>
      <c r="E107">
        <v>26.19</v>
      </c>
      <c r="F107">
        <v>2</v>
      </c>
      <c r="G107">
        <v>1</v>
      </c>
      <c r="H107">
        <v>2.0043000000000002</v>
      </c>
      <c r="I107">
        <v>0.1069</v>
      </c>
      <c r="J107">
        <v>20.260000000000002</v>
      </c>
      <c r="L107" s="3">
        <f t="shared" si="5"/>
        <v>4.2136734693877544</v>
      </c>
      <c r="M107" s="3">
        <f t="shared" si="6"/>
        <v>2.151607158084301E-2</v>
      </c>
      <c r="N107" s="3">
        <f t="shared" si="7"/>
        <v>-9.7010646909322776E-2</v>
      </c>
    </row>
    <row r="108" spans="1:14">
      <c r="A108">
        <v>292</v>
      </c>
      <c r="B108">
        <v>-8.3817673999999993</v>
      </c>
      <c r="C108">
        <v>0</v>
      </c>
      <c r="D108">
        <v>25.3</v>
      </c>
      <c r="E108">
        <v>26.19</v>
      </c>
      <c r="F108">
        <v>2</v>
      </c>
      <c r="G108">
        <v>1</v>
      </c>
      <c r="H108" s="1" t="s">
        <v>65</v>
      </c>
      <c r="I108">
        <v>1.6E-2</v>
      </c>
      <c r="J108">
        <v>19.89</v>
      </c>
      <c r="L108" s="3">
        <f t="shared" si="5"/>
        <v>4.2425342465753424</v>
      </c>
      <c r="M108" s="3">
        <f t="shared" si="6"/>
        <v>2.1887561148479437E-2</v>
      </c>
      <c r="N108" s="3">
        <f t="shared" si="7"/>
        <v>-9.1728223249915739E-2</v>
      </c>
    </row>
    <row r="109" spans="1:14">
      <c r="A109">
        <v>290</v>
      </c>
      <c r="B109">
        <v>-8.2105741000000005</v>
      </c>
      <c r="C109">
        <v>0</v>
      </c>
      <c r="D109">
        <v>25.3</v>
      </c>
      <c r="E109">
        <v>26.19</v>
      </c>
      <c r="F109">
        <v>2</v>
      </c>
      <c r="G109">
        <v>1</v>
      </c>
      <c r="H109">
        <v>2.0059999999999998</v>
      </c>
      <c r="I109">
        <v>0.13159999999999999</v>
      </c>
      <c r="J109">
        <v>19.43</v>
      </c>
      <c r="L109" s="3">
        <f t="shared" si="5"/>
        <v>4.2717931034482755</v>
      </c>
      <c r="M109" s="3">
        <f t="shared" si="6"/>
        <v>2.2268673590413443E-2</v>
      </c>
      <c r="N109" s="3">
        <f t="shared" si="7"/>
        <v>-9.1419297311401318E-2</v>
      </c>
    </row>
    <row r="110" spans="1:14">
      <c r="A110">
        <v>288</v>
      </c>
      <c r="B110">
        <v>-7.6037166999999997</v>
      </c>
      <c r="C110">
        <v>0</v>
      </c>
      <c r="D110">
        <v>25.3</v>
      </c>
      <c r="E110">
        <v>26.19</v>
      </c>
      <c r="F110">
        <v>2</v>
      </c>
      <c r="G110">
        <v>1</v>
      </c>
      <c r="H110">
        <v>2.0024999999999999</v>
      </c>
      <c r="I110">
        <v>-8.8599999999999998E-2</v>
      </c>
      <c r="J110">
        <v>19.2</v>
      </c>
      <c r="L110" s="3">
        <f t="shared" si="5"/>
        <v>4.3014583333333327</v>
      </c>
      <c r="M110" s="3">
        <f t="shared" si="6"/>
        <v>2.265973445027307E-2</v>
      </c>
      <c r="N110" s="3">
        <f t="shared" si="7"/>
        <v>-8.6149100628553327E-2</v>
      </c>
    </row>
    <row r="111" spans="1:14">
      <c r="A111">
        <v>286</v>
      </c>
      <c r="B111">
        <v>-6.9839725000000001</v>
      </c>
      <c r="C111">
        <v>0</v>
      </c>
      <c r="D111">
        <v>25.3</v>
      </c>
      <c r="E111">
        <v>26.19</v>
      </c>
      <c r="F111">
        <v>2</v>
      </c>
      <c r="G111">
        <v>1</v>
      </c>
      <c r="H111">
        <v>2.0015999999999998</v>
      </c>
      <c r="I111">
        <v>0.1636</v>
      </c>
      <c r="J111">
        <v>18.579999999999998</v>
      </c>
      <c r="L111" s="3">
        <f t="shared" si="5"/>
        <v>4.3315384615384609</v>
      </c>
      <c r="M111" s="3">
        <f t="shared" si="6"/>
        <v>2.3061082771142459E-2</v>
      </c>
      <c r="N111" s="3">
        <f t="shared" si="7"/>
        <v>-8.0528983946941371E-2</v>
      </c>
    </row>
    <row r="112" spans="1:14">
      <c r="A112">
        <v>284</v>
      </c>
      <c r="B112">
        <v>-6.1978879999999998</v>
      </c>
      <c r="C112">
        <v>0</v>
      </c>
      <c r="D112">
        <v>25.3</v>
      </c>
      <c r="E112">
        <v>26.19</v>
      </c>
      <c r="F112">
        <v>2</v>
      </c>
      <c r="G112">
        <v>1</v>
      </c>
      <c r="H112">
        <v>2.0017</v>
      </c>
      <c r="I112">
        <v>0.1555</v>
      </c>
      <c r="J112">
        <v>18.21</v>
      </c>
      <c r="L112" s="3">
        <f t="shared" si="5"/>
        <v>4.3620422535211265</v>
      </c>
      <c r="M112" s="3">
        <f t="shared" si="6"/>
        <v>2.3473071757763871E-2</v>
      </c>
      <c r="N112" s="3">
        <f t="shared" si="7"/>
        <v>-7.2741734885291801E-2</v>
      </c>
    </row>
    <row r="113" spans="1:14">
      <c r="A113">
        <v>282</v>
      </c>
      <c r="B113">
        <v>-5.4940971000000003</v>
      </c>
      <c r="C113">
        <v>0</v>
      </c>
      <c r="D113">
        <v>25.3</v>
      </c>
      <c r="E113">
        <v>26.19</v>
      </c>
      <c r="F113">
        <v>2</v>
      </c>
      <c r="G113">
        <v>1</v>
      </c>
      <c r="H113">
        <v>2.0013999999999998</v>
      </c>
      <c r="I113">
        <v>0.33450000000000002</v>
      </c>
      <c r="J113">
        <v>17.82</v>
      </c>
      <c r="L113" s="3">
        <f t="shared" si="5"/>
        <v>4.392978723404255</v>
      </c>
      <c r="M113" s="3">
        <f t="shared" si="6"/>
        <v>2.389606947626826E-2</v>
      </c>
      <c r="N113" s="3">
        <f t="shared" si="7"/>
        <v>-6.5643663005481981E-2</v>
      </c>
    </row>
    <row r="114" spans="1:14">
      <c r="A114">
        <v>280</v>
      </c>
      <c r="B114">
        <v>-4.9793960999999998</v>
      </c>
      <c r="C114">
        <v>0</v>
      </c>
      <c r="D114">
        <v>25.3</v>
      </c>
      <c r="E114">
        <v>26.19</v>
      </c>
      <c r="F114">
        <v>2</v>
      </c>
      <c r="G114">
        <v>1</v>
      </c>
      <c r="H114">
        <v>2.0011999999999999</v>
      </c>
      <c r="I114">
        <v>-0.29630000000000001</v>
      </c>
      <c r="J114">
        <v>17.510000000000002</v>
      </c>
      <c r="L114" s="3">
        <f t="shared" si="5"/>
        <v>4.4243571428571427</v>
      </c>
      <c r="M114" s="3">
        <f t="shared" si="6"/>
        <v>2.4330459593849923E-2</v>
      </c>
      <c r="N114" s="3">
        <f t="shared" si="7"/>
        <v>-6.0575497806411943E-2</v>
      </c>
    </row>
    <row r="115" spans="1:14">
      <c r="A115">
        <v>278</v>
      </c>
      <c r="B115">
        <v>-3.8220708999999999</v>
      </c>
      <c r="C115">
        <v>0</v>
      </c>
      <c r="D115">
        <v>25.3</v>
      </c>
      <c r="E115">
        <v>26.19</v>
      </c>
      <c r="F115">
        <v>2</v>
      </c>
      <c r="G115">
        <v>1</v>
      </c>
      <c r="H115">
        <v>2.0051000000000001</v>
      </c>
      <c r="I115">
        <v>0.30220000000000002</v>
      </c>
      <c r="J115">
        <v>17.13</v>
      </c>
      <c r="L115" s="3">
        <f t="shared" si="5"/>
        <v>4.4561870503597119</v>
      </c>
      <c r="M115" s="3">
        <f t="shared" si="6"/>
        <v>2.4776642160974506E-2</v>
      </c>
      <c r="N115" s="3">
        <f t="shared" si="7"/>
        <v>-4.7349041501586885E-2</v>
      </c>
    </row>
    <row r="116" spans="1:14">
      <c r="A116">
        <v>276</v>
      </c>
      <c r="B116">
        <v>-2.6451153999999999</v>
      </c>
      <c r="C116">
        <v>0</v>
      </c>
      <c r="D116">
        <v>25.3</v>
      </c>
      <c r="E116">
        <v>26.19</v>
      </c>
      <c r="F116">
        <v>2</v>
      </c>
      <c r="G116">
        <v>1</v>
      </c>
      <c r="H116">
        <v>2.0211999999999999</v>
      </c>
      <c r="I116">
        <v>-9.3700000000000006E-2</v>
      </c>
      <c r="J116">
        <v>16.940000000000001</v>
      </c>
      <c r="L116" s="3">
        <f t="shared" si="5"/>
        <v>4.4884782608695648</v>
      </c>
      <c r="M116" s="3">
        <f t="shared" si="6"/>
        <v>2.5235034438898244E-2</v>
      </c>
      <c r="N116" s="3">
        <f t="shared" si="7"/>
        <v>-3.337478910693005E-2</v>
      </c>
    </row>
    <row r="117" spans="1:14">
      <c r="A117">
        <v>274</v>
      </c>
      <c r="B117">
        <v>-2.4858132999999998</v>
      </c>
      <c r="C117">
        <v>0</v>
      </c>
      <c r="D117">
        <v>25.3</v>
      </c>
      <c r="E117">
        <v>26.19</v>
      </c>
      <c r="F117">
        <v>2</v>
      </c>
      <c r="G117">
        <v>1</v>
      </c>
      <c r="H117">
        <v>2.0063</v>
      </c>
      <c r="I117">
        <v>3.04E-2</v>
      </c>
      <c r="J117">
        <v>15.69</v>
      </c>
      <c r="L117" s="3">
        <f t="shared" si="5"/>
        <v>4.5212408759124081</v>
      </c>
      <c r="M117" s="3">
        <f t="shared" si="6"/>
        <v>2.5706071775479358E-2</v>
      </c>
      <c r="N117" s="3">
        <f t="shared" si="7"/>
        <v>-3.1950247555120596E-2</v>
      </c>
    </row>
    <row r="118" spans="1:14">
      <c r="A118">
        <v>272</v>
      </c>
      <c r="B118">
        <v>-1.9442965000000001</v>
      </c>
      <c r="C118">
        <v>0</v>
      </c>
      <c r="D118">
        <v>25.3</v>
      </c>
      <c r="E118">
        <v>26.19</v>
      </c>
      <c r="F118">
        <v>2</v>
      </c>
      <c r="G118">
        <v>1</v>
      </c>
      <c r="H118">
        <v>2.0066999999999999</v>
      </c>
      <c r="I118">
        <v>0.32179999999999997</v>
      </c>
      <c r="J118">
        <v>14.85</v>
      </c>
      <c r="L118" s="3">
        <f t="shared" si="5"/>
        <v>4.5544852941176472</v>
      </c>
      <c r="M118" s="3">
        <f t="shared" si="6"/>
        <v>2.6190208532482467E-2</v>
      </c>
      <c r="N118" s="3">
        <f t="shared" si="7"/>
        <v>-2.54607653919879E-2</v>
      </c>
    </row>
    <row r="119" spans="1:14">
      <c r="A119">
        <v>270</v>
      </c>
      <c r="B119">
        <v>-0.90292570000000005</v>
      </c>
      <c r="C119">
        <v>0</v>
      </c>
      <c r="D119">
        <v>25.3</v>
      </c>
      <c r="E119">
        <v>26.19</v>
      </c>
      <c r="F119">
        <v>2</v>
      </c>
      <c r="G119">
        <v>1</v>
      </c>
      <c r="H119">
        <v>2.0042</v>
      </c>
      <c r="I119">
        <v>0.31929999999999997</v>
      </c>
      <c r="J119" s="2" t="s">
        <v>66</v>
      </c>
      <c r="L119" s="3">
        <f t="shared" si="5"/>
        <v>4.588222222222222</v>
      </c>
      <c r="M119" s="3">
        <f t="shared" si="6"/>
        <v>2.668791906781454E-2</v>
      </c>
      <c r="N119" s="3">
        <f t="shared" si="7"/>
        <v>-1.2048604002924896E-2</v>
      </c>
    </row>
    <row r="120" spans="1:14">
      <c r="A120">
        <v>268</v>
      </c>
      <c r="B120">
        <v>-0.40090510000000001</v>
      </c>
      <c r="C120">
        <v>0</v>
      </c>
      <c r="D120">
        <v>25.3</v>
      </c>
      <c r="E120">
        <v>26.19</v>
      </c>
      <c r="F120">
        <v>2</v>
      </c>
      <c r="G120">
        <v>1</v>
      </c>
      <c r="H120">
        <v>2.0081000000000002</v>
      </c>
      <c r="I120">
        <v>0.24779999999999999</v>
      </c>
      <c r="J120">
        <v>13.4</v>
      </c>
      <c r="L120" s="3">
        <f t="shared" si="5"/>
        <v>4.6224626865671636</v>
      </c>
      <c r="M120" s="3">
        <f t="shared" si="6"/>
        <v>2.7199698776388791E-2</v>
      </c>
      <c r="N120" s="3">
        <f t="shared" si="7"/>
        <v>-5.4522489789590135E-3</v>
      </c>
    </row>
    <row r="121" spans="1:14">
      <c r="A121">
        <v>266</v>
      </c>
      <c r="B121">
        <v>-0.28844829999999999</v>
      </c>
      <c r="C121">
        <v>0</v>
      </c>
      <c r="D121">
        <v>25.3</v>
      </c>
      <c r="E121">
        <v>26.19</v>
      </c>
      <c r="F121">
        <v>2</v>
      </c>
      <c r="G121">
        <v>1</v>
      </c>
      <c r="H121">
        <v>2.0059</v>
      </c>
      <c r="I121">
        <v>-7.0499999999999993E-2</v>
      </c>
      <c r="J121" s="1" t="s">
        <v>67</v>
      </c>
      <c r="L121" s="3">
        <f t="shared" si="5"/>
        <v>4.6572180451127814</v>
      </c>
      <c r="M121" s="3">
        <f t="shared" si="6"/>
        <v>2.7726065193590929E-2</v>
      </c>
      <c r="N121" s="3">
        <f t="shared" si="7"/>
        <v>-3.9987681853902368E-3</v>
      </c>
    </row>
    <row r="122" spans="1:14">
      <c r="A122">
        <v>264</v>
      </c>
      <c r="B122">
        <v>0.2473678</v>
      </c>
      <c r="C122">
        <v>0</v>
      </c>
      <c r="D122">
        <v>25.3</v>
      </c>
      <c r="E122">
        <v>26.19</v>
      </c>
      <c r="F122">
        <v>2</v>
      </c>
      <c r="G122">
        <v>1</v>
      </c>
      <c r="H122">
        <v>2.0055000000000001</v>
      </c>
      <c r="I122">
        <v>-0.2717</v>
      </c>
      <c r="J122" s="1" t="s">
        <v>68</v>
      </c>
      <c r="L122" s="3">
        <f t="shared" si="5"/>
        <v>4.6924999999999999</v>
      </c>
      <c r="M122" s="3">
        <f t="shared" si="6"/>
        <v>2.8267559165624997E-2</v>
      </c>
      <c r="N122" s="3">
        <f t="shared" si="7"/>
        <v>3.4962419610852454E-3</v>
      </c>
    </row>
    <row r="123" spans="1:14">
      <c r="A123">
        <v>262</v>
      </c>
      <c r="B123">
        <v>-0.36782819999999999</v>
      </c>
      <c r="C123">
        <v>0</v>
      </c>
      <c r="D123">
        <v>25.3</v>
      </c>
      <c r="E123">
        <v>26.19</v>
      </c>
      <c r="F123">
        <v>2</v>
      </c>
      <c r="G123">
        <v>1</v>
      </c>
      <c r="H123">
        <v>2.0076999999999998</v>
      </c>
      <c r="I123">
        <v>-0.20119999999999999</v>
      </c>
      <c r="J123" s="1" t="s">
        <v>69</v>
      </c>
      <c r="L123" s="3">
        <f t="shared" si="5"/>
        <v>4.7283206106870228</v>
      </c>
      <c r="M123" s="3">
        <f t="shared" si="6"/>
        <v>2.8824746091343362E-2</v>
      </c>
      <c r="N123" s="3">
        <f t="shared" si="7"/>
        <v>-5.3012772351179321E-3</v>
      </c>
    </row>
    <row r="124" spans="1:14">
      <c r="A124">
        <v>260</v>
      </c>
      <c r="B124">
        <v>-0.4964249</v>
      </c>
      <c r="C124">
        <v>0</v>
      </c>
      <c r="D124">
        <v>25.3</v>
      </c>
      <c r="E124">
        <v>26.19</v>
      </c>
      <c r="F124">
        <v>2</v>
      </c>
      <c r="G124">
        <v>1</v>
      </c>
      <c r="H124" s="1" t="s">
        <v>70</v>
      </c>
      <c r="I124">
        <v>2E-3</v>
      </c>
      <c r="J124" s="1" t="s">
        <v>71</v>
      </c>
      <c r="L124" s="3">
        <f t="shared" si="5"/>
        <v>4.7646923076923073</v>
      </c>
      <c r="M124" s="3">
        <f t="shared" si="6"/>
        <v>2.9398217240520795E-2</v>
      </c>
      <c r="N124" s="3">
        <f t="shared" si="7"/>
        <v>-7.2970035269019056E-3</v>
      </c>
    </row>
    <row r="125" spans="1:14">
      <c r="A125">
        <v>258</v>
      </c>
      <c r="B125">
        <v>0.56860310000000003</v>
      </c>
      <c r="C125">
        <v>0</v>
      </c>
      <c r="D125">
        <v>25.3</v>
      </c>
      <c r="E125">
        <v>26.19</v>
      </c>
      <c r="F125">
        <v>2</v>
      </c>
      <c r="G125">
        <v>1</v>
      </c>
      <c r="H125">
        <v>2.0007000000000001</v>
      </c>
      <c r="I125">
        <v>-0.64510000000000001</v>
      </c>
      <c r="J125" s="1" t="s">
        <v>17</v>
      </c>
      <c r="L125" s="3">
        <f t="shared" si="5"/>
        <v>4.8016279069767442</v>
      </c>
      <c r="M125" s="3">
        <f t="shared" si="6"/>
        <v>2.9988591153918526E-2</v>
      </c>
      <c r="N125" s="3">
        <f t="shared" si="7"/>
        <v>8.5258029473753265E-3</v>
      </c>
    </row>
    <row r="126" spans="1:14">
      <c r="A126">
        <v>256</v>
      </c>
      <c r="B126">
        <v>-7.3593099999999995E-2</v>
      </c>
      <c r="C126">
        <v>0</v>
      </c>
      <c r="D126">
        <v>25.3</v>
      </c>
      <c r="E126">
        <v>26.19</v>
      </c>
      <c r="F126">
        <v>2</v>
      </c>
      <c r="G126">
        <v>1</v>
      </c>
      <c r="H126">
        <v>2.0045000000000002</v>
      </c>
      <c r="I126">
        <v>-0.1055</v>
      </c>
      <c r="J126" s="1" t="s">
        <v>72</v>
      </c>
      <c r="L126" s="3">
        <f t="shared" si="5"/>
        <v>4.8391406249999998</v>
      </c>
      <c r="M126" s="3">
        <f t="shared" si="6"/>
        <v>3.0596515130903341E-2</v>
      </c>
      <c r="N126" s="3">
        <f t="shared" si="7"/>
        <v>-1.1258461988400412E-3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26"/>
  <sheetViews>
    <sheetView tabSelected="1" topLeftCell="O1" workbookViewId="0">
      <selection activeCell="T2" sqref="T2"/>
    </sheetView>
  </sheetViews>
  <sheetFormatPr defaultRowHeight="15"/>
  <cols>
    <col min="1" max="3" width="9.140625" style="3"/>
    <col min="4" max="10" width="0" style="3" hidden="1" customWidth="1"/>
    <col min="11" max="16384" width="9.140625" style="3"/>
  </cols>
  <sheetData>
    <row r="1" spans="1:21">
      <c r="A1" s="9" t="s">
        <v>73</v>
      </c>
      <c r="B1" s="8" t="s">
        <v>74</v>
      </c>
      <c r="C1" s="8" t="s">
        <v>75</v>
      </c>
      <c r="D1" s="8"/>
      <c r="E1" s="8"/>
      <c r="F1" s="8"/>
      <c r="G1" s="8"/>
      <c r="H1" s="8"/>
      <c r="I1" s="8"/>
      <c r="J1" s="8"/>
      <c r="K1" s="8"/>
      <c r="L1" s="8" t="s">
        <v>76</v>
      </c>
      <c r="M1" s="8" t="s">
        <v>77</v>
      </c>
      <c r="N1" s="9" t="s">
        <v>103</v>
      </c>
      <c r="O1" s="9" t="s">
        <v>104</v>
      </c>
      <c r="P1" s="9" t="s">
        <v>105</v>
      </c>
      <c r="Q1" s="9" t="s">
        <v>106</v>
      </c>
      <c r="R1" s="9" t="s">
        <v>107</v>
      </c>
      <c r="S1" s="9" t="s">
        <v>108</v>
      </c>
      <c r="T1" s="9" t="s">
        <v>109</v>
      </c>
    </row>
    <row r="2" spans="1:21">
      <c r="A2" s="3">
        <v>900</v>
      </c>
      <c r="B2" s="3">
        <v>-14.544823600000001</v>
      </c>
      <c r="C2" s="3">
        <v>0</v>
      </c>
      <c r="D2" s="3">
        <v>25.3</v>
      </c>
      <c r="E2" s="3">
        <v>26.22</v>
      </c>
      <c r="F2" s="3">
        <v>2</v>
      </c>
      <c r="G2" s="3">
        <v>1</v>
      </c>
      <c r="H2" s="3">
        <v>2.0028999999999999</v>
      </c>
      <c r="I2" s="3">
        <v>0.90459999999999996</v>
      </c>
      <c r="J2" s="3">
        <v>25.43</v>
      </c>
      <c r="L2" s="3">
        <f>1238.82/A2</f>
        <v>1.3764666666666665</v>
      </c>
      <c r="M2" s="3">
        <f>A2^2</f>
        <v>810000</v>
      </c>
      <c r="N2" s="3">
        <f>1-(93.0665^2)/M2</f>
        <v>0.989306946392284</v>
      </c>
      <c r="O2" s="3">
        <f>1/((N2^2)*A2*(1+(136.24/N2))^0.5)</f>
        <v>9.6391217952760934E-5</v>
      </c>
      <c r="P2" s="3">
        <f>(O2*(1.6950875986*(10^5))+2.884488929)/180*PI()</f>
        <v>0.33551589504385998</v>
      </c>
      <c r="R2" s="3">
        <f>0.0002*L2*L2*L2+0.0001*L2*L2+0.0013*L2-0.0007</f>
        <v>1.8004601154087696E-3</v>
      </c>
      <c r="S2" s="3">
        <f>R2*B2*0.5</f>
        <v>-1.3093687388728098E-2</v>
      </c>
      <c r="T2" s="3">
        <f>-1*(S2-COFRT1100.ro!N2*COS(COFRT1100.el!P2))/SIN(COFRT1100.el!P2)</f>
        <v>-5.6982752615465523E-2</v>
      </c>
      <c r="U2" s="3">
        <f>1/18</f>
        <v>5.5555555555555552E-2</v>
      </c>
    </row>
    <row r="3" spans="1:21">
      <c r="A3" s="3">
        <v>880</v>
      </c>
      <c r="B3" s="3">
        <v>-1.4727876</v>
      </c>
      <c r="C3" s="3">
        <v>0</v>
      </c>
      <c r="D3" s="3">
        <v>25.3</v>
      </c>
      <c r="E3" s="3">
        <v>26.22</v>
      </c>
      <c r="F3" s="3">
        <v>2</v>
      </c>
      <c r="G3" s="3">
        <v>1</v>
      </c>
      <c r="H3" s="3">
        <v>2.0015000000000001</v>
      </c>
      <c r="I3" s="3">
        <v>0.55089999999999995</v>
      </c>
      <c r="J3" s="3">
        <v>18.38</v>
      </c>
      <c r="L3" s="8">
        <f t="shared" ref="L3:L66" si="0">1238.82/A3</f>
        <v>1.4077499999999998</v>
      </c>
      <c r="M3" s="8">
        <f t="shared" ref="M3:M66" si="1">A3^2</f>
        <v>774400</v>
      </c>
      <c r="N3" s="8">
        <f t="shared" ref="N3:N66" si="2">1-(93.0665^2)/M3</f>
        <v>0.98881537522953256</v>
      </c>
      <c r="O3" s="8">
        <f t="shared" ref="O3:O66" si="3">1/((N3^2)*A3*(1+(136.24/N3))^0.5)</f>
        <v>9.8655625541356259E-5</v>
      </c>
      <c r="P3" s="8">
        <f t="shared" ref="P3:P66" si="4">(O3*(1.6950875986*(10^5))+2.884488929)/180*PI()</f>
        <v>0.34221511312627961</v>
      </c>
      <c r="R3" s="8">
        <f t="shared" ref="R3:R66" si="5">0.0002*L3*L3*L3+0.0001*L3*L3+0.0013*L3-0.0007</f>
        <v>1.8862155518468747E-3</v>
      </c>
      <c r="S3" s="8">
        <f t="shared" ref="S3:S66" si="6">R3*B3*0.5</f>
        <v>-1.3889974378436172E-3</v>
      </c>
      <c r="T3" s="8">
        <f>-1*(S3-COFRT1100.ro!N3*COS(COFRT1100.el!P3))/SIN(COFRT1100.el!P3)</f>
        <v>-7.558665946293644E-2</v>
      </c>
    </row>
    <row r="4" spans="1:21">
      <c r="A4" s="3">
        <v>860</v>
      </c>
      <c r="B4" s="3">
        <v>6.2555706999999998</v>
      </c>
      <c r="C4" s="3">
        <v>0</v>
      </c>
      <c r="D4" s="3">
        <v>25.3</v>
      </c>
      <c r="E4" s="3">
        <v>26.22</v>
      </c>
      <c r="F4" s="3">
        <v>2</v>
      </c>
      <c r="G4" s="3">
        <v>1</v>
      </c>
      <c r="H4" s="3">
        <v>2.0112000000000001</v>
      </c>
      <c r="I4" s="3">
        <v>-2.3424</v>
      </c>
      <c r="J4" s="3">
        <v>26.13</v>
      </c>
      <c r="L4" s="8">
        <f t="shared" si="0"/>
        <v>1.4404883720930233</v>
      </c>
      <c r="M4" s="8">
        <f t="shared" si="1"/>
        <v>739600</v>
      </c>
      <c r="N4" s="8">
        <f t="shared" si="2"/>
        <v>0.98828911111107354</v>
      </c>
      <c r="O4" s="8">
        <f t="shared" si="3"/>
        <v>1.010307806635146E-4</v>
      </c>
      <c r="P4" s="8">
        <f t="shared" si="4"/>
        <v>0.34924197623301606</v>
      </c>
      <c r="R4" s="8">
        <f t="shared" si="5"/>
        <v>1.977940177851311E-3</v>
      </c>
      <c r="S4" s="8">
        <f t="shared" si="6"/>
        <v>6.1865723114597248E-3</v>
      </c>
      <c r="T4" s="8">
        <f>-1*(S4-COFRT1100.ro!N4*COS(COFRT1100.el!P4))/SIN(COFRT1100.el!P4)</f>
        <v>-5.555779972747249E-2</v>
      </c>
    </row>
    <row r="5" spans="1:21">
      <c r="A5" s="3">
        <v>840</v>
      </c>
      <c r="B5" s="3">
        <v>6.0009728000000004</v>
      </c>
      <c r="C5" s="3">
        <v>1</v>
      </c>
      <c r="D5" s="3">
        <v>25.3</v>
      </c>
      <c r="E5" s="3">
        <v>26.22</v>
      </c>
      <c r="F5" s="3">
        <v>2</v>
      </c>
      <c r="G5" s="3">
        <v>1</v>
      </c>
      <c r="H5" s="3">
        <v>2.0063</v>
      </c>
      <c r="I5" s="3">
        <v>2.0238</v>
      </c>
      <c r="J5" s="3">
        <v>29.59</v>
      </c>
      <c r="L5" s="8">
        <f t="shared" si="0"/>
        <v>1.4747857142857141</v>
      </c>
      <c r="M5" s="8">
        <f t="shared" si="1"/>
        <v>705600</v>
      </c>
      <c r="N5" s="8">
        <f t="shared" si="2"/>
        <v>0.98772481090950959</v>
      </c>
      <c r="O5" s="8">
        <f t="shared" si="3"/>
        <v>1.0352514271606643E-4</v>
      </c>
      <c r="P5" s="8">
        <f t="shared" si="4"/>
        <v>0.35662151137091158</v>
      </c>
      <c r="R5" s="8">
        <f t="shared" si="5"/>
        <v>2.0762504112990521E-3</v>
      </c>
      <c r="S5" s="8">
        <f>R5*B5*0.5+1*$U$2</f>
        <v>6.1785316677652767E-2</v>
      </c>
      <c r="T5" s="8">
        <f>-1*(S5-COFRT1100.ro!N5*COS(COFRT1100.el!P5))/SIN(COFRT1100.el!P5)</f>
        <v>-8.8967045082788826E-2</v>
      </c>
    </row>
    <row r="6" spans="1:21">
      <c r="A6" s="3">
        <v>820</v>
      </c>
      <c r="B6" s="3">
        <v>1.6102167000000001</v>
      </c>
      <c r="C6" s="3">
        <v>2</v>
      </c>
      <c r="D6" s="3">
        <v>25.3</v>
      </c>
      <c r="E6" s="3">
        <v>26.22</v>
      </c>
      <c r="F6" s="3">
        <v>2</v>
      </c>
      <c r="G6" s="3">
        <v>1</v>
      </c>
      <c r="H6" s="3">
        <v>2.0078999999999998</v>
      </c>
      <c r="I6" s="3">
        <v>-2.5996000000000001</v>
      </c>
      <c r="J6" s="3">
        <v>21.16</v>
      </c>
      <c r="L6" s="8">
        <f t="shared" si="0"/>
        <v>1.5107560975609755</v>
      </c>
      <c r="M6" s="8">
        <f t="shared" si="1"/>
        <v>672400</v>
      </c>
      <c r="N6" s="8">
        <f t="shared" si="2"/>
        <v>0.98711871888422065</v>
      </c>
      <c r="O6" s="8">
        <f t="shared" si="3"/>
        <v>1.061480679669019E-4</v>
      </c>
      <c r="P6" s="8">
        <f t="shared" si="4"/>
        <v>0.36438139892725568</v>
      </c>
      <c r="R6" s="8">
        <f t="shared" si="5"/>
        <v>2.1818464303220235E-3</v>
      </c>
      <c r="S6" s="8">
        <f>R6*B6*0.5+2*$U$2</f>
        <v>0.11286773389058107</v>
      </c>
      <c r="T6" s="8">
        <f>-1*(S6-COFRT1100.ro!N6*COS(COFRT1100.el!P6))/SIN(COFRT1100.el!P6)</f>
        <v>-2.8540992267817353E-2</v>
      </c>
    </row>
    <row r="7" spans="1:21">
      <c r="A7" s="3">
        <v>800</v>
      </c>
      <c r="B7" s="3">
        <v>24.777341400000001</v>
      </c>
      <c r="C7" s="3">
        <v>1</v>
      </c>
      <c r="D7" s="3">
        <v>25.3</v>
      </c>
      <c r="E7" s="3">
        <v>26.22</v>
      </c>
      <c r="F7" s="3">
        <v>2</v>
      </c>
      <c r="G7" s="3">
        <v>1</v>
      </c>
      <c r="H7" s="3">
        <v>2.0112999999999999</v>
      </c>
      <c r="I7" s="3">
        <v>-1.4288000000000001</v>
      </c>
      <c r="J7" s="3">
        <v>45.78</v>
      </c>
      <c r="L7" s="8">
        <f t="shared" si="0"/>
        <v>1.5485249999999999</v>
      </c>
      <c r="M7" s="8">
        <f t="shared" si="1"/>
        <v>640000</v>
      </c>
      <c r="N7" s="8">
        <f t="shared" si="2"/>
        <v>0.98646660402773434</v>
      </c>
      <c r="O7" s="8">
        <f t="shared" si="3"/>
        <v>1.0890993322145378E-4</v>
      </c>
      <c r="P7" s="8">
        <f t="shared" si="4"/>
        <v>0.37255233853534003</v>
      </c>
      <c r="R7" s="8">
        <f t="shared" si="5"/>
        <v>2.2955262777519404E-3</v>
      </c>
      <c r="S7" s="8">
        <f t="shared" ref="S6:S7" si="7">R7*B7*0.5+1*$U$2</f>
        <v>8.3994074693821086E-2</v>
      </c>
      <c r="T7" s="8">
        <f>-1*(S7-COFRT1100.ro!N7*COS(COFRT1100.el!P7))/SIN(COFRT1100.el!P7)</f>
        <v>2.859384349517809E-2</v>
      </c>
    </row>
    <row r="8" spans="1:21">
      <c r="A8" s="3">
        <v>790</v>
      </c>
      <c r="B8" s="3">
        <v>36.333423000000003</v>
      </c>
      <c r="C8" s="3">
        <v>0</v>
      </c>
      <c r="D8" s="3">
        <v>25.3</v>
      </c>
      <c r="E8" s="3">
        <v>26.22</v>
      </c>
      <c r="F8" s="3">
        <v>2</v>
      </c>
      <c r="G8" s="3">
        <v>1</v>
      </c>
      <c r="H8" s="3">
        <v>2.0055000000000001</v>
      </c>
      <c r="I8" s="3">
        <v>-2.2450000000000001</v>
      </c>
      <c r="J8" s="3">
        <v>43.96</v>
      </c>
      <c r="L8" s="8">
        <f t="shared" si="0"/>
        <v>1.5681265822784809</v>
      </c>
      <c r="M8" s="8">
        <f t="shared" si="1"/>
        <v>624100</v>
      </c>
      <c r="N8" s="8">
        <f t="shared" si="2"/>
        <v>0.98612181794223686</v>
      </c>
      <c r="O8" s="8">
        <f t="shared" si="3"/>
        <v>1.1034652531962861E-4</v>
      </c>
      <c r="P8" s="8">
        <f t="shared" si="4"/>
        <v>0.37680247610316364</v>
      </c>
      <c r="R8" s="8">
        <f t="shared" si="5"/>
        <v>2.3556778871784857E-3</v>
      </c>
      <c r="S8" s="8">
        <f t="shared" si="6"/>
        <v>4.27949205633011E-2</v>
      </c>
      <c r="T8" s="8">
        <f>-1*(S8-COFRT1100.ro!N8*COS(COFRT1100.el!P8))/SIN(COFRT1100.el!P8)</f>
        <v>0.12436082515826678</v>
      </c>
    </row>
    <row r="9" spans="1:21">
      <c r="A9" s="3">
        <v>780</v>
      </c>
      <c r="B9" s="3">
        <v>0.6467117</v>
      </c>
      <c r="C9" s="3">
        <v>0</v>
      </c>
      <c r="D9" s="3">
        <v>25.3</v>
      </c>
      <c r="E9" s="3">
        <v>26.22</v>
      </c>
      <c r="F9" s="3">
        <v>2</v>
      </c>
      <c r="G9" s="3">
        <v>1</v>
      </c>
      <c r="H9" s="3">
        <v>2.0049999999999999</v>
      </c>
      <c r="I9" s="3">
        <v>-1.2737000000000001</v>
      </c>
      <c r="J9" s="3">
        <v>27.36</v>
      </c>
      <c r="L9" s="8">
        <f t="shared" si="0"/>
        <v>1.5882307692307691</v>
      </c>
      <c r="M9" s="8">
        <f t="shared" si="1"/>
        <v>608400</v>
      </c>
      <c r="N9" s="8">
        <f t="shared" si="2"/>
        <v>0.98576368602523012</v>
      </c>
      <c r="O9" s="8">
        <f t="shared" si="3"/>
        <v>1.1182228076460831E-4</v>
      </c>
      <c r="P9" s="8">
        <f t="shared" si="4"/>
        <v>0.3811684778830684</v>
      </c>
      <c r="R9" s="8">
        <f t="shared" si="5"/>
        <v>2.4182028073302681E-3</v>
      </c>
      <c r="S9" s="8">
        <f t="shared" si="6"/>
        <v>7.8194002423666504E-4</v>
      </c>
      <c r="T9" s="8">
        <f>-1*(S9-COFRT1100.ro!N9*COS(COFRT1100.el!P9))/SIN(COFRT1100.el!P9)</f>
        <v>0.15095291924029897</v>
      </c>
    </row>
    <row r="10" spans="1:21">
      <c r="A10" s="3">
        <v>770</v>
      </c>
      <c r="B10" s="3">
        <v>17.670202</v>
      </c>
      <c r="C10" s="3">
        <v>-2</v>
      </c>
      <c r="D10" s="3">
        <v>25.3</v>
      </c>
      <c r="E10" s="3">
        <v>26.21</v>
      </c>
      <c r="F10" s="3">
        <v>2</v>
      </c>
      <c r="G10" s="3">
        <v>1</v>
      </c>
      <c r="H10" s="3">
        <v>2.0089999999999999</v>
      </c>
      <c r="I10" s="3">
        <v>-0.2099</v>
      </c>
      <c r="J10" s="5" t="s">
        <v>79</v>
      </c>
      <c r="L10" s="8">
        <f t="shared" si="0"/>
        <v>1.6088571428571428</v>
      </c>
      <c r="M10" s="8">
        <f t="shared" si="1"/>
        <v>592900</v>
      </c>
      <c r="N10" s="8">
        <f t="shared" si="2"/>
        <v>0.98539151050387919</v>
      </c>
      <c r="O10" s="8">
        <f t="shared" si="3"/>
        <v>1.1333885242860659E-4</v>
      </c>
      <c r="P10" s="8">
        <f t="shared" si="4"/>
        <v>0.38565523387430978</v>
      </c>
      <c r="R10" s="8">
        <f t="shared" si="5"/>
        <v>2.4832364377422736E-3</v>
      </c>
      <c r="S10" s="8">
        <f>R10*B10*0.5-2*$U$2</f>
        <v>-8.9171466376777905E-2</v>
      </c>
      <c r="T10" s="8">
        <f>-1*(S10-COFRT1100.ro!N10*COS(COFRT1100.el!P10))/SIN(COFRT1100.el!P10)</f>
        <v>0.28356792111228252</v>
      </c>
    </row>
    <row r="11" spans="1:21">
      <c r="A11" s="3">
        <v>760</v>
      </c>
      <c r="B11" s="3">
        <v>7.8632607999999999</v>
      </c>
      <c r="C11" s="3">
        <v>-3</v>
      </c>
      <c r="D11" s="3">
        <v>25.3</v>
      </c>
      <c r="E11" s="3">
        <v>26.21</v>
      </c>
      <c r="F11" s="3">
        <v>2</v>
      </c>
      <c r="G11" s="3">
        <v>1</v>
      </c>
      <c r="H11" s="3">
        <v>2.0007000000000001</v>
      </c>
      <c r="I11" s="3">
        <v>0.93469999999999998</v>
      </c>
      <c r="J11" s="3">
        <v>20.260000000000002</v>
      </c>
      <c r="L11" s="8">
        <f t="shared" si="0"/>
        <v>1.6300263157894737</v>
      </c>
      <c r="M11" s="8">
        <f t="shared" si="1"/>
        <v>577600</v>
      </c>
      <c r="N11" s="8">
        <f t="shared" si="2"/>
        <v>0.98500454739915166</v>
      </c>
      <c r="O11" s="8">
        <f t="shared" si="3"/>
        <v>1.1489798901479605E-4</v>
      </c>
      <c r="P11" s="8">
        <f t="shared" si="4"/>
        <v>0.39026791759069041</v>
      </c>
      <c r="R11" s="8">
        <f t="shared" si="5"/>
        <v>2.5509241412728567E-3</v>
      </c>
      <c r="S11" s="8">
        <f>R11*B11*0.5-3*$U$2</f>
        <v>-0.1566373757647444</v>
      </c>
      <c r="T11" s="8">
        <f>-1*(S11-COFRT1100.ro!N11*COS(COFRT1100.el!P11))/SIN(COFRT1100.el!P11)</f>
        <v>0.30568855506191722</v>
      </c>
    </row>
    <row r="12" spans="1:21">
      <c r="A12" s="3">
        <v>750</v>
      </c>
      <c r="B12" s="3">
        <v>2.9873422000000001</v>
      </c>
      <c r="C12" s="3">
        <v>-4</v>
      </c>
      <c r="D12" s="3">
        <v>25.3</v>
      </c>
      <c r="E12" s="3">
        <v>26.21</v>
      </c>
      <c r="F12" s="3">
        <v>2</v>
      </c>
      <c r="G12" s="3">
        <v>1</v>
      </c>
      <c r="H12" s="3">
        <v>2.0021</v>
      </c>
      <c r="I12" s="3">
        <v>-0.56430000000000002</v>
      </c>
      <c r="J12" s="3">
        <v>43.96</v>
      </c>
      <c r="L12" s="8">
        <f t="shared" si="0"/>
        <v>1.6517599999999999</v>
      </c>
      <c r="M12" s="8">
        <f t="shared" si="1"/>
        <v>562500</v>
      </c>
      <c r="N12" s="8">
        <f t="shared" si="2"/>
        <v>0.98460200280488885</v>
      </c>
      <c r="O12" s="8">
        <f t="shared" si="3"/>
        <v>1.1650154219871049E-4</v>
      </c>
      <c r="P12" s="8">
        <f t="shared" si="4"/>
        <v>0.39501200718829904</v>
      </c>
      <c r="R12" s="8">
        <f t="shared" si="5"/>
        <v>2.6214221374743548E-3</v>
      </c>
      <c r="S12" s="8">
        <f>R12*B12*0.5-4*$U$2</f>
        <v>-0.21830667973457654</v>
      </c>
      <c r="T12" s="8">
        <f>-1*(S12-COFRT1100.ro!N12*COS(COFRT1100.el!P12))/SIN(COFRT1100.el!P12)</f>
        <v>0.33056216293425367</v>
      </c>
    </row>
    <row r="13" spans="1:21">
      <c r="A13" s="3">
        <v>740</v>
      </c>
      <c r="B13" s="3">
        <v>-0.90066029999999997</v>
      </c>
      <c r="C13" s="3">
        <v>-5</v>
      </c>
      <c r="D13" s="3">
        <v>25.3</v>
      </c>
      <c r="E13" s="3">
        <v>26.21</v>
      </c>
      <c r="F13" s="3">
        <v>2</v>
      </c>
      <c r="G13" s="3">
        <v>1</v>
      </c>
      <c r="H13" s="3">
        <v>2.0084</v>
      </c>
      <c r="I13" s="3">
        <v>-0.57640000000000002</v>
      </c>
      <c r="J13" s="3">
        <v>31.78</v>
      </c>
      <c r="L13" s="8">
        <f t="shared" si="0"/>
        <v>1.6740810810810809</v>
      </c>
      <c r="M13" s="8">
        <f t="shared" si="1"/>
        <v>547600</v>
      </c>
      <c r="N13" s="8">
        <f t="shared" si="2"/>
        <v>0.9841830288125456</v>
      </c>
      <c r="O13" s="8">
        <f t="shared" si="3"/>
        <v>1.181514744249826E-4</v>
      </c>
      <c r="P13" s="8">
        <f t="shared" si="4"/>
        <v>0.39989330853204946</v>
      </c>
      <c r="R13" s="8">
        <f t="shared" si="5"/>
        <v>2.6948984903524794E-3</v>
      </c>
      <c r="S13" s="8">
        <f>R13*B13*0.5-5*$U$2</f>
        <v>-0.278991371819173</v>
      </c>
      <c r="T13" s="8">
        <f>-1*(S13-COFRT1100.ro!N13*COS(COFRT1100.el!P13))/SIN(COFRT1100.el!P13)</f>
        <v>0.32417595687717088</v>
      </c>
    </row>
    <row r="14" spans="1:21">
      <c r="A14" s="3">
        <v>730</v>
      </c>
      <c r="B14" s="3">
        <v>-2.9535816000000001</v>
      </c>
      <c r="C14" s="3">
        <v>-6</v>
      </c>
      <c r="D14" s="3">
        <v>25.3</v>
      </c>
      <c r="E14" s="3">
        <v>26.21</v>
      </c>
      <c r="F14" s="3">
        <v>2</v>
      </c>
      <c r="G14" s="3">
        <v>1</v>
      </c>
      <c r="H14" s="3">
        <v>2.0015000000000001</v>
      </c>
      <c r="I14" s="3">
        <v>-1.8680000000000001</v>
      </c>
      <c r="J14" s="3">
        <v>19.14</v>
      </c>
      <c r="L14" s="8">
        <f t="shared" si="0"/>
        <v>1.697013698630137</v>
      </c>
      <c r="M14" s="8">
        <f t="shared" si="1"/>
        <v>532900</v>
      </c>
      <c r="N14" s="8">
        <f t="shared" si="2"/>
        <v>0.98374671904250333</v>
      </c>
      <c r="O14" s="8">
        <f t="shared" si="3"/>
        <v>1.198498674312801E-4</v>
      </c>
      <c r="P14" s="8">
        <f t="shared" si="4"/>
        <v>0.40491798041362581</v>
      </c>
      <c r="R14" s="8">
        <f t="shared" si="5"/>
        <v>2.7715342020070933E-3</v>
      </c>
      <c r="S14" s="8">
        <f>R14*B14*0.5-6*$U$2</f>
        <v>-0.33742630954474273</v>
      </c>
      <c r="T14" s="8">
        <f>-1*(S14-COFRT1100.ro!N14*COS(COFRT1100.el!P14))/SIN(COFRT1100.el!P14)</f>
        <v>0.30927860401824186</v>
      </c>
    </row>
    <row r="15" spans="1:21">
      <c r="A15" s="3">
        <v>720</v>
      </c>
      <c r="B15" s="3">
        <v>-35.267622500000002</v>
      </c>
      <c r="C15" s="3">
        <v>-6</v>
      </c>
      <c r="D15" s="3">
        <v>25.3</v>
      </c>
      <c r="E15" s="3">
        <v>26.21</v>
      </c>
      <c r="F15" s="3">
        <v>2</v>
      </c>
      <c r="G15" s="3">
        <v>1</v>
      </c>
      <c r="H15" s="3">
        <v>2.0118</v>
      </c>
      <c r="I15" s="3">
        <v>0.86770000000000003</v>
      </c>
      <c r="J15" s="3">
        <v>13.19</v>
      </c>
      <c r="L15" s="8">
        <f t="shared" si="0"/>
        <v>1.7205833333333334</v>
      </c>
      <c r="M15" s="8">
        <f t="shared" si="1"/>
        <v>518400</v>
      </c>
      <c r="N15" s="8">
        <f t="shared" si="2"/>
        <v>0.98329210373794362</v>
      </c>
      <c r="O15" s="8">
        <f t="shared" si="3"/>
        <v>1.2159893158051031E-4</v>
      </c>
      <c r="P15" s="8">
        <f t="shared" si="4"/>
        <v>0.41009256216067941</v>
      </c>
      <c r="R15" s="8">
        <f t="shared" si="5"/>
        <v>2.8515244252341437E-3</v>
      </c>
      <c r="S15" s="8">
        <f>R15*B15*0.5-6*$U$2</f>
        <v>-0.38361657682267691</v>
      </c>
      <c r="T15" s="8">
        <f>-1*(S15-COFRT1100.ro!N15*COS(COFRT1100.el!P15))/SIN(COFRT1100.el!P15)</f>
        <v>0.28394952851000754</v>
      </c>
    </row>
    <row r="16" spans="1:21">
      <c r="A16" s="3">
        <v>710</v>
      </c>
      <c r="B16" s="3">
        <v>14.771602400000001</v>
      </c>
      <c r="C16" s="3">
        <v>-8</v>
      </c>
      <c r="D16" s="3">
        <v>25.3</v>
      </c>
      <c r="E16" s="3">
        <v>26.21</v>
      </c>
      <c r="F16" s="3">
        <v>2</v>
      </c>
      <c r="G16" s="3">
        <v>1</v>
      </c>
      <c r="H16" s="3">
        <v>2.0032999999999999</v>
      </c>
      <c r="I16" s="3">
        <v>-0.24879999999999999</v>
      </c>
      <c r="J16" s="3">
        <v>26.52</v>
      </c>
      <c r="L16" s="8">
        <f t="shared" si="0"/>
        <v>1.7448169014084507</v>
      </c>
      <c r="M16" s="8">
        <f t="shared" si="1"/>
        <v>504100</v>
      </c>
      <c r="N16" s="8">
        <f t="shared" si="2"/>
        <v>0.98281814437165249</v>
      </c>
      <c r="O16" s="8">
        <f t="shared" si="3"/>
        <v>1.2340101609292897E-4</v>
      </c>
      <c r="P16" s="8">
        <f t="shared" si="4"/>
        <v>0.41542400390837825</v>
      </c>
      <c r="R16" s="8">
        <f t="shared" si="5"/>
        <v>2.9350798100013509E-3</v>
      </c>
      <c r="S16" s="8">
        <f>R16*B16*0.5-8*$U$2</f>
        <v>-0.42276652846164064</v>
      </c>
      <c r="T16" s="8">
        <f>-1*(S16-COFRT1100.ro!N16*COS(COFRT1100.el!P16))/SIN(COFRT1100.el!P16)</f>
        <v>0.2576317901565508</v>
      </c>
    </row>
    <row r="17" spans="1:20">
      <c r="A17" s="3">
        <v>700</v>
      </c>
      <c r="B17" s="3">
        <v>10.687601000000001</v>
      </c>
      <c r="C17" s="3">
        <v>-8</v>
      </c>
      <c r="D17" s="3">
        <v>25.3</v>
      </c>
      <c r="E17" s="3">
        <v>26.21</v>
      </c>
      <c r="F17" s="3">
        <v>2</v>
      </c>
      <c r="G17" s="3">
        <v>1</v>
      </c>
      <c r="H17" s="3">
        <v>2.0026999999999999</v>
      </c>
      <c r="I17" s="3">
        <v>-1.3682000000000001</v>
      </c>
      <c r="J17" s="3">
        <v>27.34</v>
      </c>
      <c r="L17" s="8">
        <f t="shared" si="0"/>
        <v>1.7697428571428571</v>
      </c>
      <c r="M17" s="8">
        <f t="shared" si="1"/>
        <v>490000</v>
      </c>
      <c r="N17" s="8">
        <f t="shared" si="2"/>
        <v>0.98232372770969389</v>
      </c>
      <c r="O17" s="8">
        <f t="shared" si="3"/>
        <v>1.2525862028193804E-4</v>
      </c>
      <c r="P17" s="8">
        <f t="shared" si="4"/>
        <v>0.42091969984035821</v>
      </c>
      <c r="R17" s="8">
        <f t="shared" si="5"/>
        <v>3.0224280008308846E-3</v>
      </c>
      <c r="S17" s="8">
        <f>R17*B17*0.5-8*$U$2</f>
        <v>-0.42829319218239031</v>
      </c>
      <c r="T17" s="8">
        <f>-1*(S17-COFRT1100.ro!N17*COS(COFRT1100.el!P17))/SIN(COFRT1100.el!P17)</f>
        <v>0.19636075253032484</v>
      </c>
    </row>
    <row r="18" spans="1:20">
      <c r="A18" s="3">
        <v>690</v>
      </c>
      <c r="B18" s="3">
        <v>-17.010133499999998</v>
      </c>
      <c r="C18" s="3">
        <v>-7</v>
      </c>
      <c r="D18" s="3">
        <v>25.3</v>
      </c>
      <c r="E18" s="3">
        <v>26.21</v>
      </c>
      <c r="F18" s="3">
        <v>2</v>
      </c>
      <c r="G18" s="3">
        <v>1</v>
      </c>
      <c r="H18" s="3">
        <v>2.0108000000000001</v>
      </c>
      <c r="I18" s="3">
        <v>-0.44240000000000002</v>
      </c>
      <c r="J18" s="3">
        <v>13.46</v>
      </c>
      <c r="L18" s="8">
        <f t="shared" si="0"/>
        <v>1.795391304347826</v>
      </c>
      <c r="M18" s="8">
        <f t="shared" si="1"/>
        <v>476100</v>
      </c>
      <c r="N18" s="8">
        <f t="shared" si="2"/>
        <v>0.98180765926853597</v>
      </c>
      <c r="O18" s="8">
        <f t="shared" si="3"/>
        <v>1.2717440591135187E-4</v>
      </c>
      <c r="P18" s="8">
        <f t="shared" si="4"/>
        <v>0.42658752474752087</v>
      </c>
      <c r="R18" s="8">
        <f t="shared" si="5"/>
        <v>3.1138153045809809E-3</v>
      </c>
      <c r="S18" s="8">
        <f>R18*B18*0.5-7*$U$2</f>
        <v>-0.41537209590152169</v>
      </c>
      <c r="T18" s="8">
        <f>-1*(S18-COFRT1100.ro!N18*COS(COFRT1100.el!P18))/SIN(COFRT1100.el!P18)</f>
        <v>0.12593218491335631</v>
      </c>
    </row>
    <row r="19" spans="1:20">
      <c r="A19" s="3">
        <v>680</v>
      </c>
      <c r="B19" s="3">
        <v>-1.8758467999999999</v>
      </c>
      <c r="C19" s="3">
        <v>-7</v>
      </c>
      <c r="D19" s="3">
        <v>25.3</v>
      </c>
      <c r="E19" s="3">
        <v>26.21</v>
      </c>
      <c r="F19" s="3">
        <v>2</v>
      </c>
      <c r="G19" s="3">
        <v>1</v>
      </c>
      <c r="H19" s="3">
        <v>2.0123000000000002</v>
      </c>
      <c r="I19" s="3">
        <v>-1.2712000000000001</v>
      </c>
      <c r="J19" s="3">
        <v>13.72</v>
      </c>
      <c r="L19" s="8">
        <f t="shared" si="0"/>
        <v>1.8217941176470587</v>
      </c>
      <c r="M19" s="8">
        <f t="shared" si="1"/>
        <v>462400</v>
      </c>
      <c r="N19" s="8">
        <f t="shared" si="2"/>
        <v>0.98126865609375002</v>
      </c>
      <c r="O19" s="8">
        <f t="shared" si="3"/>
        <v>1.2915121080808365E-4</v>
      </c>
      <c r="P19" s="8">
        <f t="shared" si="4"/>
        <v>0.43243587430097563</v>
      </c>
      <c r="R19" s="8">
        <f t="shared" si="5"/>
        <v>3.2095085509750709E-3</v>
      </c>
      <c r="S19" s="8">
        <f>R19*B19*0.5-7*$U$2</f>
        <v>-0.39189916206134845</v>
      </c>
      <c r="T19" s="8">
        <f>-1*(S19-COFRT1100.ro!N19*COS(COFRT1100.el!P19))/SIN(COFRT1100.el!P19)</f>
        <v>7.3294753356352785E-2</v>
      </c>
    </row>
    <row r="20" spans="1:20">
      <c r="A20" s="3">
        <v>670</v>
      </c>
      <c r="B20" s="3">
        <v>-14.0799039</v>
      </c>
      <c r="C20" s="3">
        <v>-6</v>
      </c>
      <c r="D20" s="3">
        <v>25.3</v>
      </c>
      <c r="E20" s="3">
        <v>26.21</v>
      </c>
      <c r="F20" s="3">
        <v>2</v>
      </c>
      <c r="G20" s="3">
        <v>1</v>
      </c>
      <c r="H20" s="3">
        <v>2.0105</v>
      </c>
      <c r="I20" s="3">
        <v>-0.78320000000000001</v>
      </c>
      <c r="J20" s="3">
        <v>24.52</v>
      </c>
      <c r="L20" s="8">
        <f t="shared" si="0"/>
        <v>1.8489850746268657</v>
      </c>
      <c r="M20" s="8">
        <f t="shared" si="1"/>
        <v>448900</v>
      </c>
      <c r="N20" s="8">
        <f t="shared" si="2"/>
        <v>0.98070533877868127</v>
      </c>
      <c r="O20" s="8">
        <f t="shared" si="3"/>
        <v>1.3119206388292239E-4</v>
      </c>
      <c r="P20" s="8">
        <f t="shared" si="4"/>
        <v>0.43847370949079795</v>
      </c>
      <c r="R20" s="8">
        <f t="shared" si="5"/>
        <v>3.3097971715529955E-3</v>
      </c>
      <c r="S20" s="8">
        <f>R20*B20*0.5-6*$U$2</f>
        <v>-0.35663414638531232</v>
      </c>
      <c r="T20" s="8">
        <f>-1*(S20-COFRT1100.ro!N20*COS(COFRT1100.el!P20))/SIN(COFRT1100.el!P20)</f>
        <v>2.7404389045891563E-2</v>
      </c>
    </row>
    <row r="21" spans="1:20">
      <c r="A21" s="3">
        <v>660</v>
      </c>
      <c r="B21" s="3">
        <v>8.1970653000000002</v>
      </c>
      <c r="C21" s="3">
        <v>-6</v>
      </c>
      <c r="D21" s="3">
        <v>25.3</v>
      </c>
      <c r="E21" s="3">
        <v>26.21</v>
      </c>
      <c r="F21" s="3">
        <v>2</v>
      </c>
      <c r="G21" s="3">
        <v>1</v>
      </c>
      <c r="H21" s="3">
        <v>2.0044</v>
      </c>
      <c r="I21" s="3">
        <v>-1.8190999999999999</v>
      </c>
      <c r="J21" s="3">
        <v>38.64</v>
      </c>
      <c r="L21" s="8">
        <f t="shared" si="0"/>
        <v>1.877</v>
      </c>
      <c r="M21" s="8">
        <f t="shared" si="1"/>
        <v>435600</v>
      </c>
      <c r="N21" s="8">
        <f t="shared" si="2"/>
        <v>0.98011622263028009</v>
      </c>
      <c r="O21" s="8">
        <f t="shared" si="3"/>
        <v>1.3330020173380261E-4</v>
      </c>
      <c r="P21" s="8">
        <f t="shared" si="4"/>
        <v>0.44471060574656901</v>
      </c>
      <c r="R21" s="8">
        <f t="shared" si="5"/>
        <v>3.4149955265999994E-3</v>
      </c>
      <c r="S21" s="8">
        <f>R21*B21*0.5-6*$U$2</f>
        <v>-0.3193368626679593</v>
      </c>
      <c r="T21" s="8">
        <f>-1*(S21-COFRT1100.ro!N21*COS(COFRT1100.el!P21))/SIN(COFRT1100.el!P21)</f>
        <v>-7.2013624348333813E-3</v>
      </c>
    </row>
    <row r="22" spans="1:20">
      <c r="A22" s="3">
        <v>650</v>
      </c>
      <c r="B22" s="3">
        <v>0.2479758</v>
      </c>
      <c r="C22" s="3">
        <v>-5</v>
      </c>
      <c r="D22" s="3">
        <v>25.3</v>
      </c>
      <c r="E22" s="3">
        <v>26.21</v>
      </c>
      <c r="F22" s="3">
        <v>2</v>
      </c>
      <c r="G22" s="3">
        <v>1</v>
      </c>
      <c r="H22" s="3">
        <v>2.0074999999999998</v>
      </c>
      <c r="I22" s="3">
        <v>-0.88460000000000005</v>
      </c>
      <c r="J22" s="3">
        <v>19.62</v>
      </c>
      <c r="L22" s="8">
        <f t="shared" si="0"/>
        <v>1.905876923076923</v>
      </c>
      <c r="M22" s="8">
        <f t="shared" si="1"/>
        <v>422500</v>
      </c>
      <c r="N22" s="8">
        <f t="shared" si="2"/>
        <v>0.97949970787633134</v>
      </c>
      <c r="O22" s="8">
        <f t="shared" si="3"/>
        <v>1.3547908703125767E-4</v>
      </c>
      <c r="P22" s="8">
        <f t="shared" si="4"/>
        <v>0.45115680733048263</v>
      </c>
      <c r="R22" s="8">
        <f t="shared" si="5"/>
        <v>3.5254455141483605E-3</v>
      </c>
      <c r="S22" s="8">
        <f>R22*B22*0.5-5*$U$2</f>
        <v>-0.27734066519191414</v>
      </c>
      <c r="T22" s="8">
        <f>-1*(S22-COFRT1100.ro!N22*COS(COFRT1100.el!P22))/SIN(COFRT1100.el!P22)</f>
        <v>-4.2201309149546416E-2</v>
      </c>
    </row>
    <row r="23" spans="1:20">
      <c r="A23" s="3">
        <v>640</v>
      </c>
      <c r="B23" s="3">
        <v>-7.1502470999999996</v>
      </c>
      <c r="C23" s="3">
        <v>-4</v>
      </c>
      <c r="D23" s="3">
        <v>25.3</v>
      </c>
      <c r="E23" s="3">
        <v>26.21</v>
      </c>
      <c r="F23" s="3">
        <v>2</v>
      </c>
      <c r="G23" s="3">
        <v>1</v>
      </c>
      <c r="H23" s="3">
        <v>2.0044</v>
      </c>
      <c r="I23" s="3">
        <v>-0.81799999999999995</v>
      </c>
      <c r="J23" s="3">
        <v>23.53</v>
      </c>
      <c r="L23" s="8">
        <f t="shared" si="0"/>
        <v>1.9356562499999999</v>
      </c>
      <c r="M23" s="8">
        <f t="shared" si="1"/>
        <v>409600</v>
      </c>
      <c r="N23" s="8">
        <f t="shared" si="2"/>
        <v>0.97885406879333492</v>
      </c>
      <c r="O23" s="8">
        <f t="shared" si="3"/>
        <v>1.3773242891525699E-4</v>
      </c>
      <c r="P23" s="8">
        <f t="shared" si="4"/>
        <v>0.45782328768110098</v>
      </c>
      <c r="R23" s="8">
        <f t="shared" si="5"/>
        <v>3.6415195004676571E-3</v>
      </c>
      <c r="S23" s="8">
        <f>R23*B23*0.5-4*$U$2</f>
        <v>-0.23524110434612835</v>
      </c>
      <c r="T23" s="8">
        <f>-1*(S23-COFRT1100.ro!N23*COS(COFRT1100.el!P23))/SIN(COFRT1100.el!P23)</f>
        <v>-7.0262273754770843E-2</v>
      </c>
    </row>
    <row r="24" spans="1:20">
      <c r="A24" s="3">
        <v>630</v>
      </c>
      <c r="B24" s="3">
        <v>15.0575762</v>
      </c>
      <c r="C24" s="3">
        <v>-4</v>
      </c>
      <c r="D24" s="3">
        <v>25.3</v>
      </c>
      <c r="E24" s="3">
        <v>26.21</v>
      </c>
      <c r="F24" s="3">
        <v>2</v>
      </c>
      <c r="G24" s="3">
        <v>1</v>
      </c>
      <c r="H24" s="3">
        <v>2.0091999999999999</v>
      </c>
      <c r="I24" s="3">
        <v>-0.52359999999999995</v>
      </c>
      <c r="J24" s="3">
        <v>37.619999999999997</v>
      </c>
      <c r="L24" s="8">
        <f t="shared" si="0"/>
        <v>1.9663809523809523</v>
      </c>
      <c r="M24" s="8">
        <f t="shared" si="1"/>
        <v>396900</v>
      </c>
      <c r="N24" s="8">
        <f t="shared" si="2"/>
        <v>0.97817744161690601</v>
      </c>
      <c r="O24" s="8">
        <f t="shared" si="3"/>
        <v>1.4006420566715677E-4</v>
      </c>
      <c r="P24" s="8">
        <f t="shared" si="4"/>
        <v>0.46472181648800304</v>
      </c>
      <c r="R24" s="8">
        <f t="shared" si="5"/>
        <v>3.7636236177126447E-3</v>
      </c>
      <c r="S24" s="8">
        <f>R24*B24*0.5-4*$U$2</f>
        <v>-0.1938866975163083</v>
      </c>
      <c r="T24" s="8">
        <f>-1*(S24-COFRT1100.ro!N24*COS(COFRT1100.el!P24))/SIN(COFRT1100.el!P24)</f>
        <v>-9.0681825375723085E-2</v>
      </c>
    </row>
    <row r="25" spans="1:20">
      <c r="A25" s="3">
        <v>620</v>
      </c>
      <c r="B25" s="3">
        <v>5.2829680999999997</v>
      </c>
      <c r="C25" s="3">
        <v>-3</v>
      </c>
      <c r="D25" s="3">
        <v>25.3</v>
      </c>
      <c r="E25" s="3">
        <v>26.2</v>
      </c>
      <c r="F25" s="3">
        <v>2</v>
      </c>
      <c r="G25" s="3">
        <v>1</v>
      </c>
      <c r="H25" s="3">
        <v>2.0023</v>
      </c>
      <c r="I25" s="3">
        <v>-0.43890000000000001</v>
      </c>
      <c r="J25" s="3">
        <v>30.35</v>
      </c>
      <c r="L25" s="8">
        <f t="shared" si="0"/>
        <v>1.9980967741935483</v>
      </c>
      <c r="M25" s="8">
        <f t="shared" si="1"/>
        <v>384400</v>
      </c>
      <c r="N25" s="8">
        <f t="shared" si="2"/>
        <v>0.97746781107635272</v>
      </c>
      <c r="O25" s="8">
        <f t="shared" si="3"/>
        <v>1.424786899610102E-4</v>
      </c>
      <c r="P25" s="8">
        <f t="shared" si="4"/>
        <v>0.47186503439743194</v>
      </c>
      <c r="R25" s="8">
        <f t="shared" si="5"/>
        <v>3.8922014817637605E-3</v>
      </c>
      <c r="S25" s="8">
        <f>R25*B25*0.5-3*$U$2</f>
        <v>-0.15638547853320131</v>
      </c>
      <c r="T25" s="8">
        <f>-1*(S25-COFRT1100.ro!N25*COS(COFRT1100.el!P25))/SIN(COFRT1100.el!P25)</f>
        <v>-0.10408958431085705</v>
      </c>
    </row>
    <row r="26" spans="1:20">
      <c r="A26" s="3">
        <v>610</v>
      </c>
      <c r="B26" s="3">
        <v>-6.5433916999999999</v>
      </c>
      <c r="C26" s="3">
        <v>-2</v>
      </c>
      <c r="D26" s="3">
        <v>25.3</v>
      </c>
      <c r="E26" s="3">
        <v>26.2</v>
      </c>
      <c r="F26" s="3">
        <v>2</v>
      </c>
      <c r="G26" s="3">
        <v>1</v>
      </c>
      <c r="H26" s="3">
        <v>2.0017</v>
      </c>
      <c r="I26" s="3">
        <v>-0.40360000000000001</v>
      </c>
      <c r="J26" s="3">
        <v>34.86</v>
      </c>
      <c r="L26" s="8">
        <f t="shared" si="0"/>
        <v>2.0308524590163932</v>
      </c>
      <c r="M26" s="8">
        <f t="shared" si="1"/>
        <v>372100</v>
      </c>
      <c r="N26" s="8">
        <f t="shared" si="2"/>
        <v>0.97672299537153995</v>
      </c>
      <c r="O26" s="8">
        <f t="shared" si="3"/>
        <v>1.4498047704617335E-4</v>
      </c>
      <c r="P26" s="8">
        <f t="shared" si="4"/>
        <v>0.47926653639013883</v>
      </c>
      <c r="R26" s="8">
        <f t="shared" si="5"/>
        <v>4.0277383919948952E-3</v>
      </c>
      <c r="S26" s="8">
        <f>R26*B26*0.5-2*$U$2</f>
        <v>-0.12428864609308647</v>
      </c>
      <c r="T26" s="8">
        <f>-1*(S26-COFRT1100.ro!N26*COS(COFRT1100.el!P26))/SIN(COFRT1100.el!P26)</f>
        <v>-0.11038828351736897</v>
      </c>
    </row>
    <row r="27" spans="1:20">
      <c r="A27" s="3">
        <v>600</v>
      </c>
      <c r="B27" s="3">
        <v>6.3377246999999999</v>
      </c>
      <c r="C27" s="3">
        <v>-2</v>
      </c>
      <c r="D27" s="3">
        <v>25.3</v>
      </c>
      <c r="E27" s="3">
        <v>26.2</v>
      </c>
      <c r="F27" s="3">
        <v>2</v>
      </c>
      <c r="G27" s="3">
        <v>1</v>
      </c>
      <c r="H27" s="3">
        <v>2.0047000000000001</v>
      </c>
      <c r="I27" s="3">
        <v>-0.64019999999999999</v>
      </c>
      <c r="J27" s="3">
        <v>29.96</v>
      </c>
      <c r="L27" s="8">
        <f t="shared" si="0"/>
        <v>2.0646999999999998</v>
      </c>
      <c r="M27" s="8">
        <f t="shared" si="1"/>
        <v>360000</v>
      </c>
      <c r="N27" s="8">
        <f t="shared" si="2"/>
        <v>0.97594062938263892</v>
      </c>
      <c r="O27" s="8">
        <f t="shared" si="3"/>
        <v>1.4757451626943907E-4</v>
      </c>
      <c r="P27" s="8">
        <f t="shared" si="4"/>
        <v>0.4869409650391735</v>
      </c>
      <c r="R27" s="8">
        <f t="shared" si="5"/>
        <v>4.1707660850045991E-3</v>
      </c>
      <c r="S27" s="8">
        <f t="shared" ref="S11:S29" si="8">R27*B27*0.5-2*$U$2</f>
        <v>-9.7894527493683131E-2</v>
      </c>
      <c r="T27" s="8">
        <f>-1*(S27-COFRT1100.ro!N27*COS(COFRT1100.el!P27))/SIN(COFRT1100.el!P27)</f>
        <v>-0.10946298985796404</v>
      </c>
    </row>
    <row r="28" spans="1:20">
      <c r="A28" s="3">
        <v>590</v>
      </c>
      <c r="B28" s="3">
        <v>-10.1826372</v>
      </c>
      <c r="C28" s="3">
        <v>-1</v>
      </c>
      <c r="D28" s="3">
        <v>25.3</v>
      </c>
      <c r="E28" s="3">
        <v>26.2</v>
      </c>
      <c r="F28" s="3">
        <v>2</v>
      </c>
      <c r="G28" s="3">
        <v>1</v>
      </c>
      <c r="H28" s="3">
        <v>2.0084</v>
      </c>
      <c r="I28" s="3">
        <v>-0.49399999999999999</v>
      </c>
      <c r="J28" s="3">
        <v>26.67</v>
      </c>
      <c r="L28" s="8">
        <f t="shared" si="0"/>
        <v>2.0996949152542372</v>
      </c>
      <c r="M28" s="8">
        <f t="shared" si="1"/>
        <v>348100</v>
      </c>
      <c r="N28" s="8">
        <f t="shared" si="2"/>
        <v>0.97511814587115775</v>
      </c>
      <c r="O28" s="8">
        <f t="shared" si="3"/>
        <v>1.5026614641161032E-4</v>
      </c>
      <c r="P28" s="8">
        <f t="shared" si="4"/>
        <v>0.49490411505264115</v>
      </c>
      <c r="R28" s="8">
        <f t="shared" si="5"/>
        <v>4.3218681265786351E-3</v>
      </c>
      <c r="S28" s="8">
        <f>R28*B28*0.5-1*$U$2</f>
        <v>-7.7559563135152512E-2</v>
      </c>
      <c r="T28" s="8">
        <f>-1*(S28-COFRT1100.ro!N28*COS(COFRT1100.el!P28))/SIN(COFRT1100.el!P28)</f>
        <v>-0.10508058817467578</v>
      </c>
    </row>
    <row r="29" spans="1:20">
      <c r="A29" s="3">
        <v>580</v>
      </c>
      <c r="B29" s="3">
        <v>-2.6483699999999999</v>
      </c>
      <c r="C29" s="3">
        <v>-1</v>
      </c>
      <c r="D29" s="3">
        <v>25.3</v>
      </c>
      <c r="E29" s="3">
        <v>26.2</v>
      </c>
      <c r="F29" s="3">
        <v>2</v>
      </c>
      <c r="G29" s="3">
        <v>1</v>
      </c>
      <c r="H29" s="3">
        <v>2.0066000000000002</v>
      </c>
      <c r="I29" s="3">
        <v>-0.31630000000000003</v>
      </c>
      <c r="J29" s="3">
        <v>39.42</v>
      </c>
      <c r="L29" s="8">
        <f t="shared" si="0"/>
        <v>2.1358965517241377</v>
      </c>
      <c r="M29" s="8">
        <f t="shared" si="1"/>
        <v>336400</v>
      </c>
      <c r="N29" s="8">
        <f t="shared" si="2"/>
        <v>0.97425275439283587</v>
      </c>
      <c r="O29" s="8">
        <f t="shared" si="3"/>
        <v>1.5306113539265473E-4</v>
      </c>
      <c r="P29" s="8">
        <f t="shared" si="4"/>
        <v>0.5031730507408454</v>
      </c>
      <c r="R29" s="8">
        <f t="shared" si="5"/>
        <v>4.4816860407160672E-3</v>
      </c>
      <c r="S29" s="8">
        <f>R29*B29*0.5-1*$U$2</f>
        <v>-6.1490136985381159E-2</v>
      </c>
      <c r="T29" s="8">
        <f>-1*(S29-COFRT1100.ro!N29*COS(COFRT1100.el!P29))/SIN(COFRT1100.el!P29)</f>
        <v>-0.10106057189048047</v>
      </c>
    </row>
    <row r="30" spans="1:20">
      <c r="A30" s="3">
        <v>570</v>
      </c>
      <c r="B30" s="3">
        <v>-20.177948700000002</v>
      </c>
      <c r="C30" s="3">
        <v>0</v>
      </c>
      <c r="D30" s="3">
        <v>25.3</v>
      </c>
      <c r="E30" s="3">
        <v>26.2</v>
      </c>
      <c r="F30" s="3">
        <v>2</v>
      </c>
      <c r="G30" s="3">
        <v>1</v>
      </c>
      <c r="H30" s="3">
        <v>2.0028999999999999</v>
      </c>
      <c r="I30" s="3">
        <v>-0.21229999999999999</v>
      </c>
      <c r="J30" s="3">
        <v>27.94</v>
      </c>
      <c r="L30" s="8">
        <f t="shared" si="0"/>
        <v>2.1733684210526314</v>
      </c>
      <c r="M30" s="8">
        <f t="shared" si="1"/>
        <v>324900</v>
      </c>
      <c r="N30" s="8">
        <f t="shared" si="2"/>
        <v>0.9733414175984918</v>
      </c>
      <c r="O30" s="8">
        <f t="shared" si="3"/>
        <v>1.5596572499405604E-4</v>
      </c>
      <c r="P30" s="8">
        <f t="shared" si="4"/>
        <v>0.51176623832673662</v>
      </c>
      <c r="R30" s="8">
        <f t="shared" si="5"/>
        <v>4.6509262919429643E-3</v>
      </c>
      <c r="S30" s="8">
        <f t="shared" si="6"/>
        <v>-4.6923076063153185E-2</v>
      </c>
      <c r="T30" s="8">
        <f>-1*(S30-COFRT1100.ro!N30*COS(COFRT1100.el!P30))/SIN(COFRT1100.el!P30)</f>
        <v>-0.10077764062504058</v>
      </c>
    </row>
    <row r="31" spans="1:20">
      <c r="A31" s="3">
        <v>560</v>
      </c>
      <c r="B31" s="3">
        <v>-13.0823597</v>
      </c>
      <c r="C31" s="3">
        <v>0</v>
      </c>
      <c r="D31" s="3">
        <v>25.3</v>
      </c>
      <c r="E31" s="3">
        <v>26.2</v>
      </c>
      <c r="F31" s="3">
        <v>2</v>
      </c>
      <c r="G31" s="3">
        <v>1</v>
      </c>
      <c r="H31" s="3">
        <v>2.0076000000000001</v>
      </c>
      <c r="I31" s="3">
        <v>-0.152</v>
      </c>
      <c r="J31" s="5" t="s">
        <v>80</v>
      </c>
      <c r="L31" s="8">
        <f t="shared" si="0"/>
        <v>2.2121785714285713</v>
      </c>
      <c r="M31" s="8">
        <f t="shared" si="1"/>
        <v>313600</v>
      </c>
      <c r="N31" s="8">
        <f t="shared" si="2"/>
        <v>0.97238082454639674</v>
      </c>
      <c r="O31" s="8">
        <f t="shared" si="3"/>
        <v>1.5898668136003075E-4</v>
      </c>
      <c r="P31" s="8">
        <f t="shared" si="4"/>
        <v>0.52070369535305427</v>
      </c>
      <c r="R31" s="8">
        <f t="shared" si="5"/>
        <v>4.8303682579684841E-3</v>
      </c>
      <c r="S31" s="8">
        <f t="shared" si="6"/>
        <v>-3.1596307517103052E-2</v>
      </c>
      <c r="T31" s="8">
        <f>-1*(S31-COFRT1100.ro!N31*COS(COFRT1100.el!P31))/SIN(COFRT1100.el!P31)</f>
        <v>-9.7886329339380698E-2</v>
      </c>
    </row>
    <row r="32" spans="1:20">
      <c r="A32" s="3">
        <v>550</v>
      </c>
      <c r="B32" s="3">
        <v>-7.3976137</v>
      </c>
      <c r="C32" s="3">
        <v>0</v>
      </c>
      <c r="D32" s="3">
        <v>25.3</v>
      </c>
      <c r="E32" s="3">
        <v>26.2</v>
      </c>
      <c r="F32" s="3">
        <v>2</v>
      </c>
      <c r="G32" s="3">
        <v>1</v>
      </c>
      <c r="H32" s="3">
        <v>2.0070999999999999</v>
      </c>
      <c r="I32" s="3">
        <v>-6.4500000000000002E-2</v>
      </c>
      <c r="J32" s="3">
        <v>18.88</v>
      </c>
      <c r="L32" s="8">
        <f t="shared" si="0"/>
        <v>2.2523999999999997</v>
      </c>
      <c r="M32" s="8">
        <f t="shared" si="1"/>
        <v>302500</v>
      </c>
      <c r="N32" s="8">
        <f t="shared" si="2"/>
        <v>0.97136736058760331</v>
      </c>
      <c r="O32" s="8">
        <f t="shared" si="3"/>
        <v>1.621313521750682E-4</v>
      </c>
      <c r="P32" s="8">
        <f t="shared" si="4"/>
        <v>0.53000715984127589</v>
      </c>
      <c r="R32" s="8">
        <f t="shared" si="5"/>
        <v>5.0208733547647986E-3</v>
      </c>
      <c r="S32" s="8">
        <f t="shared" si="6"/>
        <v>-1.8571240757586517E-2</v>
      </c>
      <c r="T32" s="8">
        <f>-1*(S32-COFRT1100.ro!N32*COS(COFRT1100.el!P32))/SIN(COFRT1100.el!P32)</f>
        <v>-9.2360558440911428E-2</v>
      </c>
    </row>
    <row r="33" spans="1:20">
      <c r="A33" s="3">
        <v>540</v>
      </c>
      <c r="B33" s="3">
        <v>-4.0632389</v>
      </c>
      <c r="C33" s="3">
        <v>0</v>
      </c>
      <c r="D33" s="3">
        <v>25.3</v>
      </c>
      <c r="E33" s="3">
        <v>26.2</v>
      </c>
      <c r="F33" s="3">
        <v>2</v>
      </c>
      <c r="G33" s="3">
        <v>1</v>
      </c>
      <c r="H33" s="3">
        <v>2.0026000000000002</v>
      </c>
      <c r="I33" s="3">
        <v>6.7000000000000004E-2</v>
      </c>
      <c r="J33" s="5" t="s">
        <v>81</v>
      </c>
      <c r="L33" s="8">
        <f t="shared" si="0"/>
        <v>2.294111111111111</v>
      </c>
      <c r="M33" s="8">
        <f t="shared" si="1"/>
        <v>291600</v>
      </c>
      <c r="N33" s="8">
        <f t="shared" si="2"/>
        <v>0.97029707331189985</v>
      </c>
      <c r="O33" s="8">
        <f t="shared" si="3"/>
        <v>1.6540773157898658E-4</v>
      </c>
      <c r="P33" s="8">
        <f t="shared" si="4"/>
        <v>0.53970028234189982</v>
      </c>
      <c r="R33" s="8">
        <f t="shared" si="5"/>
        <v>5.2233955063163227E-3</v>
      </c>
      <c r="S33" s="8">
        <f t="shared" si="6"/>
        <v>-1.0611951905674839E-2</v>
      </c>
      <c r="T33" s="8">
        <f>-1*(S33-COFRT1100.ro!N33*COS(COFRT1100.el!P33))/SIN(COFRT1100.el!P33)</f>
        <v>-8.3395287236861723E-2</v>
      </c>
    </row>
    <row r="34" spans="1:20">
      <c r="A34" s="3">
        <v>530</v>
      </c>
      <c r="B34" s="3">
        <v>-2.0696709000000002</v>
      </c>
      <c r="C34" s="3">
        <v>0</v>
      </c>
      <c r="D34" s="3">
        <v>25.3</v>
      </c>
      <c r="E34" s="3">
        <v>26.2</v>
      </c>
      <c r="F34" s="3">
        <v>2</v>
      </c>
      <c r="G34" s="3">
        <v>1</v>
      </c>
      <c r="H34" s="3">
        <v>2.0066999999999999</v>
      </c>
      <c r="I34" s="3">
        <v>-0.59799999999999998</v>
      </c>
      <c r="J34" s="3">
        <v>32.31</v>
      </c>
      <c r="L34" s="8">
        <f t="shared" si="0"/>
        <v>2.3373962264150943</v>
      </c>
      <c r="M34" s="8">
        <f t="shared" si="1"/>
        <v>280900</v>
      </c>
      <c r="N34" s="8">
        <f t="shared" si="2"/>
        <v>0.96916563395425415</v>
      </c>
      <c r="O34" s="8">
        <f t="shared" si="3"/>
        <v>1.6882453407892487E-4</v>
      </c>
      <c r="P34" s="8">
        <f t="shared" si="4"/>
        <v>0.54980884460203716</v>
      </c>
      <c r="R34" s="8">
        <f t="shared" si="5"/>
        <v>5.4389931877603217E-3</v>
      </c>
      <c r="S34" s="8">
        <f t="shared" si="6"/>
        <v>-5.6284629630028874E-3</v>
      </c>
      <c r="T34" s="8">
        <f>-1*(S34-COFRT1100.ro!N34*COS(COFRT1100.el!P34))/SIN(COFRT1100.el!P34)</f>
        <v>-7.6196486883342435E-2</v>
      </c>
    </row>
    <row r="35" spans="1:20">
      <c r="A35" s="3">
        <v>520</v>
      </c>
      <c r="B35" s="3">
        <v>-3.2295881</v>
      </c>
      <c r="C35" s="3">
        <v>0</v>
      </c>
      <c r="D35" s="3">
        <v>25.3</v>
      </c>
      <c r="E35" s="3">
        <v>26.2</v>
      </c>
      <c r="F35" s="3">
        <v>2</v>
      </c>
      <c r="G35" s="3">
        <v>1</v>
      </c>
      <c r="H35" s="3">
        <v>2.0065</v>
      </c>
      <c r="I35" s="3">
        <v>0.1004</v>
      </c>
      <c r="J35" s="4" t="s">
        <v>82</v>
      </c>
      <c r="L35" s="8">
        <f t="shared" si="0"/>
        <v>2.3823461538461537</v>
      </c>
      <c r="M35" s="8">
        <f t="shared" si="1"/>
        <v>270400</v>
      </c>
      <c r="N35" s="8">
        <f t="shared" si="2"/>
        <v>0.96796829355676772</v>
      </c>
      <c r="O35" s="8">
        <f t="shared" si="3"/>
        <v>1.7239127895869689E-4</v>
      </c>
      <c r="P35" s="8">
        <f t="shared" si="4"/>
        <v>0.56036100928930022</v>
      </c>
      <c r="R35" s="8">
        <f t="shared" si="5"/>
        <v>5.6688433149023774E-3</v>
      </c>
      <c r="S35" s="8">
        <f t="shared" si="6"/>
        <v>-9.154014455286635E-3</v>
      </c>
      <c r="T35" s="8">
        <f>-1*(S35-COFRT1100.ro!N35*COS(COFRT1100.el!P35))/SIN(COFRT1100.el!P35)</f>
        <v>-6.0072929634592653E-2</v>
      </c>
    </row>
    <row r="36" spans="1:20">
      <c r="A36" s="3">
        <v>510</v>
      </c>
      <c r="B36" s="3">
        <v>-4.8759309999999996</v>
      </c>
      <c r="C36" s="3">
        <v>0</v>
      </c>
      <c r="D36" s="3">
        <v>25.3</v>
      </c>
      <c r="E36" s="3">
        <v>26.2</v>
      </c>
      <c r="F36" s="3">
        <v>2</v>
      </c>
      <c r="G36" s="3">
        <v>1</v>
      </c>
      <c r="H36" s="3">
        <v>2.0001000000000002</v>
      </c>
      <c r="I36" s="3">
        <v>7.8600000000000003E-2</v>
      </c>
      <c r="J36" s="3">
        <v>13.5</v>
      </c>
      <c r="L36" s="8">
        <f t="shared" si="0"/>
        <v>2.4290588235294117</v>
      </c>
      <c r="M36" s="8">
        <f t="shared" si="1"/>
        <v>260100</v>
      </c>
      <c r="N36" s="8">
        <f t="shared" si="2"/>
        <v>0.96669983305555551</v>
      </c>
      <c r="O36" s="8">
        <f t="shared" si="3"/>
        <v>1.7611838698023362E-4</v>
      </c>
      <c r="P36" s="8">
        <f t="shared" si="4"/>
        <v>0.57138760608166428</v>
      </c>
      <c r="R36" s="8">
        <f t="shared" si="5"/>
        <v>5.9142573069889681E-3</v>
      </c>
      <c r="S36" s="8">
        <f t="shared" si="6"/>
        <v>-1.4418755272562011E-2</v>
      </c>
      <c r="T36" s="8">
        <f>-1*(S36-COFRT1100.ro!N36*COS(COFRT1100.el!P36))/SIN(COFRT1100.el!P36)</f>
        <v>-4.7536994337488647E-2</v>
      </c>
    </row>
    <row r="37" spans="1:20">
      <c r="A37" s="3">
        <v>500</v>
      </c>
      <c r="B37" s="3">
        <v>-6.2074081000000003</v>
      </c>
      <c r="C37" s="3">
        <v>0</v>
      </c>
      <c r="D37" s="3">
        <v>25.3</v>
      </c>
      <c r="E37" s="3">
        <v>26.2</v>
      </c>
      <c r="F37" s="3">
        <v>2</v>
      </c>
      <c r="G37" s="3">
        <v>1</v>
      </c>
      <c r="H37" s="3">
        <v>2.0053999999999998</v>
      </c>
      <c r="I37" s="3">
        <v>-2.8899999999999999E-2</v>
      </c>
      <c r="J37" s="3">
        <v>20.53</v>
      </c>
      <c r="L37" s="8">
        <f t="shared" si="0"/>
        <v>2.4776400000000001</v>
      </c>
      <c r="M37" s="8">
        <f t="shared" si="1"/>
        <v>250000</v>
      </c>
      <c r="N37" s="8">
        <f t="shared" si="2"/>
        <v>0.96535450631099995</v>
      </c>
      <c r="O37" s="8">
        <f t="shared" si="3"/>
        <v>1.8001729153288264E-4</v>
      </c>
      <c r="P37" s="8">
        <f t="shared" si="4"/>
        <v>0.58292246050110963</v>
      </c>
      <c r="R37" s="8">
        <f t="shared" si="5"/>
        <v>6.1766997154959497E-3</v>
      </c>
      <c r="S37" s="8">
        <f t="shared" si="6"/>
        <v>-1.9170647922618626E-2</v>
      </c>
      <c r="T37" s="8">
        <f>-1*(S37-COFRT1100.ro!N37*COS(COFRT1100.el!P37))/SIN(COFRT1100.el!P37)</f>
        <v>-4.073898788131889E-2</v>
      </c>
    </row>
    <row r="38" spans="1:20">
      <c r="A38" s="3">
        <v>495</v>
      </c>
      <c r="B38" s="3">
        <v>-6.8470905000000002</v>
      </c>
      <c r="C38" s="3">
        <v>0</v>
      </c>
      <c r="D38" s="3">
        <v>25.3</v>
      </c>
      <c r="E38" s="3">
        <v>26.2</v>
      </c>
      <c r="F38" s="3">
        <v>2</v>
      </c>
      <c r="G38" s="3">
        <v>1</v>
      </c>
      <c r="H38" s="3">
        <v>2.0051999999999999</v>
      </c>
      <c r="I38" s="3">
        <v>0.17330000000000001</v>
      </c>
      <c r="J38" s="5" t="s">
        <v>83</v>
      </c>
      <c r="L38" s="8">
        <f t="shared" si="0"/>
        <v>2.5026666666666664</v>
      </c>
      <c r="M38" s="8">
        <f t="shared" si="1"/>
        <v>245025</v>
      </c>
      <c r="N38" s="8">
        <f t="shared" si="2"/>
        <v>0.96465106245383125</v>
      </c>
      <c r="O38" s="8">
        <f t="shared" si="3"/>
        <v>1.8203504848309594E-4</v>
      </c>
      <c r="P38" s="8">
        <f t="shared" si="4"/>
        <v>0.58889196613025374</v>
      </c>
      <c r="R38" s="8">
        <f t="shared" si="5"/>
        <v>6.3148113815703682E-3</v>
      </c>
      <c r="S38" s="8">
        <f t="shared" si="6"/>
        <v>-2.1619042510021173E-2</v>
      </c>
      <c r="T38" s="8">
        <f>-1*(S38-COFRT1100.ro!N38*COS(COFRT1100.el!P38))/SIN(COFRT1100.el!P38)</f>
        <v>-3.8071262690494732E-2</v>
      </c>
    </row>
    <row r="39" spans="1:20">
      <c r="A39" s="3">
        <v>490</v>
      </c>
      <c r="B39" s="3">
        <v>-7.5443743999999997</v>
      </c>
      <c r="C39" s="3">
        <v>0</v>
      </c>
      <c r="D39" s="3">
        <v>25.3</v>
      </c>
      <c r="E39" s="3">
        <v>26.2</v>
      </c>
      <c r="F39" s="3">
        <v>2</v>
      </c>
      <c r="G39" s="3">
        <v>1</v>
      </c>
      <c r="H39" s="3">
        <v>2.0021</v>
      </c>
      <c r="I39" s="3">
        <v>5.0700000000000002E-2</v>
      </c>
      <c r="J39" s="3">
        <v>35.799999999999997</v>
      </c>
      <c r="L39" s="8">
        <f t="shared" si="0"/>
        <v>2.5282040816326528</v>
      </c>
      <c r="M39" s="8">
        <f t="shared" si="1"/>
        <v>240100</v>
      </c>
      <c r="N39" s="8">
        <f t="shared" si="2"/>
        <v>0.96392597491774257</v>
      </c>
      <c r="O39" s="8">
        <f t="shared" si="3"/>
        <v>1.841005668313921E-4</v>
      </c>
      <c r="P39" s="8">
        <f t="shared" si="4"/>
        <v>0.59500277318555905</v>
      </c>
      <c r="R39" s="8">
        <f t="shared" si="5"/>
        <v>6.4578098925158174E-3</v>
      </c>
      <c r="S39" s="8">
        <f t="shared" si="6"/>
        <v>-2.4360067816581541E-2</v>
      </c>
      <c r="T39" s="8">
        <f>-1*(S39-COFRT1100.ro!N39*COS(COFRT1100.el!P39))/SIN(COFRT1100.el!P39)</f>
        <v>-3.5549559405806008E-2</v>
      </c>
    </row>
    <row r="40" spans="1:20">
      <c r="A40" s="3">
        <v>485</v>
      </c>
      <c r="B40" s="3">
        <v>-7.9673990999999997</v>
      </c>
      <c r="C40" s="3">
        <v>0</v>
      </c>
      <c r="D40" s="3">
        <v>25.3</v>
      </c>
      <c r="E40" s="3">
        <v>26.2</v>
      </c>
      <c r="F40" s="3">
        <v>2</v>
      </c>
      <c r="G40" s="3">
        <v>1</v>
      </c>
      <c r="H40" s="3">
        <v>2.0061</v>
      </c>
      <c r="I40" s="3">
        <v>-0.14499999999999999</v>
      </c>
      <c r="J40" s="3">
        <v>55.26</v>
      </c>
      <c r="L40" s="8">
        <f t="shared" si="0"/>
        <v>2.5542680412371133</v>
      </c>
      <c r="M40" s="8">
        <f t="shared" si="1"/>
        <v>235225</v>
      </c>
      <c r="N40" s="8">
        <f t="shared" si="2"/>
        <v>0.96317834659474966</v>
      </c>
      <c r="O40" s="8">
        <f t="shared" si="3"/>
        <v>1.8621562094322849E-4</v>
      </c>
      <c r="P40" s="8">
        <f t="shared" si="4"/>
        <v>0.60126013110233767</v>
      </c>
      <c r="R40" s="8">
        <f t="shared" si="5"/>
        <v>6.6059316254421336E-3</v>
      </c>
      <c r="S40" s="8">
        <f t="shared" si="6"/>
        <v>-2.6316046843604595E-2</v>
      </c>
      <c r="T40" s="8">
        <f>-1*(S40-COFRT1100.ro!N40*COS(COFRT1100.el!P40))/SIN(COFRT1100.el!P40)</f>
        <v>-3.3585170342328878E-2</v>
      </c>
    </row>
    <row r="41" spans="1:20">
      <c r="A41" s="3">
        <v>482</v>
      </c>
      <c r="B41" s="3">
        <v>-8.0509307999999997</v>
      </c>
      <c r="C41" s="3">
        <v>0</v>
      </c>
      <c r="D41" s="3">
        <v>25.3</v>
      </c>
      <c r="E41" s="3">
        <v>26.2</v>
      </c>
      <c r="F41" s="3">
        <v>2</v>
      </c>
      <c r="G41" s="3">
        <v>1</v>
      </c>
      <c r="H41" s="3">
        <v>2.0034999999999998</v>
      </c>
      <c r="I41" s="3">
        <v>7.0199999999999999E-2</v>
      </c>
      <c r="J41" s="3">
        <v>26.73</v>
      </c>
      <c r="L41" s="8">
        <f t="shared" si="0"/>
        <v>2.5701659751037345</v>
      </c>
      <c r="M41" s="8">
        <f t="shared" si="1"/>
        <v>232324</v>
      </c>
      <c r="N41" s="8">
        <f t="shared" si="2"/>
        <v>0.96271855932985828</v>
      </c>
      <c r="O41" s="8">
        <f t="shared" si="3"/>
        <v>1.875092026551896E-4</v>
      </c>
      <c r="P41" s="8">
        <f t="shared" si="4"/>
        <v>0.60508717444890792</v>
      </c>
      <c r="R41" s="8">
        <f t="shared" si="5"/>
        <v>6.697367473450064E-3</v>
      </c>
      <c r="S41" s="8">
        <f t="shared" si="6"/>
        <v>-2.6960021035458651E-2</v>
      </c>
      <c r="T41" s="8">
        <f>-1*(S41-COFRT1100.ro!N41*COS(COFRT1100.el!P41))/SIN(COFRT1100.el!P41)</f>
        <v>-3.3909039377408648E-2</v>
      </c>
    </row>
    <row r="42" spans="1:20">
      <c r="A42" s="3">
        <v>480</v>
      </c>
      <c r="B42" s="3">
        <v>-8.0834626000000007</v>
      </c>
      <c r="C42" s="3">
        <v>0</v>
      </c>
      <c r="D42" s="3">
        <v>25.3</v>
      </c>
      <c r="E42" s="3">
        <v>26.2</v>
      </c>
      <c r="F42" s="3">
        <v>2</v>
      </c>
      <c r="G42" s="3">
        <v>1</v>
      </c>
      <c r="H42" s="3">
        <v>2.0083000000000002</v>
      </c>
      <c r="I42" s="3">
        <v>-7.2800000000000004E-2</v>
      </c>
      <c r="J42" s="3">
        <v>35.56</v>
      </c>
      <c r="L42" s="8">
        <f t="shared" si="0"/>
        <v>2.5808749999999998</v>
      </c>
      <c r="M42" s="8">
        <f t="shared" si="1"/>
        <v>230400</v>
      </c>
      <c r="N42" s="8">
        <f t="shared" si="2"/>
        <v>0.96240723341037326</v>
      </c>
      <c r="O42" s="8">
        <f t="shared" si="3"/>
        <v>1.8838207631478515E-4</v>
      </c>
      <c r="P42" s="8">
        <f t="shared" si="4"/>
        <v>0.60766955892486607</v>
      </c>
      <c r="R42" s="8">
        <f t="shared" si="5"/>
        <v>6.7594272718839834E-3</v>
      </c>
      <c r="S42" s="8">
        <f t="shared" si="6"/>
        <v>-2.7319788774847108E-2</v>
      </c>
      <c r="T42" s="8">
        <f>-1*(S42-COFRT1100.ro!N42*COS(COFRT1100.el!P42))/SIN(COFRT1100.el!P42)</f>
        <v>-3.3700143991670324E-2</v>
      </c>
    </row>
    <row r="43" spans="1:20">
      <c r="A43" s="3">
        <v>477</v>
      </c>
      <c r="B43" s="3">
        <v>-8.3023877000000006</v>
      </c>
      <c r="C43" s="3">
        <v>0</v>
      </c>
      <c r="D43" s="3">
        <v>25.3</v>
      </c>
      <c r="E43" s="3">
        <v>26.2</v>
      </c>
      <c r="F43" s="3">
        <v>2</v>
      </c>
      <c r="G43" s="3">
        <v>1</v>
      </c>
      <c r="H43" s="3">
        <v>2.0024000000000002</v>
      </c>
      <c r="I43" s="3">
        <v>0.1406</v>
      </c>
      <c r="J43" s="3">
        <v>48.08</v>
      </c>
      <c r="L43" s="8">
        <f t="shared" si="0"/>
        <v>2.5971069182389934</v>
      </c>
      <c r="M43" s="8">
        <f t="shared" si="1"/>
        <v>227529</v>
      </c>
      <c r="N43" s="8">
        <f t="shared" si="2"/>
        <v>0.96193288142500522</v>
      </c>
      <c r="O43" s="8">
        <f t="shared" si="3"/>
        <v>1.8970743437078904E-4</v>
      </c>
      <c r="P43" s="8">
        <f t="shared" si="4"/>
        <v>0.61159061213948163</v>
      </c>
      <c r="R43" s="8">
        <f t="shared" si="5"/>
        <v>6.8542141407999975E-3</v>
      </c>
      <c r="S43" s="8">
        <f t="shared" si="6"/>
        <v>-2.8453171587871987E-2</v>
      </c>
      <c r="T43" s="8">
        <f>-1*(S43-COFRT1100.ro!N43*COS(COFRT1100.el!P43))/SIN(COFRT1100.el!P43)</f>
        <v>-3.2700144873930956E-2</v>
      </c>
    </row>
    <row r="44" spans="1:20">
      <c r="A44" s="3">
        <v>475</v>
      </c>
      <c r="B44" s="3">
        <v>-8.2048922999999991</v>
      </c>
      <c r="C44" s="3">
        <v>0</v>
      </c>
      <c r="D44" s="3">
        <v>25.3</v>
      </c>
      <c r="E44" s="3">
        <v>26.2</v>
      </c>
      <c r="F44" s="3">
        <v>2</v>
      </c>
      <c r="G44" s="3">
        <v>1</v>
      </c>
      <c r="H44" s="3">
        <v>2.0093999999999999</v>
      </c>
      <c r="I44" s="3">
        <v>-3.8E-3</v>
      </c>
      <c r="J44" s="3">
        <v>55.2</v>
      </c>
      <c r="L44" s="8">
        <f t="shared" si="0"/>
        <v>2.6080421052631579</v>
      </c>
      <c r="M44" s="8">
        <f t="shared" si="1"/>
        <v>225625</v>
      </c>
      <c r="N44" s="8">
        <f t="shared" si="2"/>
        <v>0.9616116413418283</v>
      </c>
      <c r="O44" s="8">
        <f t="shared" si="3"/>
        <v>1.9060189559319039E-4</v>
      </c>
      <c r="P44" s="8">
        <f t="shared" si="4"/>
        <v>0.61423686311713854</v>
      </c>
      <c r="R44" s="8">
        <f t="shared" si="5"/>
        <v>6.9185628758104073E-3</v>
      </c>
      <c r="S44" s="8">
        <f t="shared" si="6"/>
        <v>-2.8383031633401331E-2</v>
      </c>
      <c r="T44" s="8">
        <f>-1*(S44-COFRT1100.ro!N44*COS(COFRT1100.el!P44))/SIN(COFRT1100.el!P44)</f>
        <v>-3.3282216105516474E-2</v>
      </c>
    </row>
    <row r="45" spans="1:20">
      <c r="A45" s="3">
        <v>472</v>
      </c>
      <c r="B45" s="3">
        <v>-8.1896754999999999</v>
      </c>
      <c r="C45" s="3">
        <v>0</v>
      </c>
      <c r="D45" s="3">
        <v>25.3</v>
      </c>
      <c r="E45" s="3">
        <v>26.19</v>
      </c>
      <c r="F45" s="3">
        <v>2</v>
      </c>
      <c r="G45" s="3">
        <v>1</v>
      </c>
      <c r="H45" s="3">
        <v>2.0049999999999999</v>
      </c>
      <c r="I45" s="3">
        <v>6.5799999999999997E-2</v>
      </c>
      <c r="J45" s="3">
        <v>24.39</v>
      </c>
      <c r="L45" s="8">
        <f t="shared" si="0"/>
        <v>2.6246186440677963</v>
      </c>
      <c r="M45" s="8">
        <f t="shared" si="1"/>
        <v>222784</v>
      </c>
      <c r="N45" s="8">
        <f t="shared" si="2"/>
        <v>0.96112210292368394</v>
      </c>
      <c r="O45" s="8">
        <f t="shared" si="3"/>
        <v>1.9196025689983392E-4</v>
      </c>
      <c r="P45" s="8">
        <f t="shared" si="4"/>
        <v>0.61825555598575355</v>
      </c>
      <c r="R45" s="8">
        <f t="shared" si="5"/>
        <v>7.0168682255796122E-3</v>
      </c>
      <c r="S45" s="8">
        <f t="shared" si="6"/>
        <v>-2.8732936896878912E-2</v>
      </c>
      <c r="T45" s="8">
        <f>-1*(S45-COFRT1100.ro!N45*COS(COFRT1100.el!P45))/SIN(COFRT1100.el!P45)</f>
        <v>-3.361404047128768E-2</v>
      </c>
    </row>
    <row r="46" spans="1:20">
      <c r="A46" s="3">
        <v>470</v>
      </c>
      <c r="B46" s="3">
        <v>-8.2144849999999998</v>
      </c>
      <c r="C46" s="3">
        <v>0</v>
      </c>
      <c r="D46" s="3">
        <v>25.3</v>
      </c>
      <c r="E46" s="3">
        <v>26.19</v>
      </c>
      <c r="F46" s="3">
        <v>2</v>
      </c>
      <c r="G46" s="3">
        <v>1</v>
      </c>
      <c r="H46" s="3">
        <v>2.0032999999999999</v>
      </c>
      <c r="I46" s="3">
        <v>1.35E-2</v>
      </c>
      <c r="J46" s="3">
        <v>27.8</v>
      </c>
      <c r="L46" s="8">
        <f t="shared" si="0"/>
        <v>2.635787234042553</v>
      </c>
      <c r="M46" s="8">
        <f t="shared" si="1"/>
        <v>220900</v>
      </c>
      <c r="N46" s="8">
        <f t="shared" si="2"/>
        <v>0.9607905232129923</v>
      </c>
      <c r="O46" s="8">
        <f t="shared" si="3"/>
        <v>1.9287714508506442E-4</v>
      </c>
      <c r="P46" s="8">
        <f t="shared" si="4"/>
        <v>0.62096815681830209</v>
      </c>
      <c r="R46" s="8">
        <f t="shared" si="5"/>
        <v>7.0836209593230165E-3</v>
      </c>
      <c r="S46" s="8">
        <f t="shared" si="6"/>
        <v>-2.9094149058022264E-2</v>
      </c>
      <c r="T46" s="8">
        <f>-1*(S46-COFRT1100.ro!N46*COS(COFRT1100.el!P46))/SIN(COFRT1100.el!P46)</f>
        <v>-3.3710049729198707E-2</v>
      </c>
    </row>
    <row r="47" spans="1:20">
      <c r="A47" s="3">
        <v>465</v>
      </c>
      <c r="B47" s="3">
        <v>-8.2595653000000002</v>
      </c>
      <c r="C47" s="3">
        <v>0</v>
      </c>
      <c r="D47" s="3">
        <v>25.3</v>
      </c>
      <c r="E47" s="3">
        <v>26.19</v>
      </c>
      <c r="F47" s="3">
        <v>2</v>
      </c>
      <c r="G47" s="3">
        <v>1</v>
      </c>
      <c r="H47" s="3">
        <v>2.0030999999999999</v>
      </c>
      <c r="I47" s="3">
        <v>0.1285</v>
      </c>
      <c r="J47" s="3">
        <v>27.99</v>
      </c>
      <c r="L47" s="8">
        <f t="shared" si="0"/>
        <v>2.6641290322580642</v>
      </c>
      <c r="M47" s="8">
        <f t="shared" si="1"/>
        <v>216225</v>
      </c>
      <c r="N47" s="8">
        <f t="shared" si="2"/>
        <v>0.95994277524684934</v>
      </c>
      <c r="O47" s="8">
        <f t="shared" si="3"/>
        <v>1.9521000180048177E-4</v>
      </c>
      <c r="P47" s="8">
        <f t="shared" si="4"/>
        <v>0.62786988068211957</v>
      </c>
      <c r="R47" s="8">
        <f t="shared" si="5"/>
        <v>7.2549017445098967E-3</v>
      </c>
      <c r="S47" s="8">
        <f t="shared" si="6"/>
        <v>-2.9961167351931706E-2</v>
      </c>
      <c r="T47" s="8">
        <f>-1*(S47-COFRT1100.ro!N47*COS(COFRT1100.el!P47))/SIN(COFRT1100.el!P47)</f>
        <v>-3.3589266701749214E-2</v>
      </c>
    </row>
    <row r="48" spans="1:20">
      <c r="A48" s="3">
        <v>460</v>
      </c>
      <c r="B48" s="3">
        <v>-7.8479403000000003</v>
      </c>
      <c r="C48" s="3">
        <v>0</v>
      </c>
      <c r="D48" s="3">
        <v>25.3</v>
      </c>
      <c r="E48" s="3">
        <v>26.19</v>
      </c>
      <c r="F48" s="3">
        <v>2</v>
      </c>
      <c r="G48" s="3">
        <v>1</v>
      </c>
      <c r="H48" s="3">
        <v>2.0030000000000001</v>
      </c>
      <c r="I48" s="3">
        <v>7.9899999999999999E-2</v>
      </c>
      <c r="J48" s="3">
        <v>17.54</v>
      </c>
      <c r="L48" s="8">
        <f t="shared" si="0"/>
        <v>2.6930869565217388</v>
      </c>
      <c r="M48" s="8">
        <f t="shared" si="1"/>
        <v>211600</v>
      </c>
      <c r="N48" s="8">
        <f t="shared" si="2"/>
        <v>0.95906723335420607</v>
      </c>
      <c r="O48" s="8">
        <f t="shared" si="3"/>
        <v>1.9760276108473124E-4</v>
      </c>
      <c r="P48" s="8">
        <f t="shared" si="4"/>
        <v>0.63494882545542564</v>
      </c>
      <c r="R48" s="8">
        <f t="shared" si="5"/>
        <v>7.432724480843607E-3</v>
      </c>
      <c r="S48" s="8">
        <f t="shared" si="6"/>
        <v>-2.9165788996004562E-2</v>
      </c>
      <c r="T48" s="8">
        <f>-1*(S48-COFRT1100.ro!N48*COS(COFRT1100.el!P48))/SIN(COFRT1100.el!P48)</f>
        <v>-3.4218732019383698E-2</v>
      </c>
    </row>
    <row r="49" spans="1:20">
      <c r="A49" s="3">
        <v>455</v>
      </c>
      <c r="B49" s="3">
        <v>-7.0845026999999998</v>
      </c>
      <c r="C49" s="3">
        <v>0</v>
      </c>
      <c r="D49" s="3">
        <v>25.3</v>
      </c>
      <c r="E49" s="3">
        <v>26.19</v>
      </c>
      <c r="F49" s="3">
        <v>2</v>
      </c>
      <c r="G49" s="3">
        <v>1</v>
      </c>
      <c r="H49" s="3">
        <v>2.0093999999999999</v>
      </c>
      <c r="I49" s="3">
        <v>0.15909999999999999</v>
      </c>
      <c r="J49" s="3">
        <v>17.829999999999998</v>
      </c>
      <c r="L49" s="8">
        <f t="shared" si="0"/>
        <v>2.7226813186813184</v>
      </c>
      <c r="M49" s="8">
        <f t="shared" si="1"/>
        <v>207025</v>
      </c>
      <c r="N49" s="8">
        <f t="shared" si="2"/>
        <v>0.95816266913537007</v>
      </c>
      <c r="O49" s="8">
        <f t="shared" si="3"/>
        <v>2.0005784489620661E-4</v>
      </c>
      <c r="P49" s="8">
        <f t="shared" si="4"/>
        <v>0.64221215646814944</v>
      </c>
      <c r="R49" s="8">
        <f t="shared" si="5"/>
        <v>7.6174288885447394E-3</v>
      </c>
      <c r="S49" s="8">
        <f t="shared" si="6"/>
        <v>-2.6982847763976602E-2</v>
      </c>
      <c r="T49" s="8">
        <f>-1*(S49-COFRT1100.ro!N49*COS(COFRT1100.el!P49))/SIN(COFRT1100.el!P49)</f>
        <v>-3.5442716593359416E-2</v>
      </c>
    </row>
    <row r="50" spans="1:20">
      <c r="A50" s="3">
        <v>450</v>
      </c>
      <c r="B50" s="3">
        <v>-6.4764242999999997</v>
      </c>
      <c r="C50" s="3">
        <v>0</v>
      </c>
      <c r="D50" s="3">
        <v>25.3</v>
      </c>
      <c r="E50" s="3">
        <v>26.19</v>
      </c>
      <c r="F50" s="3">
        <v>2</v>
      </c>
      <c r="G50" s="3">
        <v>1</v>
      </c>
      <c r="H50" s="3">
        <v>2.0131000000000001</v>
      </c>
      <c r="I50" s="3">
        <v>-4.5100000000000001E-2</v>
      </c>
      <c r="J50" s="3">
        <v>16.260000000000002</v>
      </c>
      <c r="L50" s="8">
        <f t="shared" si="0"/>
        <v>2.752933333333333</v>
      </c>
      <c r="M50" s="8">
        <f t="shared" si="1"/>
        <v>202500</v>
      </c>
      <c r="N50" s="8">
        <f t="shared" si="2"/>
        <v>0.95722778556913579</v>
      </c>
      <c r="O50" s="8">
        <f t="shared" si="3"/>
        <v>2.0257781079548808E-4</v>
      </c>
      <c r="P50" s="8">
        <f t="shared" si="4"/>
        <v>0.64966744022738609</v>
      </c>
      <c r="R50" s="8">
        <f t="shared" si="5"/>
        <v>7.8093767294923821E-3</v>
      </c>
      <c r="S50" s="8">
        <f t="shared" si="6"/>
        <v>-2.5288418609369492E-2</v>
      </c>
      <c r="T50" s="8">
        <f>-1*(S50-COFRT1100.ro!N50*COS(COFRT1100.el!P50))/SIN(COFRT1100.el!P50)</f>
        <v>-3.7548836583794758E-2</v>
      </c>
    </row>
    <row r="51" spans="1:20">
      <c r="A51" s="3">
        <v>445</v>
      </c>
      <c r="B51" s="3">
        <v>-5.8899948000000002</v>
      </c>
      <c r="C51" s="3">
        <v>0</v>
      </c>
      <c r="D51" s="3">
        <v>25.3</v>
      </c>
      <c r="E51" s="3">
        <v>26.19</v>
      </c>
      <c r="F51" s="3">
        <v>2</v>
      </c>
      <c r="G51" s="3">
        <v>1</v>
      </c>
      <c r="H51" s="3">
        <v>2.0110000000000001</v>
      </c>
      <c r="I51" s="3">
        <v>8.5099999999999995E-2</v>
      </c>
      <c r="J51" s="3">
        <v>21.62</v>
      </c>
      <c r="L51" s="8">
        <f t="shared" si="0"/>
        <v>2.7838651685393256</v>
      </c>
      <c r="M51" s="8">
        <f t="shared" si="1"/>
        <v>198025</v>
      </c>
      <c r="N51" s="8">
        <f t="shared" si="2"/>
        <v>0.95626121236081307</v>
      </c>
      <c r="O51" s="8">
        <f t="shared" si="3"/>
        <v>2.0516536171829019E-4</v>
      </c>
      <c r="P51" s="8">
        <f t="shared" si="4"/>
        <v>0.65732267333052652</v>
      </c>
      <c r="R51" s="8">
        <f t="shared" si="5"/>
        <v>8.0089535185665587E-3</v>
      </c>
      <c r="S51" s="8">
        <f t="shared" si="6"/>
        <v>-2.3586347288899367E-2</v>
      </c>
      <c r="T51" s="8">
        <f>-1*(S51-COFRT1100.ro!N51*COS(COFRT1100.el!P51))/SIN(COFRT1100.el!P51)</f>
        <v>-3.8658903388835118E-2</v>
      </c>
    </row>
    <row r="52" spans="1:20">
      <c r="A52" s="3">
        <v>440</v>
      </c>
      <c r="B52" s="3">
        <v>-5.1258318999999997</v>
      </c>
      <c r="C52" s="3">
        <v>0</v>
      </c>
      <c r="D52" s="3">
        <v>25.3</v>
      </c>
      <c r="E52" s="3">
        <v>26.19</v>
      </c>
      <c r="F52" s="3">
        <v>2</v>
      </c>
      <c r="G52" s="3">
        <v>1</v>
      </c>
      <c r="H52" s="3">
        <v>2.0068000000000001</v>
      </c>
      <c r="I52" s="3">
        <v>3.1600000000000003E-2</v>
      </c>
      <c r="J52" s="3">
        <v>16.27</v>
      </c>
      <c r="L52" s="8">
        <f t="shared" si="0"/>
        <v>2.8154999999999997</v>
      </c>
      <c r="M52" s="8">
        <f t="shared" si="1"/>
        <v>193600</v>
      </c>
      <c r="N52" s="8">
        <f t="shared" si="2"/>
        <v>0.95526150091813011</v>
      </c>
      <c r="O52" s="8">
        <f t="shared" si="3"/>
        <v>2.0782335661358317E-4</v>
      </c>
      <c r="P52" s="8">
        <f t="shared" si="4"/>
        <v>0.66518631393798955</v>
      </c>
      <c r="R52" s="8">
        <f t="shared" si="5"/>
        <v>8.2165703897749982E-3</v>
      </c>
      <c r="S52" s="8">
        <f t="shared" si="6"/>
        <v>-2.1058379306252057E-2</v>
      </c>
      <c r="T52" s="8">
        <f>-1*(S52-COFRT1100.ro!N52*COS(COFRT1100.el!P52))/SIN(COFRT1100.el!P52)</f>
        <v>-3.9191872532387442E-2</v>
      </c>
    </row>
    <row r="53" spans="1:20">
      <c r="A53" s="3">
        <v>435</v>
      </c>
      <c r="B53" s="3">
        <v>-4.6378085999999996</v>
      </c>
      <c r="C53" s="3">
        <v>0</v>
      </c>
      <c r="D53" s="3">
        <v>25.3</v>
      </c>
      <c r="E53" s="3">
        <v>26.19</v>
      </c>
      <c r="F53" s="3">
        <v>2</v>
      </c>
      <c r="G53" s="3">
        <v>1</v>
      </c>
      <c r="H53" s="3">
        <v>2.0049999999999999</v>
      </c>
      <c r="I53" s="3">
        <v>-4.36E-2</v>
      </c>
      <c r="J53" s="3">
        <v>25.85</v>
      </c>
      <c r="L53" s="8">
        <f t="shared" si="0"/>
        <v>2.847862068965517</v>
      </c>
      <c r="M53" s="8">
        <f t="shared" si="1"/>
        <v>189225</v>
      </c>
      <c r="N53" s="8">
        <f t="shared" si="2"/>
        <v>0.95422711892059719</v>
      </c>
      <c r="O53" s="8">
        <f t="shared" si="3"/>
        <v>2.1055482203799581E-4</v>
      </c>
      <c r="P53" s="8">
        <f t="shared" si="4"/>
        <v>0.6732673160751006</v>
      </c>
      <c r="R53" s="8">
        <f t="shared" si="5"/>
        <v>8.4326661331704609E-3</v>
      </c>
      <c r="S53" s="8">
        <f t="shared" si="6"/>
        <v>-1.9554545756673352E-2</v>
      </c>
      <c r="T53" s="8">
        <f>-1*(S53-COFRT1100.ro!N53*COS(COFRT1100.el!P53))/SIN(COFRT1100.el!P53)</f>
        <v>-3.927241280032627E-2</v>
      </c>
    </row>
    <row r="54" spans="1:20">
      <c r="A54" s="3">
        <v>430</v>
      </c>
      <c r="B54" s="3">
        <v>-4.0108052000000001</v>
      </c>
      <c r="C54" s="3">
        <v>0</v>
      </c>
      <c r="D54" s="3">
        <v>25.3</v>
      </c>
      <c r="E54" s="3">
        <v>26.19</v>
      </c>
      <c r="F54" s="3">
        <v>2</v>
      </c>
      <c r="G54" s="3">
        <v>1</v>
      </c>
      <c r="H54" s="4" t="s">
        <v>84</v>
      </c>
      <c r="I54" s="3">
        <v>7.0599999999999996E-2</v>
      </c>
      <c r="J54" s="3">
        <v>32.47</v>
      </c>
      <c r="L54" s="8">
        <f t="shared" si="0"/>
        <v>2.8809767441860465</v>
      </c>
      <c r="M54" s="8">
        <f t="shared" si="1"/>
        <v>184900</v>
      </c>
      <c r="N54" s="8">
        <f t="shared" si="2"/>
        <v>0.95315644444429426</v>
      </c>
      <c r="O54" s="8">
        <f t="shared" si="3"/>
        <v>2.1336296480876623E-4</v>
      </c>
      <c r="P54" s="8">
        <f t="shared" si="4"/>
        <v>0.68157516706566823</v>
      </c>
      <c r="R54" s="8">
        <f t="shared" si="5"/>
        <v>8.6577094204308268E-3</v>
      </c>
      <c r="S54" s="8">
        <f t="shared" si="6"/>
        <v>-1.7362192981776475E-2</v>
      </c>
      <c r="T54" s="8">
        <f>-1*(S54-COFRT1100.ro!N54*COS(COFRT1100.el!P54))/SIN(COFRT1100.el!P54)</f>
        <v>-3.964387140975778E-2</v>
      </c>
    </row>
    <row r="55" spans="1:20">
      <c r="A55" s="3">
        <v>425</v>
      </c>
      <c r="B55" s="3">
        <v>-3.5068402000000001</v>
      </c>
      <c r="C55" s="3">
        <v>0</v>
      </c>
      <c r="D55" s="3">
        <v>25.3</v>
      </c>
      <c r="E55" s="3">
        <v>26.19</v>
      </c>
      <c r="F55" s="3">
        <v>2</v>
      </c>
      <c r="G55" s="3">
        <v>1</v>
      </c>
      <c r="H55" s="4" t="s">
        <v>85</v>
      </c>
      <c r="I55" s="3">
        <v>-2.1000000000000001E-2</v>
      </c>
      <c r="J55" s="3">
        <v>39.56</v>
      </c>
      <c r="L55" s="8">
        <f t="shared" si="0"/>
        <v>2.9148705882352939</v>
      </c>
      <c r="M55" s="8">
        <f t="shared" si="1"/>
        <v>180625</v>
      </c>
      <c r="N55" s="8">
        <f t="shared" si="2"/>
        <v>0.95204775959999999</v>
      </c>
      <c r="O55" s="8">
        <f t="shared" si="3"/>
        <v>2.1625118583021744E-4</v>
      </c>
      <c r="P55" s="8">
        <f t="shared" si="4"/>
        <v>0.69011992843741987</v>
      </c>
      <c r="R55" s="8">
        <f t="shared" si="5"/>
        <v>8.8922012390831636E-3</v>
      </c>
      <c r="S55" s="8">
        <f t="shared" si="6"/>
        <v>-1.5591764385853324E-2</v>
      </c>
      <c r="T55" s="8">
        <f>-1*(S55-COFRT1100.ro!N55*COS(COFRT1100.el!P55))/SIN(COFRT1100.el!P55)</f>
        <v>-3.9244406769845759E-2</v>
      </c>
    </row>
    <row r="56" spans="1:20">
      <c r="A56" s="3">
        <v>420</v>
      </c>
      <c r="B56" s="3">
        <v>-2.9778516000000002</v>
      </c>
      <c r="C56" s="3">
        <v>0</v>
      </c>
      <c r="D56" s="3">
        <v>25.3</v>
      </c>
      <c r="E56" s="3">
        <v>26.19</v>
      </c>
      <c r="F56" s="3">
        <v>2</v>
      </c>
      <c r="G56" s="3">
        <v>1</v>
      </c>
      <c r="H56" s="3">
        <v>2.0004</v>
      </c>
      <c r="I56" s="3">
        <v>-3.3500000000000002E-2</v>
      </c>
      <c r="J56" s="5" t="s">
        <v>86</v>
      </c>
      <c r="L56" s="8">
        <f t="shared" si="0"/>
        <v>2.9495714285714283</v>
      </c>
      <c r="M56" s="8">
        <f t="shared" si="1"/>
        <v>176400</v>
      </c>
      <c r="N56" s="8">
        <f t="shared" si="2"/>
        <v>0.95089924363803857</v>
      </c>
      <c r="O56" s="8">
        <f t="shared" si="3"/>
        <v>2.1922309522325831E-4</v>
      </c>
      <c r="P56" s="8">
        <f t="shared" si="4"/>
        <v>0.69891228068241584</v>
      </c>
      <c r="R56" s="8">
        <f t="shared" si="5"/>
        <v>9.1366775577393575E-3</v>
      </c>
      <c r="S56" s="8">
        <f t="shared" si="6"/>
        <v>-1.360383494199912E-2</v>
      </c>
      <c r="T56" s="8">
        <f>-1*(S56-COFRT1100.ro!N56*COS(COFRT1100.el!P56))/SIN(COFRT1100.el!P56)</f>
        <v>-3.9149138098500673E-2</v>
      </c>
    </row>
    <row r="57" spans="1:20">
      <c r="A57" s="3">
        <v>415</v>
      </c>
      <c r="B57" s="3">
        <v>-2.5763259000000001</v>
      </c>
      <c r="C57" s="3">
        <v>0</v>
      </c>
      <c r="D57" s="3">
        <v>25.3</v>
      </c>
      <c r="E57" s="3">
        <v>26.19</v>
      </c>
      <c r="F57" s="3">
        <v>2</v>
      </c>
      <c r="G57" s="3">
        <v>1</v>
      </c>
      <c r="H57" s="3">
        <v>2.0076000000000001</v>
      </c>
      <c r="I57" s="3">
        <v>2.0000000000000001E-4</v>
      </c>
      <c r="J57" s="3">
        <v>24.35</v>
      </c>
      <c r="L57" s="8">
        <f t="shared" si="0"/>
        <v>2.9851084337349394</v>
      </c>
      <c r="M57" s="8">
        <f t="shared" si="1"/>
        <v>172225</v>
      </c>
      <c r="N57" s="8">
        <f t="shared" si="2"/>
        <v>0.94970896546813766</v>
      </c>
      <c r="O57" s="8">
        <f t="shared" si="3"/>
        <v>2.222825289040281E-4</v>
      </c>
      <c r="P57" s="8">
        <f t="shared" si="4"/>
        <v>0.70796357230473839</v>
      </c>
      <c r="R57" s="8">
        <f t="shared" si="5"/>
        <v>9.3917122474151196E-3</v>
      </c>
      <c r="S57" s="8">
        <f t="shared" si="6"/>
        <v>-1.2098055754181391E-2</v>
      </c>
      <c r="T57" s="8">
        <f>-1*(S57-COFRT1100.ro!N57*COS(COFRT1100.el!P57))/SIN(COFRT1100.el!P57)</f>
        <v>-3.8238166351517194E-2</v>
      </c>
    </row>
    <row r="58" spans="1:20">
      <c r="A58" s="3">
        <v>410</v>
      </c>
      <c r="B58" s="3">
        <v>-2.4253141999999999</v>
      </c>
      <c r="C58" s="3">
        <v>0</v>
      </c>
      <c r="D58" s="3">
        <v>25.3</v>
      </c>
      <c r="E58" s="3">
        <v>26.19</v>
      </c>
      <c r="F58" s="3">
        <v>2</v>
      </c>
      <c r="G58" s="3">
        <v>1</v>
      </c>
      <c r="H58" s="3">
        <v>2.0015999999999998</v>
      </c>
      <c r="I58" s="3">
        <v>-4.7E-2</v>
      </c>
      <c r="J58" s="3">
        <v>18.91</v>
      </c>
      <c r="L58" s="8">
        <f t="shared" si="0"/>
        <v>3.021512195121951</v>
      </c>
      <c r="M58" s="8">
        <f t="shared" si="1"/>
        <v>168100</v>
      </c>
      <c r="N58" s="8">
        <f t="shared" si="2"/>
        <v>0.94847487553688281</v>
      </c>
      <c r="O58" s="8">
        <f t="shared" si="3"/>
        <v>2.2543356677685752E-4</v>
      </c>
      <c r="P58" s="8">
        <f t="shared" si="4"/>
        <v>0.71728587364411101</v>
      </c>
      <c r="R58" s="8">
        <f t="shared" si="5"/>
        <v>9.6579202870735129E-3</v>
      </c>
      <c r="S58" s="8">
        <f t="shared" si="6"/>
        <v>-1.1711745607353732E-2</v>
      </c>
      <c r="T58" s="8">
        <f>-1*(S58-COFRT1100.ro!N58*COS(COFRT1100.el!P58))/SIN(COFRT1100.el!P58)</f>
        <v>-3.5517162315632095E-2</v>
      </c>
    </row>
    <row r="59" spans="1:20">
      <c r="A59" s="3">
        <v>405</v>
      </c>
      <c r="B59" s="3">
        <v>-2.3682949</v>
      </c>
      <c r="C59" s="3">
        <v>0</v>
      </c>
      <c r="D59" s="3">
        <v>25.3</v>
      </c>
      <c r="E59" s="3">
        <v>26.19</v>
      </c>
      <c r="F59" s="3">
        <v>2</v>
      </c>
      <c r="G59" s="3">
        <v>1</v>
      </c>
      <c r="H59" s="3">
        <v>2.0095999999999998</v>
      </c>
      <c r="I59" s="3">
        <v>-2.5999999999999999E-2</v>
      </c>
      <c r="J59" s="3">
        <v>20.79</v>
      </c>
      <c r="L59" s="8">
        <f t="shared" si="0"/>
        <v>3.0588148148148147</v>
      </c>
      <c r="M59" s="8">
        <f t="shared" si="1"/>
        <v>164025</v>
      </c>
      <c r="N59" s="8">
        <f t="shared" si="2"/>
        <v>0.94719479699893305</v>
      </c>
      <c r="O59" s="8">
        <f t="shared" si="3"/>
        <v>2.2868055272861848E-4</v>
      </c>
      <c r="P59" s="8">
        <f t="shared" si="4"/>
        <v>0.72689203602890184</v>
      </c>
      <c r="R59" s="8">
        <f t="shared" si="5"/>
        <v>9.9359612850223218E-3</v>
      </c>
      <c r="S59" s="8">
        <f t="shared" si="6"/>
        <v>-1.1765643218957905E-2</v>
      </c>
      <c r="T59" s="8">
        <f>-1*(S59-COFRT1100.ro!N59*COS(COFRT1100.el!P59))/SIN(COFRT1100.el!P59)</f>
        <v>-3.3128255067817323E-2</v>
      </c>
    </row>
    <row r="60" spans="1:20">
      <c r="A60" s="3">
        <v>400</v>
      </c>
      <c r="B60" s="3">
        <v>-2.5121403999999998</v>
      </c>
      <c r="C60" s="3">
        <v>0</v>
      </c>
      <c r="D60" s="3">
        <v>25.3</v>
      </c>
      <c r="E60" s="3">
        <v>26.19</v>
      </c>
      <c r="F60" s="3">
        <v>2</v>
      </c>
      <c r="G60" s="3">
        <v>1</v>
      </c>
      <c r="H60" s="3">
        <v>2.0093000000000001</v>
      </c>
      <c r="I60" s="3">
        <v>-0.1135</v>
      </c>
      <c r="J60" s="3">
        <v>22.15</v>
      </c>
      <c r="L60" s="8">
        <f t="shared" si="0"/>
        <v>3.0970499999999999</v>
      </c>
      <c r="M60" s="8">
        <f t="shared" si="1"/>
        <v>160000</v>
      </c>
      <c r="N60" s="8">
        <f t="shared" si="2"/>
        <v>0.94586641611093747</v>
      </c>
      <c r="O60" s="8">
        <f t="shared" si="3"/>
        <v>2.3202811663675208E-4</v>
      </c>
      <c r="P60" s="8">
        <f t="shared" si="4"/>
        <v>0.73679575688656573</v>
      </c>
      <c r="R60" s="8">
        <f t="shared" si="5"/>
        <v>1.0226543351765524E-2</v>
      </c>
      <c r="S60" s="8">
        <f t="shared" si="6"/>
        <v>-1.2845256353160792E-2</v>
      </c>
      <c r="T60" s="8">
        <f>-1*(S60-COFRT1100.ro!N60*COS(COFRT1100.el!P60))/SIN(COFRT1100.el!P60)</f>
        <v>-3.0211541452145652E-2</v>
      </c>
    </row>
    <row r="61" spans="1:20">
      <c r="A61" s="3">
        <v>395</v>
      </c>
      <c r="B61" s="3">
        <v>-3.0618606000000002</v>
      </c>
      <c r="C61" s="3">
        <v>0</v>
      </c>
      <c r="D61" s="3">
        <v>25.3</v>
      </c>
      <c r="E61" s="3">
        <v>26.19</v>
      </c>
      <c r="F61" s="3">
        <v>2</v>
      </c>
      <c r="G61" s="3">
        <v>1</v>
      </c>
      <c r="H61" s="3">
        <v>2.0087999999999999</v>
      </c>
      <c r="I61" s="3">
        <v>-1.15E-2</v>
      </c>
      <c r="J61" s="3">
        <v>18.53</v>
      </c>
      <c r="L61" s="8">
        <f t="shared" si="0"/>
        <v>3.1362531645569618</v>
      </c>
      <c r="M61" s="8">
        <f t="shared" si="1"/>
        <v>156025</v>
      </c>
      <c r="N61" s="8">
        <f t="shared" si="2"/>
        <v>0.94448727176894731</v>
      </c>
      <c r="O61" s="8">
        <f t="shared" si="3"/>
        <v>2.3548119863236867E-4</v>
      </c>
      <c r="P61" s="8">
        <f t="shared" si="4"/>
        <v>0.74701165152568505</v>
      </c>
      <c r="R61" s="8">
        <f t="shared" si="5"/>
        <v>1.0530427364436379E-2</v>
      </c>
      <c r="S61" s="8">
        <f t="shared" si="6"/>
        <v>-1.6121350324164795E-2</v>
      </c>
      <c r="T61" s="8">
        <f>-1*(S61-COFRT1100.ro!N61*COS(COFRT1100.el!P61))/SIN(COFRT1100.el!P61)</f>
        <v>-2.5462912916622369E-2</v>
      </c>
    </row>
    <row r="62" spans="1:20">
      <c r="A62" s="3">
        <v>390</v>
      </c>
      <c r="B62" s="3">
        <v>-3.6452143000000001</v>
      </c>
      <c r="C62" s="3">
        <v>0</v>
      </c>
      <c r="D62" s="3">
        <v>25.3</v>
      </c>
      <c r="E62" s="3">
        <v>26.19</v>
      </c>
      <c r="F62" s="3">
        <v>2</v>
      </c>
      <c r="G62" s="3">
        <v>1</v>
      </c>
      <c r="H62" s="3">
        <v>2.0101</v>
      </c>
      <c r="I62" s="3">
        <v>-5.3100000000000001E-2</v>
      </c>
      <c r="J62" s="3">
        <v>32.93</v>
      </c>
      <c r="L62" s="8">
        <f t="shared" si="0"/>
        <v>3.1764615384615382</v>
      </c>
      <c r="M62" s="8">
        <f t="shared" si="1"/>
        <v>152100</v>
      </c>
      <c r="N62" s="8">
        <f t="shared" si="2"/>
        <v>0.94305474410092049</v>
      </c>
      <c r="O62" s="8">
        <f t="shared" si="3"/>
        <v>2.3904507589348809E-4</v>
      </c>
      <c r="P62" s="8">
        <f t="shared" si="4"/>
        <v>0.75755533240339568</v>
      </c>
      <c r="R62" s="8">
        <f t="shared" si="5"/>
        <v>1.0848431668109604E-2</v>
      </c>
      <c r="S62" s="8">
        <f t="shared" si="6"/>
        <v>-1.9772429124582994E-2</v>
      </c>
      <c r="T62" s="8">
        <f>-1*(S62-COFRT1100.ro!N62*COS(COFRT1100.el!P62))/SIN(COFRT1100.el!P62)</f>
        <v>-2.1257815801696719E-2</v>
      </c>
    </row>
    <row r="63" spans="1:20">
      <c r="A63" s="3">
        <v>385</v>
      </c>
      <c r="B63" s="3">
        <v>-4.1846388000000001</v>
      </c>
      <c r="C63" s="3">
        <v>0</v>
      </c>
      <c r="D63" s="3">
        <v>25.3</v>
      </c>
      <c r="E63" s="3">
        <v>26.19</v>
      </c>
      <c r="F63" s="3">
        <v>2</v>
      </c>
      <c r="G63" s="3">
        <v>1</v>
      </c>
      <c r="H63" s="3">
        <v>2.0042</v>
      </c>
      <c r="I63" s="3">
        <v>3.5000000000000003E-2</v>
      </c>
      <c r="J63" s="5" t="s">
        <v>87</v>
      </c>
      <c r="L63" s="8">
        <f t="shared" si="0"/>
        <v>3.2177142857142855</v>
      </c>
      <c r="M63" s="8">
        <f t="shared" si="1"/>
        <v>148225</v>
      </c>
      <c r="N63" s="8">
        <f t="shared" si="2"/>
        <v>0.94156604201551697</v>
      </c>
      <c r="O63" s="8">
        <f t="shared" si="3"/>
        <v>2.4272539228253009E-4</v>
      </c>
      <c r="P63" s="8">
        <f t="shared" si="4"/>
        <v>0.7684434968074858</v>
      </c>
      <c r="R63" s="8">
        <f t="shared" si="5"/>
        <v>1.1181437265203499E-2</v>
      </c>
      <c r="S63" s="8">
        <f t="shared" si="6"/>
        <v>-2.3395138109868225E-2</v>
      </c>
      <c r="T63" s="8">
        <f>-1*(S63-COFRT1100.ro!N63*COS(COFRT1100.el!P63))/SIN(COFRT1100.el!P63)</f>
        <v>-1.8444363694604678E-2</v>
      </c>
    </row>
    <row r="64" spans="1:20">
      <c r="A64" s="3">
        <v>380</v>
      </c>
      <c r="B64" s="3">
        <v>-4.9376819000000003</v>
      </c>
      <c r="C64" s="3">
        <v>0</v>
      </c>
      <c r="D64" s="3">
        <v>25.3</v>
      </c>
      <c r="E64" s="3">
        <v>26.19</v>
      </c>
      <c r="F64" s="3">
        <v>2</v>
      </c>
      <c r="G64" s="3">
        <v>1</v>
      </c>
      <c r="H64" s="3">
        <v>2.0089000000000001</v>
      </c>
      <c r="I64" s="3">
        <v>-9.3700000000000006E-2</v>
      </c>
      <c r="J64" s="3">
        <v>35.46</v>
      </c>
      <c r="L64" s="8">
        <f t="shared" si="0"/>
        <v>3.2600526315789473</v>
      </c>
      <c r="M64" s="8">
        <f t="shared" si="1"/>
        <v>144400</v>
      </c>
      <c r="N64" s="8">
        <f t="shared" si="2"/>
        <v>0.94001818959660666</v>
      </c>
      <c r="O64" s="8">
        <f t="shared" si="3"/>
        <v>2.4652819118755687E-4</v>
      </c>
      <c r="P64" s="8">
        <f t="shared" si="4"/>
        <v>0.77969402401675214</v>
      </c>
      <c r="R64" s="8">
        <f t="shared" si="5"/>
        <v>1.1530393550958478E-2</v>
      </c>
      <c r="S64" s="8">
        <f t="shared" si="6"/>
        <v>-2.8466707768222205E-2</v>
      </c>
      <c r="T64" s="8">
        <f>-1*(S64-COFRT1100.ro!N64*COS(COFRT1100.el!P64))/SIN(COFRT1100.el!P64)</f>
        <v>-1.4708504277864833E-2</v>
      </c>
    </row>
    <row r="65" spans="1:20">
      <c r="A65" s="3">
        <v>378</v>
      </c>
      <c r="B65" s="3">
        <v>-5.1345352000000002</v>
      </c>
      <c r="C65" s="3">
        <v>0</v>
      </c>
      <c r="D65" s="3">
        <v>25.3</v>
      </c>
      <c r="E65" s="3">
        <v>26.19</v>
      </c>
      <c r="F65" s="3">
        <v>2</v>
      </c>
      <c r="G65" s="3">
        <v>1</v>
      </c>
      <c r="H65" s="3">
        <v>2.0051000000000001</v>
      </c>
      <c r="I65" s="3">
        <v>2.8500000000000001E-2</v>
      </c>
      <c r="J65" s="3">
        <v>19.29</v>
      </c>
      <c r="L65" s="8">
        <f t="shared" si="0"/>
        <v>3.2773015873015869</v>
      </c>
      <c r="M65" s="8">
        <f t="shared" si="1"/>
        <v>142884</v>
      </c>
      <c r="N65" s="8">
        <f t="shared" si="2"/>
        <v>0.93938178226918334</v>
      </c>
      <c r="O65" s="8">
        <f t="shared" si="3"/>
        <v>2.4808504168461967E-4</v>
      </c>
      <c r="P65" s="8">
        <f t="shared" si="4"/>
        <v>0.78429994437052419</v>
      </c>
      <c r="R65" s="8">
        <f t="shared" si="5"/>
        <v>1.1674668996926978E-2</v>
      </c>
      <c r="S65" s="8">
        <f t="shared" si="6"/>
        <v>-2.9971999456535132E-2</v>
      </c>
      <c r="T65" s="8">
        <f>-1*(S65-COFRT1100.ro!N65*COS(COFRT1100.el!P65))/SIN(COFRT1100.el!P65)</f>
        <v>-1.4427074815106956E-2</v>
      </c>
    </row>
    <row r="66" spans="1:20">
      <c r="A66" s="3">
        <v>376</v>
      </c>
      <c r="B66" s="3">
        <v>-5.2669668999999999</v>
      </c>
      <c r="C66" s="3">
        <v>0</v>
      </c>
      <c r="D66" s="3">
        <v>25.3</v>
      </c>
      <c r="E66" s="3">
        <v>26.18</v>
      </c>
      <c r="F66" s="3">
        <v>2</v>
      </c>
      <c r="G66" s="3">
        <v>1</v>
      </c>
      <c r="H66" s="3">
        <v>2.0066000000000002</v>
      </c>
      <c r="I66" s="3">
        <v>4.0599999999999997E-2</v>
      </c>
      <c r="J66" s="3">
        <v>17</v>
      </c>
      <c r="L66" s="8">
        <f t="shared" si="0"/>
        <v>3.2947340425531912</v>
      </c>
      <c r="M66" s="8">
        <f t="shared" si="1"/>
        <v>141376</v>
      </c>
      <c r="N66" s="8">
        <f t="shared" si="2"/>
        <v>0.93873519252030047</v>
      </c>
      <c r="O66" s="8">
        <f t="shared" si="3"/>
        <v>2.4966295619873217E-4</v>
      </c>
      <c r="P66" s="8">
        <f t="shared" si="4"/>
        <v>0.78896818232322063</v>
      </c>
      <c r="R66" s="8">
        <f t="shared" si="5"/>
        <v>1.1821728607281772E-2</v>
      </c>
      <c r="S66" s="8">
        <f t="shared" si="6"/>
        <v>-3.1132326637668094E-2</v>
      </c>
      <c r="T66" s="8">
        <f>-1*(S66-COFRT1100.ro!N66*COS(COFRT1100.el!P66))/SIN(COFRT1100.el!P66)</f>
        <v>-1.4113048099376309E-2</v>
      </c>
    </row>
    <row r="67" spans="1:20">
      <c r="A67" s="3">
        <v>374</v>
      </c>
      <c r="B67" s="3">
        <v>-5.5636818000000003</v>
      </c>
      <c r="C67" s="3">
        <v>0</v>
      </c>
      <c r="D67" s="3">
        <v>25.3</v>
      </c>
      <c r="E67" s="3">
        <v>26.19</v>
      </c>
      <c r="F67" s="3">
        <v>2</v>
      </c>
      <c r="G67" s="3">
        <v>1</v>
      </c>
      <c r="H67" s="3">
        <v>2.0059999999999998</v>
      </c>
      <c r="I67" s="3">
        <v>3.4700000000000002E-2</v>
      </c>
      <c r="J67" s="4" t="s">
        <v>88</v>
      </c>
      <c r="L67" s="8">
        <f t="shared" ref="L67:L126" si="9">1238.82/A67</f>
        <v>3.3123529411764703</v>
      </c>
      <c r="M67" s="8">
        <f t="shared" ref="M67:M126" si="10">A67^2</f>
        <v>139876</v>
      </c>
      <c r="N67" s="8">
        <f t="shared" ref="N67:N126" si="11">1-(93.0665^2)/M67</f>
        <v>0.93807820196280989</v>
      </c>
      <c r="O67" s="8">
        <f t="shared" ref="O67:O126" si="12">1/((N67^2)*A67*(1+(136.24/N67))^0.5)</f>
        <v>2.5126238280487697E-4</v>
      </c>
      <c r="P67" s="8">
        <f t="shared" ref="P67:P126" si="13">(O67*(1.6950875986*(10^5))+2.884488929)/180*PI()</f>
        <v>0.79370006349839162</v>
      </c>
      <c r="R67" s="8">
        <f t="shared" ref="R67:R126" si="14">0.0002*L67*L67*L67+0.0001*L67*L67+0.0013*L67-0.0007</f>
        <v>1.1971643657276612E-2</v>
      </c>
      <c r="S67" s="8">
        <f t="shared" ref="S67:S126" si="15">R67*B67*0.5</f>
        <v>-3.3303207966037668E-2</v>
      </c>
      <c r="T67" s="8">
        <f>-1*(S67-COFRT1100.ro!N67*COS(COFRT1100.el!P67))/SIN(COFRT1100.el!P67)</f>
        <v>-1.2785515399458604E-2</v>
      </c>
    </row>
    <row r="68" spans="1:20">
      <c r="A68" s="3">
        <v>372</v>
      </c>
      <c r="B68" s="3">
        <v>-5.5999151999999999</v>
      </c>
      <c r="C68" s="3">
        <v>0</v>
      </c>
      <c r="D68" s="3">
        <v>25.3</v>
      </c>
      <c r="E68" s="3">
        <v>26.18</v>
      </c>
      <c r="F68" s="3">
        <v>2</v>
      </c>
      <c r="G68" s="3">
        <v>1</v>
      </c>
      <c r="H68" s="3">
        <v>2.0085000000000002</v>
      </c>
      <c r="I68" s="3">
        <v>0.17080000000000001</v>
      </c>
      <c r="J68" s="5" t="s">
        <v>89</v>
      </c>
      <c r="L68" s="8">
        <f t="shared" si="9"/>
        <v>3.3301612903225806</v>
      </c>
      <c r="M68" s="8">
        <f t="shared" si="10"/>
        <v>138384</v>
      </c>
      <c r="N68" s="8">
        <f t="shared" si="11"/>
        <v>0.93741058632320207</v>
      </c>
      <c r="O68" s="8">
        <f t="shared" si="12"/>
        <v>2.5288378267402159E-4</v>
      </c>
      <c r="P68" s="8">
        <f t="shared" si="13"/>
        <v>0.79849695226387418</v>
      </c>
      <c r="R68" s="8">
        <f t="shared" si="14"/>
        <v>1.2124487670708436E-2</v>
      </c>
      <c r="S68" s="8">
        <f t="shared" si="15"/>
        <v>-3.3948051399706386E-2</v>
      </c>
      <c r="T68" s="8">
        <f>-1*(S68-COFRT1100.ro!N68*COS(COFRT1100.el!P68))/SIN(COFRT1100.el!P68)</f>
        <v>-1.356759179795357E-2</v>
      </c>
    </row>
    <row r="69" spans="1:20">
      <c r="A69" s="3">
        <v>370</v>
      </c>
      <c r="B69" s="3">
        <v>-5.7903181999999997</v>
      </c>
      <c r="C69" s="3">
        <v>0</v>
      </c>
      <c r="D69" s="3">
        <v>25.3</v>
      </c>
      <c r="E69" s="3">
        <v>26.18</v>
      </c>
      <c r="F69" s="3">
        <v>2</v>
      </c>
      <c r="G69" s="3">
        <v>1</v>
      </c>
      <c r="H69" s="3">
        <v>2.0076000000000001</v>
      </c>
      <c r="I69" s="3">
        <v>8.8400000000000006E-2</v>
      </c>
      <c r="J69" s="3">
        <v>19.29</v>
      </c>
      <c r="L69" s="8">
        <f t="shared" si="9"/>
        <v>3.3481621621621618</v>
      </c>
      <c r="M69" s="8">
        <f t="shared" si="10"/>
        <v>136900</v>
      </c>
      <c r="N69" s="8">
        <f t="shared" si="11"/>
        <v>0.93673211525018263</v>
      </c>
      <c r="O69" s="8">
        <f t="shared" si="12"/>
        <v>2.5452763056070369E-4</v>
      </c>
      <c r="P69" s="8">
        <f t="shared" si="13"/>
        <v>0.80336025317430759</v>
      </c>
      <c r="R69" s="8">
        <f t="shared" si="14"/>
        <v>1.228033650397397E-2</v>
      </c>
      <c r="S69" s="8">
        <f t="shared" si="15"/>
        <v>-3.555352798054242E-2</v>
      </c>
      <c r="T69" s="8">
        <f>-1*(S69-COFRT1100.ro!N69*COS(COFRT1100.el!P69))/SIN(COFRT1100.el!P69)</f>
        <v>-1.3186907316230463E-2</v>
      </c>
    </row>
    <row r="70" spans="1:20">
      <c r="A70" s="3">
        <v>368</v>
      </c>
      <c r="B70" s="3">
        <v>-6.0255692999999999</v>
      </c>
      <c r="C70" s="3">
        <v>0</v>
      </c>
      <c r="D70" s="3">
        <v>25.3</v>
      </c>
      <c r="E70" s="3">
        <v>26.18</v>
      </c>
      <c r="F70" s="3">
        <v>2</v>
      </c>
      <c r="G70" s="3">
        <v>1</v>
      </c>
      <c r="H70" s="3">
        <v>2.0042</v>
      </c>
      <c r="I70" s="3">
        <v>4.6399999999999997E-2</v>
      </c>
      <c r="J70" s="3">
        <v>14.29</v>
      </c>
      <c r="L70" s="8">
        <f t="shared" si="9"/>
        <v>3.3663586956521736</v>
      </c>
      <c r="M70" s="8">
        <f t="shared" si="10"/>
        <v>135424</v>
      </c>
      <c r="N70" s="8">
        <f t="shared" si="11"/>
        <v>0.936042552115947</v>
      </c>
      <c r="O70" s="8">
        <f t="shared" si="12"/>
        <v>2.5619441531267337E-4</v>
      </c>
      <c r="P70" s="8">
        <f t="shared" si="13"/>
        <v>0.80829141247890202</v>
      </c>
      <c r="R70" s="8">
        <f t="shared" si="14"/>
        <v>1.2439268433757197E-2</v>
      </c>
      <c r="S70" s="8">
        <f t="shared" si="15"/>
        <v>-3.7476836994453221E-2</v>
      </c>
      <c r="T70" s="8">
        <f>-1*(S70-COFRT1100.ro!N70*COS(COFRT1100.el!P70))/SIN(COFRT1100.el!P70)</f>
        <v>-1.2212208189092705E-2</v>
      </c>
    </row>
    <row r="71" spans="1:20">
      <c r="A71" s="3">
        <v>366</v>
      </c>
      <c r="B71" s="3">
        <v>-6.3505516999999996</v>
      </c>
      <c r="C71" s="3">
        <v>0</v>
      </c>
      <c r="D71" s="3">
        <v>25.3</v>
      </c>
      <c r="E71" s="3">
        <v>26.18</v>
      </c>
      <c r="F71" s="3">
        <v>2</v>
      </c>
      <c r="G71" s="3">
        <v>1</v>
      </c>
      <c r="H71" s="3">
        <v>2.0135000000000001</v>
      </c>
      <c r="I71" s="3">
        <v>7.6999999999999999E-2</v>
      </c>
      <c r="J71" s="3">
        <v>17.77</v>
      </c>
      <c r="L71" s="8">
        <f t="shared" si="9"/>
        <v>3.3847540983606557</v>
      </c>
      <c r="M71" s="8">
        <f t="shared" si="10"/>
        <v>133956</v>
      </c>
      <c r="N71" s="8">
        <f t="shared" si="11"/>
        <v>0.93534165380983303</v>
      </c>
      <c r="O71" s="8">
        <f t="shared" si="12"/>
        <v>2.5788464040376528E-4</v>
      </c>
      <c r="P71" s="8">
        <f t="shared" si="13"/>
        <v>0.81329191969793446</v>
      </c>
      <c r="R71" s="8">
        <f t="shared" si="14"/>
        <v>1.2601364248525647E-2</v>
      </c>
      <c r="S71" s="8">
        <f t="shared" si="15"/>
        <v>-4.001280757539688E-2</v>
      </c>
      <c r="T71" s="8">
        <f>-1*(S71-COFRT1100.ro!N71*COS(COFRT1100.el!P71))/SIN(COFRT1100.el!P71)</f>
        <v>-1.597269546123678E-2</v>
      </c>
    </row>
    <row r="72" spans="1:20">
      <c r="A72" s="3">
        <v>364</v>
      </c>
      <c r="B72" s="3">
        <v>-6.4178804999999999</v>
      </c>
      <c r="C72" s="3">
        <v>0</v>
      </c>
      <c r="D72" s="3">
        <v>25.3</v>
      </c>
      <c r="E72" s="3">
        <v>26.18</v>
      </c>
      <c r="F72" s="3">
        <v>2</v>
      </c>
      <c r="G72" s="3">
        <v>1</v>
      </c>
      <c r="H72" s="3">
        <v>2.0055000000000001</v>
      </c>
      <c r="I72" s="3">
        <v>2.5499999999999998E-2</v>
      </c>
      <c r="J72" s="5" t="s">
        <v>90</v>
      </c>
      <c r="L72" s="8">
        <f t="shared" si="9"/>
        <v>3.4033516483516482</v>
      </c>
      <c r="M72" s="8">
        <f t="shared" si="10"/>
        <v>132496</v>
      </c>
      <c r="N72" s="8">
        <f t="shared" si="11"/>
        <v>0.93462917052401584</v>
      </c>
      <c r="O72" s="8">
        <f t="shared" si="12"/>
        <v>2.5959882449124805E-4</v>
      </c>
      <c r="P72" s="8">
        <f t="shared" si="13"/>
        <v>0.8183633092716569</v>
      </c>
      <c r="R72" s="8">
        <f t="shared" si="14"/>
        <v>1.2766707344023357E-2</v>
      </c>
      <c r="S72" s="8">
        <f t="shared" si="15"/>
        <v>-4.0967601056207149E-2</v>
      </c>
      <c r="T72" s="8">
        <f>-1*(S72-COFRT1100.ro!N72*COS(COFRT1100.el!P72))/SIN(COFRT1100.el!P72)</f>
        <v>-1.2163030235934378E-2</v>
      </c>
    </row>
    <row r="73" spans="1:20">
      <c r="A73" s="3">
        <v>362</v>
      </c>
      <c r="B73" s="3">
        <v>-6.4993797000000004</v>
      </c>
      <c r="C73" s="3">
        <v>0</v>
      </c>
      <c r="D73" s="3">
        <v>25.3</v>
      </c>
      <c r="E73" s="3">
        <v>26.18</v>
      </c>
      <c r="F73" s="3">
        <v>2</v>
      </c>
      <c r="G73" s="3">
        <v>1</v>
      </c>
      <c r="H73" s="4" t="s">
        <v>91</v>
      </c>
      <c r="I73" s="3">
        <v>8.0000000000000004E-4</v>
      </c>
      <c r="J73" s="3">
        <v>14.17</v>
      </c>
      <c r="L73" s="8">
        <f t="shared" si="9"/>
        <v>3.4221546961325964</v>
      </c>
      <c r="M73" s="8">
        <f t="shared" si="10"/>
        <v>131044</v>
      </c>
      <c r="N73" s="8">
        <f t="shared" si="11"/>
        <v>0.93390484553089037</v>
      </c>
      <c r="O73" s="8">
        <f t="shared" si="12"/>
        <v>2.6133750199897532E-4</v>
      </c>
      <c r="P73" s="8">
        <f t="shared" si="13"/>
        <v>0.8235071622855431</v>
      </c>
      <c r="R73" s="8">
        <f t="shared" si="14"/>
        <v>1.2935383822958573E-2</v>
      </c>
      <c r="S73" s="8">
        <f t="shared" si="15"/>
        <v>-4.2035985515322671E-2</v>
      </c>
      <c r="T73" s="8">
        <f>-1*(S73-COFRT1100.ro!N73*COS(COFRT1100.el!P73))/SIN(COFRT1100.el!P73)</f>
        <v>-1.2504858166599657E-2</v>
      </c>
    </row>
    <row r="74" spans="1:20">
      <c r="A74" s="3">
        <v>360</v>
      </c>
      <c r="B74" s="3">
        <v>-6.4893611</v>
      </c>
      <c r="C74" s="3">
        <v>0</v>
      </c>
      <c r="D74" s="3">
        <v>25.3</v>
      </c>
      <c r="E74" s="3">
        <v>26.18</v>
      </c>
      <c r="F74" s="3">
        <v>2</v>
      </c>
      <c r="G74" s="3">
        <v>1</v>
      </c>
      <c r="H74" s="4" t="s">
        <v>92</v>
      </c>
      <c r="I74" s="3">
        <v>-3.2199999999999999E-2</v>
      </c>
      <c r="J74" s="3">
        <v>16.5</v>
      </c>
      <c r="L74" s="8">
        <f t="shared" si="9"/>
        <v>3.4411666666666667</v>
      </c>
      <c r="M74" s="8">
        <f t="shared" si="10"/>
        <v>129600</v>
      </c>
      <c r="N74" s="8">
        <f t="shared" si="11"/>
        <v>0.93316841495177472</v>
      </c>
      <c r="O74" s="8">
        <f t="shared" si="12"/>
        <v>2.6310122372774164E-4</v>
      </c>
      <c r="P74" s="8">
        <f t="shared" si="13"/>
        <v>0.82872510827601598</v>
      </c>
      <c r="R74" s="8">
        <f t="shared" si="14"/>
        <v>1.3107482599095372E-2</v>
      </c>
      <c r="S74" s="8">
        <f t="shared" si="15"/>
        <v>-4.2529593848748201E-2</v>
      </c>
      <c r="T74" s="8">
        <f>-1*(S74-COFRT1100.ro!N74*COS(COFRT1100.el!P74))/SIN(COFRT1100.el!P74)</f>
        <v>-1.4108953259578394E-2</v>
      </c>
    </row>
    <row r="75" spans="1:20">
      <c r="A75" s="3">
        <v>358</v>
      </c>
      <c r="B75" s="3">
        <v>-6.6240442000000002</v>
      </c>
      <c r="C75" s="3">
        <v>0</v>
      </c>
      <c r="D75" s="3">
        <v>25.3</v>
      </c>
      <c r="E75" s="3">
        <v>26.18</v>
      </c>
      <c r="F75" s="3">
        <v>2</v>
      </c>
      <c r="G75" s="3">
        <v>1</v>
      </c>
      <c r="H75" s="3">
        <v>2.0013000000000001</v>
      </c>
      <c r="I75" s="3">
        <v>-1.4800000000000001E-2</v>
      </c>
      <c r="J75" s="3">
        <v>22.58</v>
      </c>
      <c r="L75" s="8">
        <f t="shared" si="9"/>
        <v>3.4603910614525137</v>
      </c>
      <c r="M75" s="8">
        <f t="shared" si="10"/>
        <v>128164</v>
      </c>
      <c r="N75" s="8">
        <f t="shared" si="11"/>
        <v>0.93241960751654129</v>
      </c>
      <c r="O75" s="8">
        <f t="shared" si="12"/>
        <v>2.6489055749433948E-4</v>
      </c>
      <c r="P75" s="8">
        <f t="shared" si="13"/>
        <v>0.83401882712109032</v>
      </c>
      <c r="R75" s="8">
        <f t="shared" si="14"/>
        <v>1.3283095505969952E-2</v>
      </c>
      <c r="S75" s="8">
        <f t="shared" si="15"/>
        <v>-4.3993905872183166E-2</v>
      </c>
      <c r="T75" s="8">
        <f>-1*(S75-COFRT1100.ro!N75*COS(COFRT1100.el!P75))/SIN(COFRT1100.el!P75)</f>
        <v>-1.4123012112921307E-2</v>
      </c>
    </row>
    <row r="76" spans="1:20">
      <c r="A76" s="3">
        <v>356</v>
      </c>
      <c r="B76" s="3">
        <v>-6.7042834999999998</v>
      </c>
      <c r="C76" s="3">
        <v>0</v>
      </c>
      <c r="D76" s="3">
        <v>25.3</v>
      </c>
      <c r="E76" s="3">
        <v>26.18</v>
      </c>
      <c r="F76" s="3">
        <v>2</v>
      </c>
      <c r="G76" s="3">
        <v>1</v>
      </c>
      <c r="H76" s="3">
        <v>2.0044</v>
      </c>
      <c r="I76" s="3">
        <v>8.3299999999999999E-2</v>
      </c>
      <c r="J76" s="3">
        <v>31.11</v>
      </c>
      <c r="L76" s="8">
        <f t="shared" si="9"/>
        <v>3.4798314606741569</v>
      </c>
      <c r="M76" s="8">
        <f t="shared" si="10"/>
        <v>126736</v>
      </c>
      <c r="N76" s="8">
        <f t="shared" si="11"/>
        <v>0.93165814431377036</v>
      </c>
      <c r="O76" s="8">
        <f t="shared" si="12"/>
        <v>2.6670608880090409E-4</v>
      </c>
      <c r="P76" s="8">
        <f t="shared" si="13"/>
        <v>0.83939005102061859</v>
      </c>
      <c r="R76" s="8">
        <f t="shared" si="14"/>
        <v>1.3462317410464889E-2</v>
      </c>
      <c r="S76" s="8">
        <f t="shared" si="15"/>
        <v>-4.5127596243371239E-2</v>
      </c>
      <c r="T76" s="8">
        <f>-1*(S76-COFRT1100.ro!N76*COS(COFRT1100.el!P76))/SIN(COFRT1100.el!P76)</f>
        <v>-1.4768773079569423E-2</v>
      </c>
    </row>
    <row r="77" spans="1:20">
      <c r="A77" s="3">
        <v>354</v>
      </c>
      <c r="B77" s="3">
        <v>-6.5013395000000003</v>
      </c>
      <c r="C77" s="3">
        <v>0</v>
      </c>
      <c r="D77" s="3">
        <v>25.3</v>
      </c>
      <c r="E77" s="3">
        <v>26.18</v>
      </c>
      <c r="F77" s="3">
        <v>2</v>
      </c>
      <c r="G77" s="3">
        <v>1</v>
      </c>
      <c r="H77" s="3">
        <v>2.0053999999999998</v>
      </c>
      <c r="I77" s="3">
        <v>-3.0200000000000001E-2</v>
      </c>
      <c r="J77" s="3">
        <v>40.92</v>
      </c>
      <c r="L77" s="8">
        <f t="shared" si="9"/>
        <v>3.4994915254237284</v>
      </c>
      <c r="M77" s="8">
        <f t="shared" si="10"/>
        <v>125316</v>
      </c>
      <c r="N77" s="8">
        <f t="shared" si="11"/>
        <v>0.9308837385309936</v>
      </c>
      <c r="O77" s="8">
        <f t="shared" si="12"/>
        <v>2.6854842153623671E-4</v>
      </c>
      <c r="P77" s="8">
        <f t="shared" si="13"/>
        <v>0.84484056657114726</v>
      </c>
      <c r="R77" s="8">
        <f t="shared" si="14"/>
        <v>1.3645246331487636E-2</v>
      </c>
      <c r="S77" s="8">
        <f t="shared" si="15"/>
        <v>-4.4356189481065331E-2</v>
      </c>
      <c r="T77" s="8">
        <f>-1*(S77-COFRT1100.ro!N77*COS(COFRT1100.el!P77))/SIN(COFRT1100.el!P77)</f>
        <v>-1.7528751750899661E-2</v>
      </c>
    </row>
    <row r="78" spans="1:20">
      <c r="A78" s="3">
        <v>352</v>
      </c>
      <c r="B78" s="3">
        <v>-6.4259582999999996</v>
      </c>
      <c r="C78" s="3">
        <v>0</v>
      </c>
      <c r="D78" s="3">
        <v>25.3</v>
      </c>
      <c r="E78" s="3">
        <v>26.18</v>
      </c>
      <c r="F78" s="3">
        <v>2</v>
      </c>
      <c r="G78" s="3">
        <v>1</v>
      </c>
      <c r="H78" s="3">
        <v>2.0078</v>
      </c>
      <c r="I78" s="3">
        <v>-3.5999999999999999E-3</v>
      </c>
      <c r="J78" s="3">
        <v>49.65</v>
      </c>
      <c r="L78" s="8">
        <f t="shared" si="9"/>
        <v>3.5193749999999997</v>
      </c>
      <c r="M78" s="8">
        <f t="shared" si="10"/>
        <v>123904</v>
      </c>
      <c r="N78" s="8">
        <f t="shared" si="11"/>
        <v>0.93009609518457836</v>
      </c>
      <c r="O78" s="8">
        <f t="shared" si="12"/>
        <v>2.7041817871090249E-4</v>
      </c>
      <c r="P78" s="8">
        <f t="shared" si="13"/>
        <v>0.85037221694069265</v>
      </c>
      <c r="R78" s="8">
        <f t="shared" si="14"/>
        <v>1.383198356401367E-2</v>
      </c>
      <c r="S78" s="8">
        <f t="shared" si="15"/>
        <v>-4.444187479431861E-2</v>
      </c>
      <c r="T78" s="8">
        <f>-1*(S78-COFRT1100.ro!N78*COS(COFRT1100.el!P78))/SIN(COFRT1100.el!P78)</f>
        <v>-1.9060214636311155E-2</v>
      </c>
    </row>
    <row r="79" spans="1:20">
      <c r="A79" s="3">
        <v>350</v>
      </c>
      <c r="B79" s="3">
        <v>-6.4655576999999997</v>
      </c>
      <c r="C79" s="3">
        <v>0</v>
      </c>
      <c r="D79" s="3">
        <v>25.3</v>
      </c>
      <c r="E79" s="3">
        <v>26.18</v>
      </c>
      <c r="F79" s="3">
        <v>2</v>
      </c>
      <c r="G79" s="3">
        <v>1</v>
      </c>
      <c r="H79" s="3">
        <v>2.0108000000000001</v>
      </c>
      <c r="I79" s="3">
        <v>-0.13389999999999999</v>
      </c>
      <c r="J79" s="3">
        <v>18</v>
      </c>
      <c r="L79" s="8">
        <f t="shared" si="9"/>
        <v>3.5394857142857141</v>
      </c>
      <c r="M79" s="8">
        <f t="shared" si="10"/>
        <v>122500</v>
      </c>
      <c r="N79" s="8">
        <f t="shared" si="11"/>
        <v>0.92929491083877547</v>
      </c>
      <c r="O79" s="8">
        <f t="shared" si="12"/>
        <v>2.7231600322801994E-4</v>
      </c>
      <c r="P79" s="8">
        <f t="shared" si="13"/>
        <v>0.85598690414911127</v>
      </c>
      <c r="R79" s="8">
        <f t="shared" si="14"/>
        <v>1.402263380876953E-2</v>
      </c>
      <c r="S79" s="8">
        <f t="shared" si="15"/>
        <v>-4.533207399828508E-2</v>
      </c>
      <c r="T79" s="8">
        <f>-1*(S79-COFRT1100.ro!N79*COS(COFRT1100.el!P79))/SIN(COFRT1100.el!P79)</f>
        <v>-1.9779894874405547E-2</v>
      </c>
    </row>
    <row r="80" spans="1:20">
      <c r="A80" s="3">
        <v>348</v>
      </c>
      <c r="B80" s="3">
        <v>-6.1510474000000004</v>
      </c>
      <c r="C80" s="3">
        <v>0</v>
      </c>
      <c r="D80" s="3">
        <v>25.3</v>
      </c>
      <c r="E80" s="3">
        <v>26.18</v>
      </c>
      <c r="F80" s="3">
        <v>2</v>
      </c>
      <c r="G80" s="3">
        <v>1</v>
      </c>
      <c r="H80" s="3">
        <v>2.0044</v>
      </c>
      <c r="I80" s="3">
        <v>0.22539999999999999</v>
      </c>
      <c r="J80" s="3">
        <v>21.45</v>
      </c>
      <c r="L80" s="8">
        <f t="shared" si="9"/>
        <v>3.5598275862068962</v>
      </c>
      <c r="M80" s="8">
        <f t="shared" si="10"/>
        <v>121104</v>
      </c>
      <c r="N80" s="8">
        <f t="shared" si="11"/>
        <v>0.92847987331343307</v>
      </c>
      <c r="O80" s="8">
        <f t="shared" si="12"/>
        <v>2.742425586917778E-4</v>
      </c>
      <c r="P80" s="8">
        <f t="shared" si="13"/>
        <v>0.86168659146008575</v>
      </c>
      <c r="R80" s="8">
        <f t="shared" si="14"/>
        <v>1.4217305307846772E-2</v>
      </c>
      <c r="S80" s="8">
        <f t="shared" si="15"/>
        <v>-4.3725659424418549E-2</v>
      </c>
      <c r="T80" s="8">
        <f>-1*(S80-COFRT1100.ro!N80*COS(COFRT1100.el!P80))/SIN(COFRT1100.el!P80)</f>
        <v>-2.3283863882740768E-2</v>
      </c>
    </row>
    <row r="81" spans="1:20">
      <c r="A81" s="3">
        <v>346</v>
      </c>
      <c r="B81" s="3">
        <v>-5.9526785999999996</v>
      </c>
      <c r="C81" s="3">
        <v>0</v>
      </c>
      <c r="D81" s="3">
        <v>25.3</v>
      </c>
      <c r="E81" s="3">
        <v>26.18</v>
      </c>
      <c r="F81" s="3">
        <v>2</v>
      </c>
      <c r="G81" s="3">
        <v>1</v>
      </c>
      <c r="H81" s="3">
        <v>2.0044</v>
      </c>
      <c r="I81" s="3">
        <v>-0.1764</v>
      </c>
      <c r="J81" s="3">
        <v>20.64</v>
      </c>
      <c r="L81" s="8">
        <f t="shared" si="9"/>
        <v>3.5804046242774565</v>
      </c>
      <c r="M81" s="8">
        <f t="shared" si="10"/>
        <v>119716</v>
      </c>
      <c r="N81" s="8">
        <f t="shared" si="11"/>
        <v>0.92765066137984897</v>
      </c>
      <c r="O81" s="8">
        <f t="shared" si="12"/>
        <v>2.7619853025585562E-4</v>
      </c>
      <c r="P81" s="8">
        <f t="shared" si="13"/>
        <v>0.86747330589116456</v>
      </c>
      <c r="R81" s="8">
        <f t="shared" si="14"/>
        <v>1.441610998655473E-2</v>
      </c>
      <c r="S81" s="8">
        <f t="shared" si="15"/>
        <v>-4.2907234706105309E-2</v>
      </c>
      <c r="T81" s="8">
        <f>-1*(S81-COFRT1100.ro!N81*COS(COFRT1100.el!P81))/SIN(COFRT1100.el!P81)</f>
        <v>-2.5524865067153964E-2</v>
      </c>
    </row>
    <row r="82" spans="1:20">
      <c r="A82" s="3">
        <v>344</v>
      </c>
      <c r="B82" s="3">
        <v>-5.7867923000000001</v>
      </c>
      <c r="C82" s="3">
        <v>0</v>
      </c>
      <c r="D82" s="3">
        <v>25.3</v>
      </c>
      <c r="E82" s="3">
        <v>26.18</v>
      </c>
      <c r="F82" s="3">
        <v>2</v>
      </c>
      <c r="G82" s="3">
        <v>1</v>
      </c>
      <c r="H82" s="3">
        <v>2.0106000000000002</v>
      </c>
      <c r="I82" s="3">
        <v>7.3200000000000001E-2</v>
      </c>
      <c r="J82" s="3">
        <v>15.15</v>
      </c>
      <c r="L82" s="8">
        <f t="shared" si="9"/>
        <v>3.6012209302325577</v>
      </c>
      <c r="M82" s="8">
        <f t="shared" si="10"/>
        <v>118336</v>
      </c>
      <c r="N82" s="8">
        <f t="shared" si="11"/>
        <v>0.92680694444420975</v>
      </c>
      <c r="O82" s="8">
        <f t="shared" si="12"/>
        <v>2.7818462551406237E-4</v>
      </c>
      <c r="P82" s="8">
        <f t="shared" si="13"/>
        <v>0.87334914084870396</v>
      </c>
      <c r="R82" s="8">
        <f t="shared" si="14"/>
        <v>1.4619163601837768E-2</v>
      </c>
      <c r="S82" s="8">
        <f t="shared" si="15"/>
        <v>-4.2299031681777531E-2</v>
      </c>
      <c r="T82" s="8">
        <f>-1*(S82-COFRT1100.ro!N82*COS(COFRT1100.el!P82))/SIN(COFRT1100.el!P82)</f>
        <v>-2.7198739633340522E-2</v>
      </c>
    </row>
    <row r="83" spans="1:20">
      <c r="A83" s="3">
        <v>342</v>
      </c>
      <c r="B83" s="3">
        <v>-5.5146575000000002</v>
      </c>
      <c r="C83" s="3">
        <v>0</v>
      </c>
      <c r="D83" s="3">
        <v>25.3</v>
      </c>
      <c r="E83" s="3">
        <v>26.18</v>
      </c>
      <c r="F83" s="3">
        <v>2</v>
      </c>
      <c r="G83" s="3">
        <v>1</v>
      </c>
      <c r="H83" s="3">
        <v>2.0089999999999999</v>
      </c>
      <c r="I83" s="3">
        <v>1.4E-3</v>
      </c>
      <c r="J83" s="4" t="s">
        <v>33</v>
      </c>
      <c r="L83" s="8">
        <f t="shared" si="9"/>
        <v>3.6222807017543857</v>
      </c>
      <c r="M83" s="8">
        <f t="shared" si="10"/>
        <v>116964</v>
      </c>
      <c r="N83" s="8">
        <f t="shared" si="11"/>
        <v>0.92594838221803288</v>
      </c>
      <c r="O83" s="8">
        <f t="shared" si="12"/>
        <v>2.802015754356684E-4</v>
      </c>
      <c r="P83" s="8">
        <f t="shared" si="13"/>
        <v>0.87931625889503584</v>
      </c>
      <c r="R83" s="8">
        <f t="shared" si="14"/>
        <v>1.4826585897601958E-2</v>
      </c>
      <c r="S83" s="8">
        <f t="shared" si="15"/>
        <v>-4.0881771559802438E-2</v>
      </c>
      <c r="T83" s="8">
        <f>-1*(S83-COFRT1100.ro!N83*COS(COFRT1100.el!P83))/SIN(COFRT1100.el!P83)</f>
        <v>-3.0145643154359573E-2</v>
      </c>
    </row>
    <row r="84" spans="1:20">
      <c r="A84" s="3">
        <v>340</v>
      </c>
      <c r="B84" s="3">
        <v>-5.1519409999999999</v>
      </c>
      <c r="C84" s="3">
        <v>0</v>
      </c>
      <c r="D84" s="3">
        <v>25.3</v>
      </c>
      <c r="E84" s="3">
        <v>26.18</v>
      </c>
      <c r="F84" s="3">
        <v>2</v>
      </c>
      <c r="G84" s="3">
        <v>1</v>
      </c>
      <c r="H84" s="3">
        <v>2.0078</v>
      </c>
      <c r="I84" s="3">
        <v>0.1134</v>
      </c>
      <c r="J84" s="3">
        <v>18.84</v>
      </c>
      <c r="L84" s="8">
        <f t="shared" si="9"/>
        <v>3.6435882352941174</v>
      </c>
      <c r="M84" s="8">
        <f t="shared" si="10"/>
        <v>115600</v>
      </c>
      <c r="N84" s="8">
        <f t="shared" si="11"/>
        <v>0.92507462437499999</v>
      </c>
      <c r="O84" s="8">
        <f t="shared" si="12"/>
        <v>2.8225013534806625E-4</v>
      </c>
      <c r="P84" s="8">
        <f t="shared" si="13"/>
        <v>0.88537689465565383</v>
      </c>
      <c r="R84" s="8">
        <f t="shared" si="14"/>
        <v>1.5038500767316141E-2</v>
      </c>
      <c r="S84" s="8">
        <f t="shared" si="15"/>
        <v>-3.873873434083374E-2</v>
      </c>
      <c r="T84" s="8">
        <f>-1*(S84-COFRT1100.ro!N84*COS(COFRT1100.el!P84))/SIN(COFRT1100.el!P84)</f>
        <v>-3.3270044232657725E-2</v>
      </c>
    </row>
    <row r="85" spans="1:20">
      <c r="A85" s="3">
        <v>338</v>
      </c>
      <c r="B85" s="3">
        <v>-4.8406843999999998</v>
      </c>
      <c r="C85" s="3">
        <v>0</v>
      </c>
      <c r="D85" s="3">
        <v>25.3</v>
      </c>
      <c r="E85" s="3">
        <v>26.18</v>
      </c>
      <c r="F85" s="3">
        <v>2</v>
      </c>
      <c r="G85" s="3">
        <v>1</v>
      </c>
      <c r="H85" s="3">
        <v>2.0059</v>
      </c>
      <c r="I85" s="3">
        <v>-8.9999999999999993E-3</v>
      </c>
      <c r="J85" s="4" t="s">
        <v>93</v>
      </c>
      <c r="L85" s="8">
        <f t="shared" si="9"/>
        <v>3.6651479289940827</v>
      </c>
      <c r="M85" s="8">
        <f t="shared" si="10"/>
        <v>114244</v>
      </c>
      <c r="N85" s="8">
        <f t="shared" si="11"/>
        <v>0.92418531019353312</v>
      </c>
      <c r="O85" s="8">
        <f t="shared" si="12"/>
        <v>2.8433108596958114E-4</v>
      </c>
      <c r="P85" s="8">
        <f t="shared" si="13"/>
        <v>0.89153335787477006</v>
      </c>
      <c r="R85" s="8">
        <f t="shared" si="14"/>
        <v>1.5255036424274133E-2</v>
      </c>
      <c r="S85" s="8">
        <f t="shared" si="15"/>
        <v>-3.6922408420207789E-2</v>
      </c>
      <c r="T85" s="8">
        <f>-1*(S85-COFRT1100.ro!N85*COS(COFRT1100.el!P85))/SIN(COFRT1100.el!P85)</f>
        <v>-3.6315558256816073E-2</v>
      </c>
    </row>
    <row r="86" spans="1:20">
      <c r="A86" s="3">
        <v>336</v>
      </c>
      <c r="B86" s="3">
        <v>-4.3169471000000001</v>
      </c>
      <c r="C86" s="3">
        <v>0</v>
      </c>
      <c r="D86" s="3">
        <v>25.3</v>
      </c>
      <c r="E86" s="3">
        <v>26.18</v>
      </c>
      <c r="F86" s="3">
        <v>2</v>
      </c>
      <c r="G86" s="3">
        <v>1</v>
      </c>
      <c r="H86" s="3">
        <v>2.0053000000000001</v>
      </c>
      <c r="I86" s="3">
        <v>-3.8600000000000002E-2</v>
      </c>
      <c r="J86" s="3">
        <v>16.7</v>
      </c>
      <c r="L86" s="8">
        <f t="shared" si="9"/>
        <v>3.6869642857142857</v>
      </c>
      <c r="M86" s="8">
        <f t="shared" si="10"/>
        <v>112896</v>
      </c>
      <c r="N86" s="8">
        <f t="shared" si="11"/>
        <v>0.9232800681844352</v>
      </c>
      <c r="O86" s="8">
        <f t="shared" si="12"/>
        <v>2.8644523449544067E-4</v>
      </c>
      <c r="P86" s="8">
        <f t="shared" si="13"/>
        <v>0.897788036628141</v>
      </c>
      <c r="R86" s="8">
        <f t="shared" si="14"/>
        <v>1.5476325579927796E-2</v>
      </c>
      <c r="S86" s="8">
        <f t="shared" si="15"/>
        <v>-3.3405239415462556E-2</v>
      </c>
      <c r="T86" s="8">
        <f>-1*(S86-COFRT1100.ro!N86*COS(COFRT1100.el!P86))/SIN(COFRT1100.el!P86)</f>
        <v>-4.116818846856278E-2</v>
      </c>
    </row>
    <row r="87" spans="1:20">
      <c r="A87" s="3">
        <v>334</v>
      </c>
      <c r="B87" s="3">
        <v>-4.0822384999999999</v>
      </c>
      <c r="C87" s="3">
        <v>0</v>
      </c>
      <c r="D87" s="3">
        <v>25.3</v>
      </c>
      <c r="E87" s="3">
        <v>26.18</v>
      </c>
      <c r="F87" s="3">
        <v>2</v>
      </c>
      <c r="G87" s="3">
        <v>1</v>
      </c>
      <c r="H87" s="3">
        <v>2.0095999999999998</v>
      </c>
      <c r="I87" s="3">
        <v>-0.1038</v>
      </c>
      <c r="J87" s="3">
        <v>15.33</v>
      </c>
      <c r="L87" s="8">
        <f t="shared" si="9"/>
        <v>3.7090419161676644</v>
      </c>
      <c r="M87" s="8">
        <f t="shared" si="10"/>
        <v>111556</v>
      </c>
      <c r="N87" s="8">
        <f t="shared" si="11"/>
        <v>0.92235851570287564</v>
      </c>
      <c r="O87" s="8">
        <f t="shared" si="12"/>
        <v>2.8859341574012361E-4</v>
      </c>
      <c r="P87" s="8">
        <f t="shared" si="13"/>
        <v>0.90414340070268984</v>
      </c>
      <c r="R87" s="8">
        <f t="shared" si="14"/>
        <v>1.5702505630725182E-2</v>
      </c>
      <c r="S87" s="8">
        <f t="shared" si="15"/>
        <v>-3.2050686516106562E-2</v>
      </c>
      <c r="T87" s="8">
        <f>-1*(S87-COFRT1100.ro!N87*COS(COFRT1100.el!P87))/SIN(COFRT1100.el!P87)</f>
        <v>-4.3192198223694404E-2</v>
      </c>
    </row>
    <row r="88" spans="1:20">
      <c r="A88" s="3">
        <v>332</v>
      </c>
      <c r="B88" s="3">
        <v>-3.6914573000000002</v>
      </c>
      <c r="C88" s="3">
        <v>0</v>
      </c>
      <c r="D88" s="3">
        <v>25.3</v>
      </c>
      <c r="E88" s="3">
        <v>26.18</v>
      </c>
      <c r="F88" s="3">
        <v>2</v>
      </c>
      <c r="G88" s="3">
        <v>1</v>
      </c>
      <c r="H88" s="3">
        <v>2.0002</v>
      </c>
      <c r="I88" s="3">
        <v>0.1143</v>
      </c>
      <c r="J88" s="5" t="s">
        <v>94</v>
      </c>
      <c r="L88" s="8">
        <f t="shared" si="9"/>
        <v>3.7313855421686744</v>
      </c>
      <c r="M88" s="8">
        <f t="shared" si="10"/>
        <v>110224</v>
      </c>
      <c r="N88" s="8">
        <f t="shared" si="11"/>
        <v>0.92142025854396503</v>
      </c>
      <c r="O88" s="8">
        <f t="shared" si="12"/>
        <v>2.9077649333953163E-4</v>
      </c>
      <c r="P88" s="8">
        <f t="shared" si="13"/>
        <v>0.9106020051531154</v>
      </c>
      <c r="R88" s="8">
        <f t="shared" si="14"/>
        <v>1.5933718853914175E-2</v>
      </c>
      <c r="S88" s="8">
        <f t="shared" si="15"/>
        <v>-2.9409321389714558E-2</v>
      </c>
      <c r="T88" s="8">
        <f>-1*(S88-COFRT1100.ro!N88*COS(COFRT1100.el!P88))/SIN(COFRT1100.el!P88)</f>
        <v>-4.6435456447781437E-2</v>
      </c>
    </row>
    <row r="89" spans="1:20">
      <c r="A89" s="3">
        <v>330</v>
      </c>
      <c r="B89" s="3">
        <v>-3.3670561999999999</v>
      </c>
      <c r="C89" s="3">
        <v>0</v>
      </c>
      <c r="D89" s="3">
        <v>25.3</v>
      </c>
      <c r="E89" s="3">
        <v>26.18</v>
      </c>
      <c r="F89" s="3">
        <v>2</v>
      </c>
      <c r="G89" s="3">
        <v>1</v>
      </c>
      <c r="H89" s="3">
        <v>2.0068999999999999</v>
      </c>
      <c r="I89" s="3">
        <v>3.5299999999999998E-2</v>
      </c>
      <c r="J89" s="3">
        <v>27.14</v>
      </c>
      <c r="L89" s="8">
        <f t="shared" si="9"/>
        <v>3.754</v>
      </c>
      <c r="M89" s="8">
        <f t="shared" si="10"/>
        <v>108900</v>
      </c>
      <c r="N89" s="8">
        <f t="shared" si="11"/>
        <v>0.92046489052112035</v>
      </c>
      <c r="O89" s="8">
        <f t="shared" si="12"/>
        <v>2.929953610166699E-4</v>
      </c>
      <c r="P89" s="8">
        <f t="shared" si="13"/>
        <v>0.91716649404639006</v>
      </c>
      <c r="R89" s="8">
        <f t="shared" si="14"/>
        <v>1.6170112612799999E-2</v>
      </c>
      <c r="S89" s="8">
        <f t="shared" si="15"/>
        <v>-2.7222838963813216E-2</v>
      </c>
      <c r="T89" s="8">
        <f>-1*(S89-COFRT1100.ro!N89*COS(COFRT1100.el!P89))/SIN(COFRT1100.el!P89)</f>
        <v>-4.9014927712188905E-2</v>
      </c>
    </row>
    <row r="90" spans="1:20">
      <c r="A90" s="3">
        <v>328</v>
      </c>
      <c r="B90" s="3">
        <v>-2.7588211999999999</v>
      </c>
      <c r="C90" s="3">
        <v>0</v>
      </c>
      <c r="D90" s="3">
        <v>25.3</v>
      </c>
      <c r="E90" s="3">
        <v>26.18</v>
      </c>
      <c r="F90" s="3">
        <v>2</v>
      </c>
      <c r="G90" s="3">
        <v>1</v>
      </c>
      <c r="H90" s="3">
        <v>2.0135000000000001</v>
      </c>
      <c r="I90" s="3">
        <v>9.1999999999999998E-3</v>
      </c>
      <c r="J90" s="3">
        <v>37.24</v>
      </c>
      <c r="L90" s="8">
        <f t="shared" si="9"/>
        <v>3.776890243902439</v>
      </c>
      <c r="M90" s="8">
        <f t="shared" si="10"/>
        <v>107584</v>
      </c>
      <c r="N90" s="8">
        <f t="shared" si="11"/>
        <v>0.91949199302637941</v>
      </c>
      <c r="O90" s="8">
        <f t="shared" si="12"/>
        <v>2.9525094391478281E-4</v>
      </c>
      <c r="P90" s="8">
        <f t="shared" si="13"/>
        <v>0.92383960440582324</v>
      </c>
      <c r="R90" s="8">
        <f t="shared" si="14"/>
        <v>1.6411839571974663E-2</v>
      </c>
      <c r="S90" s="8">
        <f t="shared" si="15"/>
        <v>-2.2638665471081312E-2</v>
      </c>
      <c r="T90" s="8">
        <f>-1*(S90-COFRT1100.ro!N90*COS(COFRT1100.el!P90))/SIN(COFRT1100.el!P90)</f>
        <v>-5.463057243314156E-2</v>
      </c>
    </row>
    <row r="91" spans="1:20">
      <c r="A91" s="3">
        <v>326</v>
      </c>
      <c r="B91" s="3">
        <v>-2.3654533999999998</v>
      </c>
      <c r="C91" s="3">
        <v>0</v>
      </c>
      <c r="D91" s="3">
        <v>25.3</v>
      </c>
      <c r="E91" s="3">
        <v>26.18</v>
      </c>
      <c r="F91" s="3">
        <v>2</v>
      </c>
      <c r="G91" s="3">
        <v>1</v>
      </c>
      <c r="H91" s="3">
        <v>2.0089000000000001</v>
      </c>
      <c r="I91" s="3">
        <v>1.41E-2</v>
      </c>
      <c r="J91" s="3">
        <v>46.95</v>
      </c>
      <c r="L91" s="8">
        <f t="shared" si="9"/>
        <v>3.8000613496932512</v>
      </c>
      <c r="M91" s="8">
        <f t="shared" si="10"/>
        <v>106276</v>
      </c>
      <c r="N91" s="8">
        <f t="shared" si="11"/>
        <v>0.9185011345717754</v>
      </c>
      <c r="O91" s="8">
        <f t="shared" si="12"/>
        <v>2.9754420000217569E-4</v>
      </c>
      <c r="P91" s="8">
        <f t="shared" si="13"/>
        <v>0.93062417036720624</v>
      </c>
      <c r="R91" s="8">
        <f t="shared" si="14"/>
        <v>1.6659057923068279E-2</v>
      </c>
      <c r="S91" s="8">
        <f t="shared" si="15"/>
        <v>-1.97031126024594E-2</v>
      </c>
      <c r="T91" s="8">
        <f>-1*(S91-COFRT1100.ro!N91*COS(COFRT1100.el!P91))/SIN(COFRT1100.el!P91)</f>
        <v>-5.7852568960578589E-2</v>
      </c>
    </row>
    <row r="92" spans="1:20">
      <c r="A92" s="3">
        <v>324</v>
      </c>
      <c r="B92" s="3">
        <v>-1.9076880000000001</v>
      </c>
      <c r="C92" s="3">
        <v>0</v>
      </c>
      <c r="D92" s="3">
        <v>25.3</v>
      </c>
      <c r="E92" s="3">
        <v>26.18</v>
      </c>
      <c r="F92" s="3">
        <v>2</v>
      </c>
      <c r="G92" s="3">
        <v>1</v>
      </c>
      <c r="H92" s="3">
        <v>2.0045999999999999</v>
      </c>
      <c r="I92" s="3">
        <v>-0.10929999999999999</v>
      </c>
      <c r="J92" s="3">
        <v>39.590000000000003</v>
      </c>
      <c r="L92" s="8">
        <f t="shared" si="9"/>
        <v>3.8235185185185183</v>
      </c>
      <c r="M92" s="8">
        <f t="shared" si="10"/>
        <v>104976</v>
      </c>
      <c r="N92" s="8">
        <f t="shared" si="11"/>
        <v>0.9174918703108329</v>
      </c>
      <c r="O92" s="8">
        <f t="shared" si="12"/>
        <v>2.9987612155325712E-4</v>
      </c>
      <c r="P92" s="8">
        <f t="shared" si="13"/>
        <v>0.93752312756045586</v>
      </c>
      <c r="R92" s="8">
        <f t="shared" si="14"/>
        <v>1.6911931621606209E-2</v>
      </c>
      <c r="S92" s="8">
        <f t="shared" si="15"/>
        <v>-1.6131344505679355E-2</v>
      </c>
      <c r="T92" s="8">
        <f>-1*(S92-COFRT1100.ro!N92*COS(COFRT1100.el!P92))/SIN(COFRT1100.el!P92)</f>
        <v>-6.180660076199735E-2</v>
      </c>
    </row>
    <row r="93" spans="1:20">
      <c r="A93" s="3">
        <v>322</v>
      </c>
      <c r="B93" s="3">
        <v>-1.3973222999999999</v>
      </c>
      <c r="C93" s="3">
        <v>0</v>
      </c>
      <c r="D93" s="3">
        <v>25.3</v>
      </c>
      <c r="E93" s="3">
        <v>26.18</v>
      </c>
      <c r="F93" s="3">
        <v>2</v>
      </c>
      <c r="G93" s="3">
        <v>1</v>
      </c>
      <c r="H93" s="3">
        <v>2.0005000000000002</v>
      </c>
      <c r="I93" s="3">
        <v>6.6100000000000006E-2</v>
      </c>
      <c r="J93" s="3">
        <v>40.79</v>
      </c>
      <c r="L93" s="8">
        <f t="shared" si="9"/>
        <v>3.8472670807453415</v>
      </c>
      <c r="M93" s="8">
        <f t="shared" si="10"/>
        <v>103684</v>
      </c>
      <c r="N93" s="8">
        <f t="shared" si="11"/>
        <v>0.91646374153919596</v>
      </c>
      <c r="O93" s="8">
        <f t="shared" si="12"/>
        <v>3.0224773671066568E-4</v>
      </c>
      <c r="P93" s="8">
        <f t="shared" si="13"/>
        <v>0.94453951773114386</v>
      </c>
      <c r="R93" s="8">
        <f t="shared" si="14"/>
        <v>1.7170630635592044E-2</v>
      </c>
      <c r="S93" s="8">
        <f t="shared" si="15"/>
        <v>-1.1996452546087968E-2</v>
      </c>
      <c r="T93" s="8">
        <f>-1*(S93-COFRT1100.ro!N93*COS(COFRT1100.el!P93))/SIN(COFRT1100.el!P93)</f>
        <v>-6.5815350150528293E-2</v>
      </c>
    </row>
    <row r="94" spans="1:20">
      <c r="A94" s="3">
        <v>320</v>
      </c>
      <c r="B94" s="3">
        <v>-1.0302825</v>
      </c>
      <c r="C94" s="3">
        <v>0</v>
      </c>
      <c r="D94" s="3">
        <v>25.3</v>
      </c>
      <c r="E94" s="3">
        <v>26.18</v>
      </c>
      <c r="F94" s="3">
        <v>2</v>
      </c>
      <c r="G94" s="3">
        <v>1</v>
      </c>
      <c r="H94" s="3">
        <v>2.0087000000000002</v>
      </c>
      <c r="I94" s="3">
        <v>2.3199999999999998E-2</v>
      </c>
      <c r="J94" s="3">
        <v>36.32</v>
      </c>
      <c r="L94" s="8">
        <f t="shared" si="9"/>
        <v>3.8713124999999997</v>
      </c>
      <c r="M94" s="8">
        <f t="shared" si="10"/>
        <v>102400</v>
      </c>
      <c r="N94" s="8">
        <f t="shared" si="11"/>
        <v>0.9154162751733399</v>
      </c>
      <c r="O94" s="8">
        <f t="shared" si="12"/>
        <v>3.0466011113370608E-4</v>
      </c>
      <c r="P94" s="8">
        <f t="shared" si="13"/>
        <v>0.95167649361737283</v>
      </c>
      <c r="R94" s="8">
        <f t="shared" si="14"/>
        <v>1.7435331206475634E-2</v>
      </c>
      <c r="S94" s="8">
        <f t="shared" si="15"/>
        <v>-8.9816583118678666E-3</v>
      </c>
      <c r="T94" s="8">
        <f>-1*(S94-COFRT1100.ro!N94*COS(COFRT1100.el!P94))/SIN(COFRT1100.el!P94)</f>
        <v>-6.8761855699892252E-2</v>
      </c>
    </row>
    <row r="95" spans="1:20">
      <c r="A95" s="3">
        <v>318</v>
      </c>
      <c r="B95" s="3">
        <v>-0.45924209999999999</v>
      </c>
      <c r="C95" s="3">
        <v>0</v>
      </c>
      <c r="D95" s="3">
        <v>25.3</v>
      </c>
      <c r="E95" s="3">
        <v>26.18</v>
      </c>
      <c r="F95" s="3">
        <v>2</v>
      </c>
      <c r="G95" s="3">
        <v>1</v>
      </c>
      <c r="H95" s="3">
        <v>2.0085999999999999</v>
      </c>
      <c r="I95" s="3">
        <v>0.10979999999999999</v>
      </c>
      <c r="J95" s="3">
        <v>27.86</v>
      </c>
      <c r="L95" s="8">
        <f t="shared" si="9"/>
        <v>3.8956603773584906</v>
      </c>
      <c r="M95" s="8">
        <f t="shared" si="10"/>
        <v>101124</v>
      </c>
      <c r="N95" s="8">
        <f t="shared" si="11"/>
        <v>0.91434898320626157</v>
      </c>
      <c r="O95" s="8">
        <f t="shared" si="12"/>
        <v>3.0711434973870158E-4</v>
      </c>
      <c r="P95" s="8">
        <f t="shared" si="13"/>
        <v>0.95893732409858379</v>
      </c>
      <c r="R95" s="8">
        <f t="shared" si="14"/>
        <v>1.7706216123206407E-2</v>
      </c>
      <c r="S95" s="8">
        <f t="shared" si="15"/>
        <v>-4.0657199377375844E-3</v>
      </c>
      <c r="T95" s="8">
        <f>-1*(S95-COFRT1100.ro!N95*COS(COFRT1100.el!P95))/SIN(COFRT1100.el!P95)</f>
        <v>-7.3148344684918779E-2</v>
      </c>
    </row>
    <row r="96" spans="1:20">
      <c r="A96" s="3">
        <v>316</v>
      </c>
      <c r="B96" s="3">
        <v>-4.3743299999999999E-2</v>
      </c>
      <c r="C96" s="3">
        <v>0</v>
      </c>
      <c r="D96" s="3">
        <v>25.3</v>
      </c>
      <c r="E96" s="3">
        <v>26.18</v>
      </c>
      <c r="F96" s="3">
        <v>2</v>
      </c>
      <c r="G96" s="3">
        <v>1</v>
      </c>
      <c r="H96" s="3">
        <v>2.0103</v>
      </c>
      <c r="I96" s="3">
        <v>0.16070000000000001</v>
      </c>
      <c r="J96" s="3">
        <v>18.3</v>
      </c>
      <c r="L96" s="8">
        <f t="shared" si="9"/>
        <v>3.9203164556962022</v>
      </c>
      <c r="M96" s="8">
        <f t="shared" si="10"/>
        <v>99856</v>
      </c>
      <c r="N96" s="8">
        <f t="shared" si="11"/>
        <v>0.91326136213898013</v>
      </c>
      <c r="O96" s="8">
        <f t="shared" si="12"/>
        <v>3.0961159853729389E-4</v>
      </c>
      <c r="P96" s="8">
        <f t="shared" si="13"/>
        <v>0.96632539963414044</v>
      </c>
      <c r="R96" s="8">
        <f t="shared" si="14"/>
        <v>1.7983475010116896E-2</v>
      </c>
      <c r="S96" s="8">
        <f t="shared" si="15"/>
        <v>-3.933282712050232E-4</v>
      </c>
      <c r="T96" s="8">
        <f>-1*(S96-COFRT1100.ro!N96*COS(COFRT1100.el!P96))/SIN(COFRT1100.el!P96)</f>
        <v>-7.6514947615002521E-2</v>
      </c>
    </row>
    <row r="97" spans="1:20">
      <c r="A97" s="3">
        <v>314</v>
      </c>
      <c r="B97" s="3">
        <v>0.75132270000000001</v>
      </c>
      <c r="C97" s="3">
        <v>0</v>
      </c>
      <c r="D97" s="3">
        <v>25.3</v>
      </c>
      <c r="E97" s="3">
        <v>26.18</v>
      </c>
      <c r="F97" s="3">
        <v>2</v>
      </c>
      <c r="G97" s="3">
        <v>1</v>
      </c>
      <c r="H97" s="3">
        <v>2.0034999999999998</v>
      </c>
      <c r="I97" s="3">
        <v>-7.4200000000000002E-2</v>
      </c>
      <c r="J97" s="4" t="s">
        <v>95</v>
      </c>
      <c r="L97" s="8">
        <f t="shared" si="9"/>
        <v>3.9452866242038214</v>
      </c>
      <c r="M97" s="8">
        <f t="shared" si="10"/>
        <v>98596</v>
      </c>
      <c r="N97" s="8">
        <f t="shared" si="11"/>
        <v>0.91215289238660802</v>
      </c>
      <c r="O97" s="8">
        <f t="shared" si="12"/>
        <v>3.1215304657917614E-4</v>
      </c>
      <c r="P97" s="8">
        <f t="shared" si="13"/>
        <v>0.9738442380108786</v>
      </c>
      <c r="R97" s="8">
        <f t="shared" si="14"/>
        <v>1.8267304629428823E-2</v>
      </c>
      <c r="S97" s="8">
        <f t="shared" si="15"/>
        <v>6.8623203179524819E-3</v>
      </c>
      <c r="T97" s="8">
        <f>-1*(S97-COFRT1100.ro!N97*COS(COFRT1100.el!P97))/SIN(COFRT1100.el!P97)</f>
        <v>-8.3707858239218891E-2</v>
      </c>
    </row>
    <row r="98" spans="1:20">
      <c r="A98" s="3">
        <v>312</v>
      </c>
      <c r="B98" s="3">
        <v>1.1315306999999999</v>
      </c>
      <c r="C98" s="3">
        <v>0</v>
      </c>
      <c r="D98" s="3">
        <v>25.3</v>
      </c>
      <c r="E98" s="3">
        <v>26.18</v>
      </c>
      <c r="F98" s="3">
        <v>2</v>
      </c>
      <c r="G98" s="3">
        <v>1</v>
      </c>
      <c r="H98" s="3">
        <v>2.0093999999999999</v>
      </c>
      <c r="I98" s="3">
        <v>1.9599999999999999E-2</v>
      </c>
      <c r="J98" s="4" t="s">
        <v>32</v>
      </c>
      <c r="L98" s="8">
        <f t="shared" si="9"/>
        <v>3.9705769230769228</v>
      </c>
      <c r="M98" s="8">
        <f t="shared" si="10"/>
        <v>97344</v>
      </c>
      <c r="N98" s="8">
        <f t="shared" si="11"/>
        <v>0.91102303765768822</v>
      </c>
      <c r="O98" s="8">
        <f t="shared" si="12"/>
        <v>3.1473992800623449E-4</v>
      </c>
      <c r="P98" s="8">
        <f t="shared" si="13"/>
        <v>0.9814974904202538</v>
      </c>
      <c r="R98" s="8">
        <f t="shared" si="14"/>
        <v>1.8557909199224794E-2</v>
      </c>
      <c r="S98" s="8">
        <f t="shared" si="15"/>
        <v>1.0499421993367635E-2</v>
      </c>
      <c r="T98" s="8">
        <f>-1*(S98-COFRT1100.ro!N98*COS(COFRT1100.el!P98))/SIN(COFRT1100.el!P98)</f>
        <v>-8.6617515809672335E-2</v>
      </c>
    </row>
    <row r="99" spans="1:20">
      <c r="A99" s="3">
        <v>310</v>
      </c>
      <c r="B99" s="3">
        <v>1.5420986000000001</v>
      </c>
      <c r="C99" s="3">
        <v>0</v>
      </c>
      <c r="D99" s="3">
        <v>25.3</v>
      </c>
      <c r="E99" s="3">
        <v>26.18</v>
      </c>
      <c r="F99" s="3">
        <v>2</v>
      </c>
      <c r="G99" s="3">
        <v>1</v>
      </c>
      <c r="H99" s="3">
        <v>2.0028999999999999</v>
      </c>
      <c r="I99" s="3">
        <v>-5.0599999999999999E-2</v>
      </c>
      <c r="J99" s="4" t="s">
        <v>96</v>
      </c>
      <c r="L99" s="8">
        <f t="shared" si="9"/>
        <v>3.9961935483870965</v>
      </c>
      <c r="M99" s="8">
        <f t="shared" si="10"/>
        <v>96100</v>
      </c>
      <c r="N99" s="8">
        <f t="shared" si="11"/>
        <v>0.909871244305411</v>
      </c>
      <c r="O99" s="8">
        <f t="shared" si="12"/>
        <v>3.1737352422561829E-4</v>
      </c>
      <c r="P99" s="8">
        <f t="shared" si="13"/>
        <v>0.98928894788734001</v>
      </c>
      <c r="R99" s="8">
        <f t="shared" si="14"/>
        <v>1.8855500727783345E-2</v>
      </c>
      <c r="S99" s="8">
        <f t="shared" si="15"/>
        <v>1.453852063730684E-2</v>
      </c>
      <c r="T99" s="8">
        <f>-1*(S99-COFRT1100.ro!N99*COS(COFRT1100.el!P99))/SIN(COFRT1100.el!P99)</f>
        <v>-8.9681168430257585E-2</v>
      </c>
    </row>
    <row r="100" spans="1:20">
      <c r="A100" s="3">
        <v>308</v>
      </c>
      <c r="B100" s="3">
        <v>2.1880551000000001</v>
      </c>
      <c r="C100" s="3">
        <v>0</v>
      </c>
      <c r="D100" s="3">
        <v>25.3</v>
      </c>
      <c r="E100" s="3">
        <v>26.18</v>
      </c>
      <c r="F100" s="3">
        <v>2</v>
      </c>
      <c r="G100" s="3">
        <v>1</v>
      </c>
      <c r="H100" s="3">
        <v>2.0114999999999998</v>
      </c>
      <c r="I100" s="3">
        <v>-0.30599999999999999</v>
      </c>
      <c r="J100" s="3">
        <v>18.61</v>
      </c>
      <c r="L100" s="8">
        <f t="shared" si="9"/>
        <v>4.0221428571428568</v>
      </c>
      <c r="M100" s="8">
        <f t="shared" si="10"/>
        <v>94864</v>
      </c>
      <c r="N100" s="8">
        <f t="shared" si="11"/>
        <v>0.90869694064924522</v>
      </c>
      <c r="O100" s="8">
        <f t="shared" si="12"/>
        <v>3.2005516620983509E-4</v>
      </c>
      <c r="P100" s="8">
        <f t="shared" si="13"/>
        <v>0.99722254807562805</v>
      </c>
      <c r="R100" s="8">
        <f t="shared" si="14"/>
        <v>1.9160299365233231E-2</v>
      </c>
      <c r="S100" s="8">
        <f t="shared" si="15"/>
        <v>2.0961895371812669E-2</v>
      </c>
      <c r="T100" s="8">
        <f>-1*(S100-COFRT1100.ro!N100*COS(COFRT1100.el!P100))/SIN(COFRT1100.el!P100)</f>
        <v>-9.5076424911307189E-2</v>
      </c>
    </row>
    <row r="101" spans="1:20">
      <c r="A101" s="3">
        <v>306</v>
      </c>
      <c r="B101" s="3">
        <v>2.6121167000000001</v>
      </c>
      <c r="C101" s="3">
        <v>0</v>
      </c>
      <c r="D101" s="3">
        <v>25.3</v>
      </c>
      <c r="E101" s="3">
        <v>26.18</v>
      </c>
      <c r="F101" s="3">
        <v>2</v>
      </c>
      <c r="G101" s="3">
        <v>1</v>
      </c>
      <c r="H101" s="3">
        <v>2.0030000000000001</v>
      </c>
      <c r="I101" s="3">
        <v>2.5100000000000001E-2</v>
      </c>
      <c r="J101" s="3">
        <v>28.96</v>
      </c>
      <c r="L101" s="8">
        <f t="shared" si="9"/>
        <v>4.0484313725490191</v>
      </c>
      <c r="M101" s="8">
        <f t="shared" si="10"/>
        <v>93636</v>
      </c>
      <c r="N101" s="8">
        <f t="shared" si="11"/>
        <v>0.90749953626543212</v>
      </c>
      <c r="O101" s="8">
        <f t="shared" si="12"/>
        <v>3.2278623693260806E-4</v>
      </c>
      <c r="P101" s="8">
        <f t="shared" si="13"/>
        <v>1.0053023824934755</v>
      </c>
      <c r="R101" s="8">
        <f t="shared" si="14"/>
        <v>1.9472533773545617E-2</v>
      </c>
      <c r="S101" s="8">
        <f t="shared" si="15"/>
        <v>2.5432265330596261E-2</v>
      </c>
      <c r="T101" s="8">
        <f>-1*(S101-COFRT1100.ro!N101*COS(COFRT1100.el!P101))/SIN(COFRT1100.el!P101)</f>
        <v>-9.9012587685780848E-2</v>
      </c>
    </row>
    <row r="102" spans="1:20">
      <c r="A102" s="3">
        <v>304</v>
      </c>
      <c r="B102" s="3">
        <v>2.9629162999999998</v>
      </c>
      <c r="C102" s="3">
        <v>0</v>
      </c>
      <c r="D102" s="3">
        <v>25.3</v>
      </c>
      <c r="E102" s="3">
        <v>26.18</v>
      </c>
      <c r="F102" s="3">
        <v>2</v>
      </c>
      <c r="G102" s="3">
        <v>1</v>
      </c>
      <c r="H102" s="3">
        <v>2.0061</v>
      </c>
      <c r="I102" s="3">
        <v>0.12230000000000001</v>
      </c>
      <c r="J102" s="3">
        <v>37.69</v>
      </c>
      <c r="L102" s="8">
        <f t="shared" si="9"/>
        <v>4.0750657894736841</v>
      </c>
      <c r="M102" s="8">
        <f t="shared" si="10"/>
        <v>92416</v>
      </c>
      <c r="N102" s="8">
        <f t="shared" si="11"/>
        <v>0.90627842124469793</v>
      </c>
      <c r="O102" s="8">
        <f t="shared" si="12"/>
        <v>3.2556817394991842E-4</v>
      </c>
      <c r="P102" s="8">
        <f t="shared" si="13"/>
        <v>1.0135327041300846</v>
      </c>
      <c r="R102" s="8">
        <f t="shared" si="14"/>
        <v>1.9792441515949676E-2</v>
      </c>
      <c r="S102" s="8">
        <f t="shared" si="15"/>
        <v>2.9321673792202001E-2</v>
      </c>
      <c r="T102" s="8">
        <f>-1*(S102-COFRT1100.ro!N102*COS(COFRT1100.el!P102))/SIN(COFRT1100.el!P102)</f>
        <v>-0.10078815344075667</v>
      </c>
    </row>
    <row r="103" spans="1:20">
      <c r="A103" s="3">
        <v>302</v>
      </c>
      <c r="B103" s="3">
        <v>3.6805857</v>
      </c>
      <c r="C103" s="3">
        <v>0</v>
      </c>
      <c r="D103" s="3">
        <v>25.3</v>
      </c>
      <c r="E103" s="3">
        <v>26.18</v>
      </c>
      <c r="F103" s="3">
        <v>2</v>
      </c>
      <c r="G103" s="3">
        <v>1</v>
      </c>
      <c r="H103" s="3">
        <v>2.0036999999999998</v>
      </c>
      <c r="I103" s="3">
        <v>-3.5000000000000001E-3</v>
      </c>
      <c r="J103" s="3">
        <v>41.32</v>
      </c>
      <c r="L103" s="8">
        <f t="shared" si="9"/>
        <v>4.1020529801324503</v>
      </c>
      <c r="M103" s="8">
        <f t="shared" si="10"/>
        <v>91204</v>
      </c>
      <c r="N103" s="8">
        <f t="shared" si="11"/>
        <v>0.90503296541544231</v>
      </c>
      <c r="O103" s="8">
        <f t="shared" si="12"/>
        <v>3.2840247213641551E-4</v>
      </c>
      <c r="P103" s="8">
        <f t="shared" si="13"/>
        <v>1.0219179355511332</v>
      </c>
      <c r="R103" s="8">
        <f t="shared" si="14"/>
        <v>2.0120269466929446E-2</v>
      </c>
      <c r="S103" s="8">
        <f t="shared" si="15"/>
        <v>3.7027188040063573E-2</v>
      </c>
      <c r="T103" s="8">
        <f>-1*(S103-COFRT1100.ro!N103*COS(COFRT1100.el!P103))/SIN(COFRT1100.el!P103)</f>
        <v>-0.10726010880312473</v>
      </c>
    </row>
    <row r="104" spans="1:20">
      <c r="A104" s="3">
        <v>300</v>
      </c>
      <c r="B104" s="3">
        <v>4.0206584000000003</v>
      </c>
      <c r="C104" s="3">
        <v>0</v>
      </c>
      <c r="D104" s="3">
        <v>25.3</v>
      </c>
      <c r="E104" s="3">
        <v>26.18</v>
      </c>
      <c r="F104" s="3">
        <v>2</v>
      </c>
      <c r="G104" s="3">
        <v>1</v>
      </c>
      <c r="H104" s="3">
        <v>2.0049000000000001</v>
      </c>
      <c r="I104" s="3">
        <v>0.16569999999999999</v>
      </c>
      <c r="J104" s="3">
        <v>37.840000000000003</v>
      </c>
      <c r="L104" s="8">
        <f t="shared" si="9"/>
        <v>4.1293999999999995</v>
      </c>
      <c r="M104" s="8">
        <f t="shared" si="10"/>
        <v>90000</v>
      </c>
      <c r="N104" s="8">
        <f t="shared" si="11"/>
        <v>0.90376251753055559</v>
      </c>
      <c r="O104" s="8">
        <f t="shared" si="12"/>
        <v>3.3129068658819459E-4</v>
      </c>
      <c r="P104" s="8">
        <f t="shared" si="13"/>
        <v>1.0304626774866019</v>
      </c>
      <c r="R104" s="8">
        <f t="shared" si="14"/>
        <v>2.0456274244036794E-2</v>
      </c>
      <c r="S104" s="8">
        <f t="shared" si="15"/>
        <v>4.1123845435995093E-2</v>
      </c>
      <c r="T104" s="8">
        <f>-1*(S104-COFRT1100.ro!N104*COS(COFRT1100.el!P104))/SIN(COFRT1100.el!P104)</f>
        <v>-0.11003954826661934</v>
      </c>
    </row>
    <row r="105" spans="1:20">
      <c r="A105" s="3">
        <v>298</v>
      </c>
      <c r="B105" s="3">
        <v>4.5594928000000001</v>
      </c>
      <c r="C105" s="3">
        <v>0</v>
      </c>
      <c r="D105" s="3">
        <v>25.3</v>
      </c>
      <c r="E105" s="3">
        <v>26.18</v>
      </c>
      <c r="F105" s="3">
        <v>2</v>
      </c>
      <c r="G105" s="3">
        <v>1</v>
      </c>
      <c r="H105" s="3">
        <v>2.0068999999999999</v>
      </c>
      <c r="I105" s="3">
        <v>0.13519999999999999</v>
      </c>
      <c r="J105" s="3">
        <v>29.68</v>
      </c>
      <c r="L105" s="8">
        <f t="shared" si="9"/>
        <v>4.1571140939597315</v>
      </c>
      <c r="M105" s="8">
        <f t="shared" si="10"/>
        <v>88804</v>
      </c>
      <c r="N105" s="8">
        <f t="shared" si="11"/>
        <v>0.90246640441590464</v>
      </c>
      <c r="O105" s="8">
        <f t="shared" si="12"/>
        <v>3.342344357038405E-4</v>
      </c>
      <c r="P105" s="8">
        <f t="shared" si="13"/>
        <v>1.0391717179459987</v>
      </c>
      <c r="R105" s="8">
        <f t="shared" si="14"/>
        <v>2.0800722662838576E-2</v>
      </c>
      <c r="S105" s="8">
        <f t="shared" si="15"/>
        <v>4.7420372608004663E-2</v>
      </c>
      <c r="T105" s="8">
        <f>-1*(S105-COFRT1100.ro!N105*COS(COFRT1100.el!P105))/SIN(COFRT1100.el!P105)</f>
        <v>-0.11523829870647356</v>
      </c>
    </row>
    <row r="106" spans="1:20">
      <c r="A106" s="3">
        <v>296</v>
      </c>
      <c r="B106" s="3">
        <v>4.8888251</v>
      </c>
      <c r="C106" s="3">
        <v>0</v>
      </c>
      <c r="D106" s="3">
        <v>25.3</v>
      </c>
      <c r="E106" s="3">
        <v>26.18</v>
      </c>
      <c r="F106" s="3">
        <v>2</v>
      </c>
      <c r="G106" s="3">
        <v>1</v>
      </c>
      <c r="H106" s="3">
        <v>2.0062000000000002</v>
      </c>
      <c r="I106" s="3">
        <v>0.39489999999999997</v>
      </c>
      <c r="J106" s="3">
        <v>20.25</v>
      </c>
      <c r="L106" s="8">
        <f t="shared" si="9"/>
        <v>4.1852027027027026</v>
      </c>
      <c r="M106" s="8">
        <f t="shared" si="10"/>
        <v>87616</v>
      </c>
      <c r="N106" s="8">
        <f t="shared" si="11"/>
        <v>0.90114393007841032</v>
      </c>
      <c r="O106" s="8">
        <f t="shared" si="12"/>
        <v>3.3723540445661503E-4</v>
      </c>
      <c r="P106" s="8">
        <f t="shared" si="13"/>
        <v>1.0480500418990792</v>
      </c>
      <c r="R106" s="8">
        <f t="shared" si="14"/>
        <v>2.1153892216405061E-2</v>
      </c>
      <c r="S106" s="8">
        <f t="shared" si="15"/>
        <v>5.1708839615127851E-2</v>
      </c>
      <c r="T106" s="8">
        <f>-1*(S106-COFRT1100.ro!N106*COS(COFRT1100.el!P106))/SIN(COFRT1100.el!P106)</f>
        <v>-0.11727307452821233</v>
      </c>
    </row>
    <row r="107" spans="1:20">
      <c r="A107" s="3">
        <v>294</v>
      </c>
      <c r="B107" s="3">
        <v>5.4755931999999996</v>
      </c>
      <c r="C107" s="3">
        <v>0</v>
      </c>
      <c r="D107" s="3">
        <v>25.3</v>
      </c>
      <c r="E107" s="3">
        <v>26.18</v>
      </c>
      <c r="F107" s="3">
        <v>2</v>
      </c>
      <c r="G107" s="3">
        <v>1</v>
      </c>
      <c r="H107" s="3">
        <v>2.0099999999999998</v>
      </c>
      <c r="I107" s="3">
        <v>0.15640000000000001</v>
      </c>
      <c r="J107" s="3">
        <v>14</v>
      </c>
      <c r="L107" s="8">
        <f t="shared" si="9"/>
        <v>4.2136734693877544</v>
      </c>
      <c r="M107" s="8">
        <f t="shared" si="10"/>
        <v>86436</v>
      </c>
      <c r="N107" s="8">
        <f t="shared" si="11"/>
        <v>0.89979437477150725</v>
      </c>
      <c r="O107" s="8">
        <f t="shared" si="12"/>
        <v>3.4029534787173842E-4</v>
      </c>
      <c r="P107" s="8">
        <f t="shared" si="13"/>
        <v>1.0571028415633354</v>
      </c>
      <c r="R107" s="8">
        <f t="shared" si="14"/>
        <v>2.151607158084301E-2</v>
      </c>
      <c r="S107" s="8">
        <f t="shared" si="15"/>
        <v>5.8906627619388613E-2</v>
      </c>
      <c r="T107" s="8">
        <f>-1*(S107-COFRT1100.ro!N107*COS(COFRT1100.el!P107))/SIN(COFRT1100.el!P107)</f>
        <v>-0.12237118276754462</v>
      </c>
    </row>
    <row r="108" spans="1:20">
      <c r="A108" s="3">
        <v>292</v>
      </c>
      <c r="B108" s="3">
        <v>6.2337834000000001</v>
      </c>
      <c r="C108" s="3">
        <v>0</v>
      </c>
      <c r="D108" s="3">
        <v>25.3</v>
      </c>
      <c r="E108" s="3">
        <v>26.18</v>
      </c>
      <c r="F108" s="3">
        <v>2</v>
      </c>
      <c r="G108" s="3">
        <v>1</v>
      </c>
      <c r="H108" s="3">
        <v>2.0091000000000001</v>
      </c>
      <c r="I108" s="3">
        <v>0.11600000000000001</v>
      </c>
      <c r="J108" s="5" t="s">
        <v>23</v>
      </c>
      <c r="L108" s="8">
        <f t="shared" si="9"/>
        <v>4.2425342465753424</v>
      </c>
      <c r="M108" s="8">
        <f t="shared" si="10"/>
        <v>85264</v>
      </c>
      <c r="N108" s="8">
        <f t="shared" si="11"/>
        <v>0.89841699401564556</v>
      </c>
      <c r="O108" s="8">
        <f t="shared" si="12"/>
        <v>3.4341609472388518E-4</v>
      </c>
      <c r="P108" s="8">
        <f t="shared" si="13"/>
        <v>1.0663355273429853</v>
      </c>
      <c r="R108" s="8">
        <f t="shared" si="14"/>
        <v>2.1887561148479437E-2</v>
      </c>
      <c r="S108" s="8">
        <f t="shared" si="15"/>
        <v>6.8221157676938024E-2</v>
      </c>
      <c r="T108" s="8">
        <f>-1*(S108-COFRT1100.ro!N108*COS(COFRT1100.el!P108))/SIN(COFRT1100.el!P108)</f>
        <v>-0.12857223465815457</v>
      </c>
    </row>
    <row r="109" spans="1:20">
      <c r="A109" s="3">
        <v>290</v>
      </c>
      <c r="B109" s="3">
        <v>6.2798933999999997</v>
      </c>
      <c r="C109" s="3">
        <v>0</v>
      </c>
      <c r="D109" s="3">
        <v>25.3</v>
      </c>
      <c r="E109" s="3">
        <v>26.18</v>
      </c>
      <c r="F109" s="3">
        <v>2</v>
      </c>
      <c r="G109" s="3">
        <v>1</v>
      </c>
      <c r="H109" s="3">
        <v>2.0034000000000001</v>
      </c>
      <c r="I109" s="3">
        <v>5.0000000000000001E-3</v>
      </c>
      <c r="J109" s="3">
        <v>20.69</v>
      </c>
      <c r="L109" s="8">
        <f t="shared" si="9"/>
        <v>4.2717931034482755</v>
      </c>
      <c r="M109" s="8">
        <f t="shared" si="10"/>
        <v>84100</v>
      </c>
      <c r="N109" s="8">
        <f t="shared" si="11"/>
        <v>0.89701101757134361</v>
      </c>
      <c r="O109" s="8">
        <f t="shared" si="12"/>
        <v>3.4659955147130033E-4</v>
      </c>
      <c r="P109" s="8">
        <f t="shared" si="13"/>
        <v>1.0757537394680003</v>
      </c>
      <c r="R109" s="8">
        <f t="shared" si="14"/>
        <v>2.2268673590413443E-2</v>
      </c>
      <c r="S109" s="8">
        <f t="shared" si="15"/>
        <v>6.9922448153595843E-2</v>
      </c>
      <c r="T109" s="8">
        <f>-1*(S109-COFRT1100.ro!N109*COS(COFRT1100.el!P109))/SIN(COFRT1100.el!P109)</f>
        <v>-0.12881769399216456</v>
      </c>
    </row>
    <row r="110" spans="1:20">
      <c r="A110" s="3">
        <v>288</v>
      </c>
      <c r="B110" s="3">
        <v>6.6197876999999998</v>
      </c>
      <c r="C110" s="3">
        <v>0</v>
      </c>
      <c r="D110" s="3">
        <v>25.3</v>
      </c>
      <c r="E110" s="3">
        <v>26.18</v>
      </c>
      <c r="F110" s="3">
        <v>2</v>
      </c>
      <c r="G110" s="3">
        <v>1</v>
      </c>
      <c r="H110" s="3">
        <v>2.0062000000000002</v>
      </c>
      <c r="I110" s="3">
        <v>0.1971</v>
      </c>
      <c r="J110" s="3">
        <v>30.25</v>
      </c>
      <c r="L110" s="8">
        <f t="shared" si="9"/>
        <v>4.3014583333333327</v>
      </c>
      <c r="M110" s="8">
        <f t="shared" si="10"/>
        <v>82944</v>
      </c>
      <c r="N110" s="8">
        <f t="shared" si="11"/>
        <v>0.89557564836214798</v>
      </c>
      <c r="O110" s="8">
        <f t="shared" si="12"/>
        <v>3.4984770644434776E-4</v>
      </c>
      <c r="P110" s="8">
        <f t="shared" si="13"/>
        <v>1.0853633603858666</v>
      </c>
      <c r="R110" s="8">
        <f t="shared" si="14"/>
        <v>2.265973445027307E-2</v>
      </c>
      <c r="S110" s="8">
        <f t="shared" si="15"/>
        <v>7.5001315699591967E-2</v>
      </c>
      <c r="T110" s="8">
        <f>-1*(S110-COFRT1100.ro!N110*COS(COFRT1100.el!P110))/SIN(COFRT1100.el!P110)</f>
        <v>-0.13024449486976653</v>
      </c>
    </row>
    <row r="111" spans="1:20">
      <c r="A111" s="3">
        <v>286</v>
      </c>
      <c r="B111" s="3">
        <v>7.2876678000000004</v>
      </c>
      <c r="C111" s="3">
        <v>0</v>
      </c>
      <c r="D111" s="3">
        <v>25.3</v>
      </c>
      <c r="E111" s="3">
        <v>26.18</v>
      </c>
      <c r="F111" s="3">
        <v>2</v>
      </c>
      <c r="G111" s="3">
        <v>1</v>
      </c>
      <c r="H111" s="3">
        <v>2.0026999999999999</v>
      </c>
      <c r="I111" s="3">
        <v>-0.2964</v>
      </c>
      <c r="J111" s="3">
        <v>38.33</v>
      </c>
      <c r="L111" s="8">
        <f t="shared" si="9"/>
        <v>4.3315384615384609</v>
      </c>
      <c r="M111" s="8">
        <f t="shared" si="10"/>
        <v>81796</v>
      </c>
      <c r="N111" s="8">
        <f t="shared" si="11"/>
        <v>0.89411006134468674</v>
      </c>
      <c r="O111" s="8">
        <f t="shared" si="12"/>
        <v>3.5316263430785095E-4</v>
      </c>
      <c r="P111" s="8">
        <f t="shared" si="13"/>
        <v>1.0951705279633577</v>
      </c>
      <c r="R111" s="8">
        <f t="shared" si="14"/>
        <v>2.3061082771142459E-2</v>
      </c>
      <c r="S111" s="8">
        <f t="shared" si="15"/>
        <v>8.403075517219484E-2</v>
      </c>
      <c r="T111" s="8">
        <f>-1*(S111-COFRT1100.ro!N111*COS(COFRT1100.el!P111))/SIN(COFRT1100.el!P111)</f>
        <v>-0.13599966398280686</v>
      </c>
    </row>
    <row r="112" spans="1:20">
      <c r="A112" s="3">
        <v>284</v>
      </c>
      <c r="B112" s="3">
        <v>6.6999047999999997</v>
      </c>
      <c r="C112" s="3">
        <v>0</v>
      </c>
      <c r="D112" s="3">
        <v>25.3</v>
      </c>
      <c r="E112" s="3">
        <v>26.18</v>
      </c>
      <c r="F112" s="3">
        <v>2</v>
      </c>
      <c r="G112" s="3">
        <v>1</v>
      </c>
      <c r="H112" s="3">
        <v>2.0034000000000001</v>
      </c>
      <c r="I112" s="3">
        <v>-0.28589999999999999</v>
      </c>
      <c r="J112" s="3">
        <v>38.619999999999997</v>
      </c>
      <c r="L112" s="8">
        <f t="shared" si="9"/>
        <v>4.3620422535211265</v>
      </c>
      <c r="M112" s="8">
        <f t="shared" si="10"/>
        <v>80656</v>
      </c>
      <c r="N112" s="8">
        <f t="shared" si="11"/>
        <v>0.89261340232282782</v>
      </c>
      <c r="O112" s="8">
        <f t="shared" si="12"/>
        <v>3.5654650081827477E-4</v>
      </c>
      <c r="P112" s="8">
        <f t="shared" si="13"/>
        <v>1.1051816495605908</v>
      </c>
      <c r="R112" s="8">
        <f t="shared" si="14"/>
        <v>2.3473071757763871E-2</v>
      </c>
      <c r="S112" s="8">
        <f t="shared" si="15"/>
        <v>7.8633673070293286E-2</v>
      </c>
      <c r="T112" s="8">
        <f>-1*(S112-COFRT1100.ro!N112*COS(COFRT1100.el!P112))/SIN(COFRT1100.el!P112)</f>
        <v>-0.12455174587312805</v>
      </c>
    </row>
    <row r="113" spans="1:20">
      <c r="A113" s="3">
        <v>282</v>
      </c>
      <c r="B113" s="3">
        <v>6.9753398999999998</v>
      </c>
      <c r="C113" s="3">
        <v>0</v>
      </c>
      <c r="D113" s="3">
        <v>25.3</v>
      </c>
      <c r="E113" s="3">
        <v>26.18</v>
      </c>
      <c r="F113" s="3">
        <v>2</v>
      </c>
      <c r="G113" s="3">
        <v>1</v>
      </c>
      <c r="H113" s="3">
        <v>2.0167000000000002</v>
      </c>
      <c r="I113" s="3">
        <v>-0.13719999999999999</v>
      </c>
      <c r="J113" s="3">
        <v>32.619999999999997</v>
      </c>
      <c r="L113" s="8">
        <f t="shared" si="9"/>
        <v>4.392978723404255</v>
      </c>
      <c r="M113" s="8">
        <f t="shared" si="10"/>
        <v>79524</v>
      </c>
      <c r="N113" s="8">
        <f t="shared" si="11"/>
        <v>0.89108478670275637</v>
      </c>
      <c r="O113" s="8">
        <f t="shared" si="12"/>
        <v>3.6000156789867024E-4</v>
      </c>
      <c r="P113" s="8">
        <f t="shared" si="13"/>
        <v>1.1154034170451788</v>
      </c>
      <c r="R113" s="8">
        <f t="shared" si="14"/>
        <v>2.389606947626826E-2</v>
      </c>
      <c r="S113" s="8">
        <f t="shared" si="15"/>
        <v>8.3341603435493045E-2</v>
      </c>
      <c r="T113" s="8">
        <f>-1*(S113-COFRT1100.ro!N113*COS(COFRT1100.el!P113))/SIN(COFRT1100.el!P113)</f>
        <v>-0.12494616229976994</v>
      </c>
    </row>
    <row r="114" spans="1:20">
      <c r="A114" s="3">
        <v>280</v>
      </c>
      <c r="B114" s="3">
        <v>7.1886307</v>
      </c>
      <c r="C114" s="3">
        <v>0</v>
      </c>
      <c r="D114" s="3">
        <v>25.3</v>
      </c>
      <c r="E114" s="3">
        <v>26.18</v>
      </c>
      <c r="F114" s="3">
        <v>2</v>
      </c>
      <c r="G114" s="3">
        <v>1</v>
      </c>
      <c r="H114" s="3">
        <v>2.0055000000000001</v>
      </c>
      <c r="I114" s="3">
        <v>-0.51119999999999999</v>
      </c>
      <c r="J114" s="3">
        <v>23.43</v>
      </c>
      <c r="L114" s="8">
        <f t="shared" si="9"/>
        <v>4.4243571428571427</v>
      </c>
      <c r="M114" s="8">
        <f t="shared" si="10"/>
        <v>78400</v>
      </c>
      <c r="N114" s="8">
        <f t="shared" si="11"/>
        <v>0.88952329818558673</v>
      </c>
      <c r="O114" s="8">
        <f t="shared" si="12"/>
        <v>3.6353019905634967E-4</v>
      </c>
      <c r="P114" s="8">
        <f t="shared" si="13"/>
        <v>1.1258428228203465</v>
      </c>
      <c r="R114" s="8">
        <f t="shared" si="14"/>
        <v>2.4330459593849923E-2</v>
      </c>
      <c r="S114" s="8">
        <f t="shared" si="15"/>
        <v>8.7451344390729546E-2</v>
      </c>
      <c r="T114" s="8">
        <f>-1*(S114-COFRT1100.ro!N114*COS(COFRT1100.el!P114))/SIN(COFRT1100.el!P114)</f>
        <v>-0.125770157348538</v>
      </c>
    </row>
    <row r="115" spans="1:20">
      <c r="A115" s="3">
        <v>278</v>
      </c>
      <c r="B115" s="3">
        <v>5.3382912999999999</v>
      </c>
      <c r="C115" s="3">
        <v>0</v>
      </c>
      <c r="D115" s="3">
        <v>25.3</v>
      </c>
      <c r="E115" s="3">
        <v>26.18</v>
      </c>
      <c r="F115" s="3">
        <v>2</v>
      </c>
      <c r="G115" s="3">
        <v>1</v>
      </c>
      <c r="H115" s="3">
        <v>2.0007000000000001</v>
      </c>
      <c r="I115" s="3">
        <v>-0.2334</v>
      </c>
      <c r="J115" s="3">
        <v>15.87</v>
      </c>
      <c r="L115" s="8">
        <f t="shared" si="9"/>
        <v>4.4561870503597119</v>
      </c>
      <c r="M115" s="8">
        <f t="shared" si="10"/>
        <v>77284</v>
      </c>
      <c r="N115" s="8">
        <f t="shared" si="11"/>
        <v>0.88792798739389778</v>
      </c>
      <c r="O115" s="8">
        <f t="shared" si="12"/>
        <v>3.6713486517052374E-4</v>
      </c>
      <c r="P115" s="8">
        <f t="shared" si="13"/>
        <v>1.136507176947573</v>
      </c>
      <c r="R115" s="8">
        <f t="shared" si="14"/>
        <v>2.4776642160974506E-2</v>
      </c>
      <c r="S115" s="8">
        <f t="shared" si="15"/>
        <v>6.6132466645571694E-2</v>
      </c>
      <c r="T115" s="8">
        <f>-1*(S115-COFRT1100.ro!N115*COS(COFRT1100.el!P115))/SIN(COFRT1100.el!P115)</f>
        <v>-9.4861355852991575E-2</v>
      </c>
    </row>
    <row r="116" spans="1:20">
      <c r="A116" s="3">
        <v>276</v>
      </c>
      <c r="B116" s="3">
        <v>4.4106230999999996</v>
      </c>
      <c r="C116" s="3">
        <v>0</v>
      </c>
      <c r="D116" s="3">
        <v>25.3</v>
      </c>
      <c r="E116" s="3">
        <v>26.18</v>
      </c>
      <c r="F116" s="3">
        <v>2</v>
      </c>
      <c r="G116" s="3">
        <v>1</v>
      </c>
      <c r="H116" s="3">
        <v>2.0065</v>
      </c>
      <c r="I116" s="3">
        <v>2.76E-2</v>
      </c>
      <c r="J116" s="3">
        <v>14.78</v>
      </c>
      <c r="L116" s="8">
        <f t="shared" si="9"/>
        <v>4.4884782608695648</v>
      </c>
      <c r="M116" s="8">
        <f t="shared" si="10"/>
        <v>76176</v>
      </c>
      <c r="N116" s="8">
        <f t="shared" si="11"/>
        <v>0.88629787042835018</v>
      </c>
      <c r="O116" s="8">
        <f t="shared" si="12"/>
        <v>3.708181506796211E-4</v>
      </c>
      <c r="P116" s="8">
        <f t="shared" si="13"/>
        <v>1.147404125451692</v>
      </c>
      <c r="R116" s="8">
        <f t="shared" si="14"/>
        <v>2.5235034438898244E-2</v>
      </c>
      <c r="S116" s="8">
        <f t="shared" si="15"/>
        <v>5.5651112912750059E-2</v>
      </c>
      <c r="T116" s="8">
        <f>-1*(S116-COFRT1100.ro!N116*COS(COFRT1100.el!P116))/SIN(COFRT1100.el!P116)</f>
        <v>-7.6081267060250438E-2</v>
      </c>
    </row>
    <row r="117" spans="1:20">
      <c r="A117" s="3">
        <v>274</v>
      </c>
      <c r="B117" s="3">
        <v>4.1957068</v>
      </c>
      <c r="C117" s="3">
        <v>0</v>
      </c>
      <c r="D117" s="3">
        <v>25.3</v>
      </c>
      <c r="E117" s="3">
        <v>26.18</v>
      </c>
      <c r="F117" s="3">
        <v>2</v>
      </c>
      <c r="G117" s="3">
        <v>1</v>
      </c>
      <c r="H117" s="3">
        <v>2.0015000000000001</v>
      </c>
      <c r="I117" s="3">
        <v>-0.95420000000000005</v>
      </c>
      <c r="J117" s="3">
        <v>20.81</v>
      </c>
      <c r="L117" s="8">
        <f t="shared" si="9"/>
        <v>4.5212408759124081</v>
      </c>
      <c r="M117" s="8">
        <f t="shared" si="10"/>
        <v>75076</v>
      </c>
      <c r="N117" s="8">
        <f t="shared" si="11"/>
        <v>0.88463192735028506</v>
      </c>
      <c r="O117" s="8">
        <f t="shared" si="12"/>
        <v>3.7458276020076571E-4</v>
      </c>
      <c r="P117" s="8">
        <f t="shared" si="13"/>
        <v>1.1585416699045197</v>
      </c>
      <c r="R117" s="8">
        <f t="shared" si="14"/>
        <v>2.5706071775479358E-2</v>
      </c>
      <c r="S117" s="8">
        <f t="shared" si="15"/>
        <v>5.3927570074833404E-2</v>
      </c>
      <c r="T117" s="8">
        <f>-1*(S117-COFRT1100.ro!N117*COS(COFRT1100.el!P117))/SIN(COFRT1100.el!P117)</f>
        <v>-7.2831075445740801E-2</v>
      </c>
    </row>
    <row r="118" spans="1:20">
      <c r="A118" s="3">
        <v>272</v>
      </c>
      <c r="B118" s="3">
        <v>2.9584204000000001</v>
      </c>
      <c r="C118" s="3">
        <v>0</v>
      </c>
      <c r="D118" s="3">
        <v>25.3</v>
      </c>
      <c r="E118" s="3">
        <v>26.18</v>
      </c>
      <c r="F118" s="3">
        <v>2</v>
      </c>
      <c r="G118" s="3">
        <v>1</v>
      </c>
      <c r="H118" s="3">
        <v>2.0066999999999999</v>
      </c>
      <c r="I118" s="3">
        <v>-0.19989999999999999</v>
      </c>
      <c r="J118" s="3">
        <v>25.54</v>
      </c>
      <c r="L118" s="8">
        <f t="shared" si="9"/>
        <v>4.5544852941176472</v>
      </c>
      <c r="M118" s="8">
        <f t="shared" si="10"/>
        <v>73984</v>
      </c>
      <c r="N118" s="8">
        <f t="shared" si="11"/>
        <v>0.88292910058593743</v>
      </c>
      <c r="O118" s="8">
        <f t="shared" si="12"/>
        <v>3.7843152561692204E-4</v>
      </c>
      <c r="P118" s="8">
        <f t="shared" si="13"/>
        <v>1.1699281883920769</v>
      </c>
      <c r="R118" s="8">
        <f t="shared" si="14"/>
        <v>2.6190208532482467E-2</v>
      </c>
      <c r="S118" s="8">
        <f t="shared" si="15"/>
        <v>3.8740823601375096E-2</v>
      </c>
      <c r="T118" s="8">
        <f>-1*(S118-COFRT1100.ro!N118*COS(COFRT1100.el!P118))/SIN(COFRT1100.el!P118)</f>
        <v>-5.2867246577798135E-2</v>
      </c>
    </row>
    <row r="119" spans="1:20">
      <c r="A119" s="3">
        <v>270</v>
      </c>
      <c r="B119" s="3">
        <v>2.9022087999999999</v>
      </c>
      <c r="C119" s="3">
        <v>0</v>
      </c>
      <c r="D119" s="3">
        <v>25.3</v>
      </c>
      <c r="E119" s="3">
        <v>26.18</v>
      </c>
      <c r="F119" s="3">
        <v>2</v>
      </c>
      <c r="G119" s="3">
        <v>1</v>
      </c>
      <c r="H119" s="3">
        <v>2.0057999999999998</v>
      </c>
      <c r="I119" s="3">
        <v>-0.96330000000000005</v>
      </c>
      <c r="J119" s="3">
        <v>26.9</v>
      </c>
      <c r="L119" s="8">
        <f t="shared" si="9"/>
        <v>4.588222222222222</v>
      </c>
      <c r="M119" s="8">
        <f t="shared" si="10"/>
        <v>72900</v>
      </c>
      <c r="N119" s="8">
        <f t="shared" si="11"/>
        <v>0.8811882932475994</v>
      </c>
      <c r="O119" s="8">
        <f t="shared" si="12"/>
        <v>3.8236741367058584E-4</v>
      </c>
      <c r="P119" s="8">
        <f t="shared" si="13"/>
        <v>1.1815724579804157</v>
      </c>
      <c r="R119" s="8">
        <f t="shared" si="14"/>
        <v>2.668791906781454E-2</v>
      </c>
      <c r="S119" s="8">
        <f t="shared" si="15"/>
        <v>3.8726956786149576E-2</v>
      </c>
      <c r="T119" s="8">
        <f>-1*(S119-COFRT1100.ro!N119*COS(COFRT1100.el!P119))/SIN(COFRT1100.el!P119)</f>
        <v>-4.6799465463270948E-2</v>
      </c>
    </row>
    <row r="120" spans="1:20">
      <c r="A120" s="3">
        <v>268</v>
      </c>
      <c r="B120" s="3">
        <v>1.7382892999999999</v>
      </c>
      <c r="C120" s="3">
        <v>0</v>
      </c>
      <c r="D120" s="3">
        <v>25.3</v>
      </c>
      <c r="E120" s="3">
        <v>26.18</v>
      </c>
      <c r="F120" s="3">
        <v>2</v>
      </c>
      <c r="G120" s="3">
        <v>1</v>
      </c>
      <c r="H120" s="3">
        <v>2.0093999999999999</v>
      </c>
      <c r="I120" s="3">
        <v>1.23E-2</v>
      </c>
      <c r="J120" s="3">
        <v>20.239999999999998</v>
      </c>
      <c r="L120" s="8">
        <f t="shared" si="9"/>
        <v>4.6224626865671636</v>
      </c>
      <c r="M120" s="8">
        <f t="shared" si="10"/>
        <v>71824</v>
      </c>
      <c r="N120" s="8">
        <f t="shared" si="11"/>
        <v>0.87940836736675765</v>
      </c>
      <c r="O120" s="8">
        <f t="shared" si="12"/>
        <v>3.8639353410661946E-4</v>
      </c>
      <c r="P120" s="8">
        <f t="shared" si="13"/>
        <v>1.1934836788060827</v>
      </c>
      <c r="R120" s="8">
        <f t="shared" si="14"/>
        <v>2.7199698776388791E-2</v>
      </c>
      <c r="S120" s="8">
        <f t="shared" si="15"/>
        <v>2.3640472673109862E-2</v>
      </c>
      <c r="T120" s="8">
        <f>-1*(S120-COFRT1100.ro!N120*COS(COFRT1100.el!P120))/SIN(COFRT1100.el!P120)</f>
        <v>-2.7589938635976832E-2</v>
      </c>
    </row>
    <row r="121" spans="1:20">
      <c r="A121" s="3">
        <v>266</v>
      </c>
      <c r="B121" s="3">
        <v>0.83349660000000003</v>
      </c>
      <c r="C121" s="3">
        <v>0</v>
      </c>
      <c r="D121" s="3">
        <v>25.3</v>
      </c>
      <c r="E121" s="3">
        <v>26.18</v>
      </c>
      <c r="F121" s="3">
        <v>2</v>
      </c>
      <c r="G121" s="3">
        <v>1</v>
      </c>
      <c r="H121" s="3">
        <v>2.0019999999999998</v>
      </c>
      <c r="I121" s="3">
        <v>-0.58960000000000001</v>
      </c>
      <c r="J121" s="5" t="s">
        <v>97</v>
      </c>
      <c r="L121" s="8">
        <f t="shared" si="9"/>
        <v>4.6572180451127814</v>
      </c>
      <c r="M121" s="8">
        <f t="shared" si="10"/>
        <v>70756</v>
      </c>
      <c r="N121" s="8">
        <f t="shared" si="11"/>
        <v>0.87758814203389113</v>
      </c>
      <c r="O121" s="8">
        <f t="shared" si="12"/>
        <v>3.9051314841095534E-4</v>
      </c>
      <c r="P121" s="8">
        <f t="shared" si="13"/>
        <v>1.2056714999294527</v>
      </c>
      <c r="R121" s="8">
        <f t="shared" si="14"/>
        <v>2.7726065193590929E-2</v>
      </c>
      <c r="S121" s="8">
        <f t="shared" si="15"/>
        <v>1.1554790535118192E-2</v>
      </c>
      <c r="T121" s="8">
        <f>-1*(S121-COFRT1100.ro!N121*COS(COFRT1100.el!P121))/SIN(COFRT1100.el!P121)</f>
        <v>-1.3898836757331825E-2</v>
      </c>
    </row>
    <row r="122" spans="1:20">
      <c r="A122" s="3">
        <v>264</v>
      </c>
      <c r="B122" s="3">
        <v>0.49078319999999998</v>
      </c>
      <c r="C122" s="3">
        <v>0</v>
      </c>
      <c r="D122" s="3">
        <v>25.3</v>
      </c>
      <c r="E122" s="3">
        <v>26.18</v>
      </c>
      <c r="F122" s="3">
        <v>2</v>
      </c>
      <c r="G122" s="3">
        <v>1</v>
      </c>
      <c r="H122" s="3">
        <v>2.0099</v>
      </c>
      <c r="I122" s="3">
        <v>-1.0775999999999999</v>
      </c>
      <c r="J122" s="4" t="s">
        <v>98</v>
      </c>
      <c r="L122" s="8">
        <f t="shared" si="9"/>
        <v>4.6924999999999999</v>
      </c>
      <c r="M122" s="8">
        <f t="shared" si="10"/>
        <v>69696</v>
      </c>
      <c r="N122" s="8">
        <f t="shared" si="11"/>
        <v>0.87572639143925046</v>
      </c>
      <c r="O122" s="8">
        <f t="shared" si="12"/>
        <v>3.9472967919648266E-4</v>
      </c>
      <c r="P122" s="8">
        <f t="shared" si="13"/>
        <v>1.2181460471027405</v>
      </c>
      <c r="R122" s="8">
        <f t="shared" si="14"/>
        <v>2.8267559165624997E-2</v>
      </c>
      <c r="S122" s="8">
        <f t="shared" si="15"/>
        <v>6.9366215717473825E-3</v>
      </c>
      <c r="T122" s="8">
        <f>-1*(S122-COFRT1100.ro!N122*COS(COFRT1100.el!P122))/SIN(COFRT1100.el!P122)</f>
        <v>-6.1047502701573313E-3</v>
      </c>
    </row>
    <row r="123" spans="1:20">
      <c r="A123" s="3">
        <v>262</v>
      </c>
      <c r="B123" s="3">
        <v>0.14201559999999999</v>
      </c>
      <c r="C123" s="3">
        <v>0</v>
      </c>
      <c r="D123" s="3">
        <v>25.3</v>
      </c>
      <c r="E123" s="3">
        <v>26.18</v>
      </c>
      <c r="F123" s="3">
        <v>2</v>
      </c>
      <c r="G123" s="3">
        <v>1</v>
      </c>
      <c r="H123" s="3">
        <v>2.0095999999999998</v>
      </c>
      <c r="I123" s="3">
        <v>-0.36399999999999999</v>
      </c>
      <c r="J123" s="4" t="s">
        <v>99</v>
      </c>
      <c r="L123" s="8">
        <f t="shared" si="9"/>
        <v>4.7283206106870228</v>
      </c>
      <c r="M123" s="8">
        <f t="shared" si="10"/>
        <v>68644</v>
      </c>
      <c r="N123" s="8">
        <f t="shared" si="11"/>
        <v>0.87382184280854847</v>
      </c>
      <c r="O123" s="8">
        <f t="shared" si="12"/>
        <v>3.9904672029251418E-4</v>
      </c>
      <c r="P123" s="8">
        <f t="shared" si="13"/>
        <v>1.2309179526195486</v>
      </c>
      <c r="R123" s="8">
        <f t="shared" si="14"/>
        <v>2.8824746091343362E-2</v>
      </c>
      <c r="S123" s="8">
        <f t="shared" si="15"/>
        <v>2.0467818055048912E-3</v>
      </c>
      <c r="T123" s="8">
        <f>-1*(S123-COFRT1100.ro!N123*COS(COFRT1100.el!P123))/SIN(COFRT1100.el!P123)</f>
        <v>-4.0455036072763132E-3</v>
      </c>
    </row>
    <row r="124" spans="1:20">
      <c r="A124" s="3">
        <v>260</v>
      </c>
      <c r="B124" s="3">
        <v>0.60483339999999997</v>
      </c>
      <c r="C124" s="3">
        <v>0</v>
      </c>
      <c r="D124" s="3">
        <v>25.3</v>
      </c>
      <c r="E124" s="3">
        <v>26.18</v>
      </c>
      <c r="F124" s="3">
        <v>2</v>
      </c>
      <c r="G124" s="3">
        <v>1</v>
      </c>
      <c r="H124" s="3">
        <v>2.0051000000000001</v>
      </c>
      <c r="I124" s="3">
        <v>0.5091</v>
      </c>
      <c r="J124" s="4" t="s">
        <v>100</v>
      </c>
      <c r="L124" s="8">
        <f t="shared" si="9"/>
        <v>4.7646923076923073</v>
      </c>
      <c r="M124" s="8">
        <f t="shared" si="10"/>
        <v>67600</v>
      </c>
      <c r="N124" s="8">
        <f t="shared" si="11"/>
        <v>0.871873174227071</v>
      </c>
      <c r="O124" s="8">
        <f t="shared" si="12"/>
        <v>4.0346804759990317E-4</v>
      </c>
      <c r="P124" s="8">
        <f t="shared" si="13"/>
        <v>1.2439983874295775</v>
      </c>
      <c r="R124" s="8">
        <f t="shared" si="14"/>
        <v>2.9398217240520795E-2</v>
      </c>
      <c r="S124" s="8">
        <f t="shared" si="15"/>
        <v>8.8905118437614047E-3</v>
      </c>
      <c r="T124" s="8">
        <f>-1*(S124-COFRT1100.ro!N124*COS(COFRT1100.el!P124))/SIN(COFRT1100.el!P124)</f>
        <v>-1.1860662592366749E-2</v>
      </c>
    </row>
    <row r="125" spans="1:20">
      <c r="A125" s="3">
        <v>258</v>
      </c>
      <c r="B125" s="3">
        <v>-0.1052215</v>
      </c>
      <c r="C125" s="3">
        <v>0</v>
      </c>
      <c r="D125" s="3">
        <v>25.3</v>
      </c>
      <c r="E125" s="3">
        <v>26.18</v>
      </c>
      <c r="F125" s="3">
        <v>2</v>
      </c>
      <c r="G125" s="3">
        <v>1</v>
      </c>
      <c r="H125" s="3">
        <v>2.0061</v>
      </c>
      <c r="I125" s="3">
        <v>-0.98</v>
      </c>
      <c r="J125" s="4" t="s">
        <v>101</v>
      </c>
      <c r="L125" s="8">
        <f t="shared" si="9"/>
        <v>4.8016279069767442</v>
      </c>
      <c r="M125" s="8">
        <f t="shared" si="10"/>
        <v>66564</v>
      </c>
      <c r="N125" s="8">
        <f t="shared" si="11"/>
        <v>0.86987901234526166</v>
      </c>
      <c r="O125" s="8">
        <f t="shared" si="12"/>
        <v>4.0799763078018812E-4</v>
      </c>
      <c r="P125" s="8">
        <f t="shared" si="13"/>
        <v>1.2573990957207963</v>
      </c>
      <c r="R125" s="8">
        <f t="shared" si="14"/>
        <v>2.9988591153918526E-2</v>
      </c>
      <c r="S125" s="8">
        <f t="shared" si="15"/>
        <v>-1.577722272051019E-3</v>
      </c>
      <c r="T125" s="8">
        <f>-1*(S125-COFRT1100.ro!N125*COS(COFRT1100.el!P125))/SIN(COFRT1100.el!P125)</f>
        <v>4.4215254297772979E-3</v>
      </c>
    </row>
    <row r="126" spans="1:20">
      <c r="A126" s="3">
        <v>256</v>
      </c>
      <c r="B126" s="3">
        <v>0.4765452</v>
      </c>
      <c r="C126" s="3">
        <v>0</v>
      </c>
      <c r="D126" s="3">
        <v>25.3</v>
      </c>
      <c r="E126" s="3">
        <v>26.18</v>
      </c>
      <c r="F126" s="3">
        <v>2</v>
      </c>
      <c r="G126" s="3">
        <v>1</v>
      </c>
      <c r="H126" s="3">
        <v>2.0015000000000001</v>
      </c>
      <c r="I126" s="3">
        <v>-1.1471</v>
      </c>
      <c r="J126" s="4" t="s">
        <v>102</v>
      </c>
      <c r="L126" s="8">
        <f t="shared" si="9"/>
        <v>4.8391406249999998</v>
      </c>
      <c r="M126" s="8">
        <f t="shared" si="10"/>
        <v>65536</v>
      </c>
      <c r="N126" s="8">
        <f t="shared" si="11"/>
        <v>0.86783792995834352</v>
      </c>
      <c r="O126" s="8">
        <f t="shared" si="12"/>
        <v>4.1263964585418639E-4</v>
      </c>
      <c r="P126" s="8">
        <f t="shared" si="13"/>
        <v>1.2711324321922062</v>
      </c>
      <c r="R126" s="8">
        <f t="shared" si="14"/>
        <v>3.0596515130903341E-2</v>
      </c>
      <c r="S126" s="8">
        <f t="shared" si="15"/>
        <v>7.2903112111796795E-3</v>
      </c>
      <c r="T126" s="8">
        <f>-1*(S126-COFRT1100.ro!N126*COS(COFRT1100.el!P126))/SIN(COFRT1100.el!P126)</f>
        <v>-7.9782025144144123E-3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" sqref="D3"/>
    </sheetView>
  </sheetViews>
  <sheetFormatPr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COFRT1100.ro</vt:lpstr>
      <vt:lpstr>COFRT1100.el</vt:lpstr>
      <vt:lpstr>COFRT1100.el+ro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Your User Name</cp:lastModifiedBy>
  <dcterms:created xsi:type="dcterms:W3CDTF">2011-05-16T14:25:53Z</dcterms:created>
  <dcterms:modified xsi:type="dcterms:W3CDTF">2011-05-17T13:23:56Z</dcterms:modified>
</cp:coreProperties>
</file>